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2D7E432F-17A4-4227-B85C-17CC8D7ACACF}"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b-Civil" sheetId="10" r:id="rId8"/>
    <sheet name="D1.2-ESR" sheetId="11" r:id="rId9"/>
    <sheet name="D1.3-Associations" sheetId="12" r:id="rId10"/>
    <sheet name="D1.4-Entreprises" sheetId="13" r:id="rId11"/>
    <sheet name="D1.5-Etranger" sheetId="14" r:id="rId12"/>
    <sheet name="D2-Total DERD n+1" sheetId="15" r:id="rId13"/>
    <sheet name="D-Synthèse" sheetId="16" r:id="rId14"/>
    <sheet name="E1-Dotations" sheetId="17" r:id="rId15"/>
    <sheet name="E2-Ress propres" sheetId="18" r:id="rId16"/>
    <sheet name="E3.1-Administration" sheetId="20" r:id="rId17"/>
    <sheet name="E3.1-Org Publics" sheetId="21" r:id="rId18"/>
    <sheet name="E3.2-ESR" sheetId="22" r:id="rId19"/>
    <sheet name="E3.3-Associations" sheetId="23" r:id="rId20"/>
    <sheet name="E3.4-Entreprises" sheetId="24" r:id="rId21"/>
    <sheet name="E3.5-Etranger" sheetId="25" r:id="rId22"/>
    <sheet name="E-Synthèse" sheetId="26" r:id="rId23"/>
    <sheet name="G01234-Effectifs PP" sheetId="27" r:id="rId24"/>
    <sheet name="G5-Age (onglet H)" sheetId="28" r:id="rId25"/>
    <sheet name="G5-Age (onglet F)" sheetId="29" r:id="rId26"/>
    <sheet name="G5-Age (onglet T)" sheetId="30" r:id="rId27"/>
    <sheet name="G6-Disciplines" sheetId="31" r:id="rId28"/>
    <sheet name="H1-ETPR lieu" sheetId="33" r:id="rId29"/>
    <sheet name="H2-ETPR Région" sheetId="34" r:id="rId30"/>
    <sheet name="I-Tiers PP" sheetId="35" r:id="rId31"/>
    <sheet name="J-Tiers ETPR" sheetId="36" r:id="rId32"/>
    <sheet name="ChargeEnquêté" sheetId="37" r:id="rId33"/>
  </sheets>
  <definedNames>
    <definedName name="AUTRE_100_FE">'G5-Age (onglet F)'!$E$17</definedName>
    <definedName name="AUTRE_100_HO">'G5-Age (onglet H)'!$E$18</definedName>
    <definedName name="AUTRE_25_FE">'G5-Age (onglet F)'!$E$6</definedName>
    <definedName name="AUTRE_25_HO">'G5-Age (onglet H)'!$E$7</definedName>
    <definedName name="AUTRE_29_FE">'G5-Age (onglet F)'!$E$7</definedName>
    <definedName name="AUTRE_29_HO">'G5-Age (onglet H)'!$E$8</definedName>
    <definedName name="AUTRE_34_FE">'G5-Age (onglet F)'!$E$8</definedName>
    <definedName name="AUTRE_34_HO">'G5-Age (onglet H)'!$E$9</definedName>
    <definedName name="AUTRE_39_FE">'G5-Age (onglet F)'!$E$9</definedName>
    <definedName name="AUTRE_39_HO">'G5-Age (onglet H)'!$E$10</definedName>
    <definedName name="AUTRE_44_FE">'G5-Age (onglet F)'!$E$10</definedName>
    <definedName name="AUTRE_44_HO">'G5-Age (onglet H)'!$E$11</definedName>
    <definedName name="AUTRE_49_FE">'G5-Age (onglet F)'!$E$11</definedName>
    <definedName name="AUTRE_49_HO">'G5-Age (onglet H)'!$E$12</definedName>
    <definedName name="AUTRE_54_FE">'G5-Age (onglet F)'!$E$12</definedName>
    <definedName name="AUTRE_54_HO">'G5-Age (onglet H)'!$E$13</definedName>
    <definedName name="AUTRE_59_FE">'G5-Age (onglet F)'!$E$13</definedName>
    <definedName name="AUTRE_59_HO">'G5-Age (onglet H)'!$E$14</definedName>
    <definedName name="AUTRE_62_FE">'G5-Age (onglet F)'!$E$14</definedName>
    <definedName name="AUTRE_62_HO">'G5-Age (onglet H)'!$E$15</definedName>
    <definedName name="AUTRE_64_FE">'G5-Age (onglet F)'!$E$15</definedName>
    <definedName name="AUTRE_64_HO">'G5-Age (onglet H)'!$E$16</definedName>
    <definedName name="AUTRE_67_FE">'G5-Age (onglet F)'!$E$16</definedName>
    <definedName name="AUTRE_67_HO">'G5-Age (onglet H)'!$E$17</definedName>
    <definedName name="AUTRE_AGE">'G5-Age (onglet T)'!$E$7</definedName>
    <definedName name="AUTRE_AGE_FE">'G5-Age (onglet F)'!$E$18</definedName>
    <definedName name="AUTRE_AGE_HO">'G5-Age (onglet H)'!$E$19</definedName>
    <definedName name="AUTRE_Als">'H2-ETPR Région'!$F$16</definedName>
    <definedName name="AUTRE_AOM">'H2-ETPR Région'!$F$34</definedName>
    <definedName name="AUTRE_Aqu">'H2-ETPR Région'!$F$21</definedName>
    <definedName name="AUTRE_Auv">'H2-ETPR Région'!$F$25</definedName>
    <definedName name="AUTRE_BN">'H2-ETPR Région'!$F$12</definedName>
    <definedName name="AUTRE_Bourg">'H2-ETPR Région'!$F$13</definedName>
    <definedName name="AUTRE_Bret">'H2-ETPR Région'!$F$19</definedName>
    <definedName name="AUTRE_CA">'H2-ETPR Région'!$F$8</definedName>
    <definedName name="AUTRE_CD">'G01234-Effectifs PP'!$F$13</definedName>
    <definedName name="AUTRE_CDD">'G01234-Effectifs PP'!$F$10</definedName>
    <definedName name="AUTRE_CDD_A">'G01234-Effectifs PP'!$F$12</definedName>
    <definedName name="AUTRE_CDD_L">'G01234-Effectifs PP'!$F$11</definedName>
    <definedName name="AUTRE_CDI">'G01234-Effectifs PP'!$F$9</definedName>
    <definedName name="AUTRE_Cors">'H2-ETPR Région'!$F$28</definedName>
    <definedName name="AUTRE_CVdL">'H2-ETPR Région'!$F$11</definedName>
    <definedName name="AUTRE_FC">'H2-ETPR Région'!$F$17</definedName>
    <definedName name="AUTRE_FE">'G01234-Effectifs PP'!$F$17</definedName>
    <definedName name="AUTRE_Guad">'H2-ETPR Région'!$F$29</definedName>
    <definedName name="AUTRE_Guya">'H2-ETPR Région'!$F$31</definedName>
    <definedName name="AUTRE_HN">'H2-ETPR Région'!$F$10</definedName>
    <definedName name="AUTRE_HO">'G01234-Effectifs PP'!$F$16</definedName>
    <definedName name="AUTRE_IdF">'H2-ETPR Région'!$F$7</definedName>
    <definedName name="AUTRE_IN_ETP">'H1-ETPR lieu'!$F$8</definedName>
    <definedName name="AUTRE_IN_PP">'G01234-Effectifs PP'!$F$23</definedName>
    <definedName name="AUTRE_LIEU_ETP">'H1-ETPR lieu'!$F$10</definedName>
    <definedName name="AUTRE_LIEU_PP">'G01234-Effectifs PP'!$F$25</definedName>
    <definedName name="AUTRE_Lim">'H2-ETPR Région'!$F$23</definedName>
    <definedName name="AUTRE_Lorr">'H2-ETPR Région'!$F$15</definedName>
    <definedName name="AUTRE_LR">'H2-ETPR Région'!$F$26</definedName>
    <definedName name="AUTRE_LRe">'H2-ETPR Région'!$F$32</definedName>
    <definedName name="AUTRE_Marti">'H2-ETPR Région'!$F$30</definedName>
    <definedName name="AUTRE_Mayo">'H2-ETPR Région'!$F$33</definedName>
    <definedName name="AUTRE_MP">'H2-ETPR Région'!$F$22</definedName>
    <definedName name="AUTRE_NPdC">'H2-ETPR Région'!$F$14</definedName>
    <definedName name="AUTRE_NVOUT_PP">'G01234-Effectifs PP'!$F$24</definedName>
    <definedName name="AUTRE_OUT_ETP">'H1-ETPR lieu'!$F$9</definedName>
    <definedName name="AUTRE_PACA">'H2-ETPR Région'!$F$27</definedName>
    <definedName name="AUTRE_PC">'H2-ETPR Région'!$F$20</definedName>
    <definedName name="AUTRE_PdL">'H2-ETPR Région'!$F$18</definedName>
    <definedName name="AUTRE_Pic">'H2-ETPR Région'!$F$9</definedName>
    <definedName name="AUTRE_RA">'H2-ETPR Région'!$F$24</definedName>
    <definedName name="AUTRE_REG">'H2-ETPR Région'!$F$36</definedName>
    <definedName name="AUTRE_REG_ETR">'H2-ETPR Région'!$F$35</definedName>
    <definedName name="AUTRE_SE">'G01234-Effectifs PP'!$F$18</definedName>
    <definedName name="AUTRE_T_ETP">'J-Tiers ETPR'!$F$9</definedName>
    <definedName name="AUTRE_T_PP">'I-Tiers PP'!$F$9</definedName>
    <definedName name="AUTRE_TNV_ETP">'J-Tiers ETPR'!$F$8</definedName>
    <definedName name="AUTRE_TNV_PP">'I-Tiers PP'!$F$8</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'B2-Opérateurs'!$A$10</definedName>
    <definedName name="COMMENTAIRE2">'B2-Opérateurs'!$A$5</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GE">'G5-Age (onglet T)'!$C$7</definedName>
    <definedName name="CR_AGE_FE">'G5-Age (onglet F)'!$C$18</definedName>
    <definedName name="CR_AGE_HO">'G5-Age (onglet H)'!$C$19</definedName>
    <definedName name="CR_Als">'H2-ETPR Région'!$C$16</definedName>
    <definedName name="CR_AOM">'H2-ETPR Région'!$C$34</definedName>
    <definedName name="CR_Aqu">'H2-ETPR Région'!$C$21</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PP'!$C$13</definedName>
    <definedName name="CR_CDD">'G01234-Effectifs PP'!$C$10</definedName>
    <definedName name="CR_CDD_A">'G01234-Effectifs PP'!$C$12</definedName>
    <definedName name="CR_CDD_L">'G01234-Effectifs PP'!$C$11</definedName>
    <definedName name="CR_CDI">'G01234-Effectifs PP'!$C$9</definedName>
    <definedName name="CR_Cors">'H2-ETPR Région'!$C$28</definedName>
    <definedName name="CR_CVdL">'H2-ETPR Région'!$C$11</definedName>
    <definedName name="CR_FC">'H2-ETPR Région'!$C$17</definedName>
    <definedName name="CR_FE">'G01234-Effectifs PP'!$C$17</definedName>
    <definedName name="CR_Guad">'H2-ETPR Région'!$C$29</definedName>
    <definedName name="CR_Guya">'H2-ETPR Région'!$C$31</definedName>
    <definedName name="CR_HN">'H2-ETPR Région'!$C$10</definedName>
    <definedName name="CR_HO">'G01234-Effectifs PP'!$C$16</definedName>
    <definedName name="CR_IdF">'H2-ETPR Région'!$C$7</definedName>
    <definedName name="CR_IN_ETP">'H1-ETPR lieu'!$C$8</definedName>
    <definedName name="CR_IN_PP">'G01234-Effectifs PP'!$C$23</definedName>
    <definedName name="CR_LIEU_ETP">'H1-ETPR lieu'!$C$10</definedName>
    <definedName name="CR_LIEU_PP">'G01234-Effectifs PP'!$C$25</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PdC">'H2-ETPR Région'!$C$14</definedName>
    <definedName name="CR_NVOUT_PP">'G01234-Effectifs PP'!$C$24</definedName>
    <definedName name="CR_OUT_ETP">'H1-ETPR lieu'!$C$9</definedName>
    <definedName name="CR_PACA">'H2-ETPR Région'!$C$27</definedName>
    <definedName name="CR_PC">'H2-ETPR Région'!$C$20</definedName>
    <definedName name="CR_PdL">'H2-ETPR Région'!$C$18</definedName>
    <definedName name="CR_Pic">'H2-ETPR Région'!$C$9</definedName>
    <definedName name="CR_RA">'H2-ETPR Région'!$C$24</definedName>
    <definedName name="CR_REG">'H2-ETPR Région'!$C$36</definedName>
    <definedName name="CR_REG_ETR">'H2-ETPR Région'!$C$35</definedName>
    <definedName name="CR_SE">'G01234-Effectifs PP'!$C$18</definedName>
    <definedName name="CR_T_ETP">'J-Tiers ETPR'!$C$9</definedName>
    <definedName name="CR_T_PP">'I-Tiers PP'!$C$9</definedName>
    <definedName name="CR_TNV_ETP">'J-Tiers ETPR'!$C$8</definedName>
    <definedName name="CR_TNV_PP">'I-Tiers PP'!$C$8</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CNRS">'D1.1b-Civil'!$B$6</definedName>
    <definedName name="DE_C_INSERM">'D1.1b-Civil'!$B$7</definedName>
    <definedName name="DE_C_NV">'D1.1b-Civil'!$B$8</definedName>
    <definedName name="DE_C_TOTAL">'D1.1b-Civil'!$B$9</definedName>
    <definedName name="DE_EE_NV">'D1.5-Etranger'!$B$15</definedName>
    <definedName name="DE_EE_TOTAL">'D1.5-Etranger'!$B$16</definedName>
    <definedName name="DE_ENTR_TOTAL">'D1.4-Entreprises'!$C$8</definedName>
    <definedName name="DE_ENTRA_NOM">'D1.4-Entreprises'!$B$7</definedName>
    <definedName name="DE_ENTRA_VAL">'D1.4-Entreprises'!$C$7</definedName>
    <definedName name="DE_ES_NV">'D1.2-ESR'!$B$7</definedName>
    <definedName name="DE_ES_TOTAL">'D1.2-ESR'!$B$14</definedName>
    <definedName name="DE_ESC_CHU">'D1.2-ESR'!$B$10</definedName>
    <definedName name="DE_ESC_CLCC">'D1.2-ESR'!$B$11</definedName>
    <definedName name="DE_ESC_TOTAL">'D1.2-ESR'!$B$12</definedName>
    <definedName name="DE_ESE_NV">'D1.5-Etranger'!$B$10</definedName>
    <definedName name="DE_ESE_TOTAL">'D1.5-Etranger'!$B$11</definedName>
    <definedName name="DE_ETR_TOTAL">'D1.5-Etranger'!$B$19</definedName>
    <definedName name="DE_I_NV">'D1.3-Associations'!$B$6</definedName>
    <definedName name="DE_I_TOTAL">'D1.3-Associations'!$B$7</definedName>
    <definedName name="DE_OI_NV">'D1.5-Etranger'!$B$6</definedName>
    <definedName name="DE_OI_TOTAL">'D1.5-Etranger'!$B$7</definedName>
    <definedName name="DE_TOTALE">'D2-Total DERD n+1'!$B$6</definedName>
    <definedName name="DE_TOTALE_PREV">'D2-Total DERD n+1'!$B$14</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'C1-DIRD_Nature'!$B$9</definedName>
    <definedName name="DI_FC">'C2-DIRD_Régions'!$B$17</definedName>
    <definedName name="DI_FONC">'C1-DIRD_Nature'!$B$7</definedName>
    <definedName name="DI_Guad">'C2-DIRD_Régions'!$B$29</definedName>
    <definedName name="DI_Guya">'C2-DIRD_Régions'!$B$31</definedName>
    <definedName name="DI_HN">'C2-DIRD_Régions'!$B$10</definedName>
    <definedName name="DI_IdF">'C2-DIRD_Régions'!$B$7</definedName>
    <definedName name="DI_IMM">'C1-DIRD_Nature'!$B$10</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'C1-DIRD_Nature'!$B$6</definedName>
    <definedName name="DI_Pic">'C2-DIRD_Régions'!$B$9</definedName>
    <definedName name="DI_RA">'C2-DIRD_Régions'!$B$24</definedName>
    <definedName name="DI_TOT_REG">'C2-DIRD_Régions'!$B$35</definedName>
    <definedName name="DI_TOT_REG_PERCENT">'C2-DIRD_Régions'!$C$35</definedName>
    <definedName name="DI_TOTALE">'C1-DIRD_Nature'!$B$12</definedName>
    <definedName name="DI_TOTALE_PREV">'C1-DIRD_Nature'!$C$12</definedName>
    <definedName name="DOC_AGRI">'G6-Disciplines'!$E$13</definedName>
    <definedName name="DOC_Als">'H2-ETPR Région'!$D$16</definedName>
    <definedName name="DOC_AOM">'H2-ETPR Région'!$D$34</definedName>
    <definedName name="DOC_Aqu">'H2-ETPR Région'!$D$21</definedName>
    <definedName name="DOC_Auv">'H2-ETPR Région'!$D$25</definedName>
    <definedName name="DOC_BN">'H2-ETPR Région'!$D$12</definedName>
    <definedName name="DOC_Bourg">'H2-ETPR Région'!$D$13</definedName>
    <definedName name="DOC_Bret">'H2-ETPR Région'!$D$19</definedName>
    <definedName name="DOC_CA">'H2-ETPR Région'!$D$8</definedName>
    <definedName name="DOC_CD">'G01234-Effectifs PP'!$D$13</definedName>
    <definedName name="DOC_CDD">'G01234-Effectifs PP'!$D$10</definedName>
    <definedName name="DOC_CDD_A">'G01234-Effectifs PP'!$D$12</definedName>
    <definedName name="DOC_CDD_L">'G01234-Effectifs PP'!$D$11</definedName>
    <definedName name="DOC_CDI">'G01234-Effectifs PP'!$D$9</definedName>
    <definedName name="DOC_CHIM">'G6-Disciplines'!$E$9</definedName>
    <definedName name="DOC_Cors">'H2-ETPR Région'!$D$28</definedName>
    <definedName name="DOC_CVdL">'H2-ETPR Région'!$D$11</definedName>
    <definedName name="DOC_FC">'H2-ETPR Région'!$D$17</definedName>
    <definedName name="DOC_FE">'G01234-Effectifs PP'!$D$17</definedName>
    <definedName name="DOC_GES">'G6-Disciplines'!$E$18</definedName>
    <definedName name="DOC_Guad">'H2-ETPR Région'!$D$29</definedName>
    <definedName name="DOC_Guya">'H2-ETPR Région'!$D$31</definedName>
    <definedName name="DOC_HN">'H2-ETPR Région'!$D$10</definedName>
    <definedName name="DOC_HO">'G01234-Effectifs PP'!$D$16</definedName>
    <definedName name="DOC_IdF">'H2-ETPR Région'!$D$7</definedName>
    <definedName name="DOC_IN_ETP">'H1-ETPR lieu'!$D$8</definedName>
    <definedName name="DOC_IN_PP">'G01234-Effectifs PP'!$D$23</definedName>
    <definedName name="DOC_LIEU_ETP">'H1-ETPR lieu'!$D$10</definedName>
    <definedName name="DOC_LIEU_PP">'G01234-Effectifs PP'!$D$25</definedName>
    <definedName name="DOC_Lim">'H2-ETPR Région'!$D$23</definedName>
    <definedName name="DOC_Lorr">'H2-ETPR Région'!$D$15</definedName>
    <definedName name="DOC_LR">'H2-ETPR Région'!$D$26</definedName>
    <definedName name="DOC_LRe">'H2-ETPR Région'!$D$32</definedName>
    <definedName name="DOC_Marti">'H2-ETPR Région'!$D$30</definedName>
    <definedName name="DOC_MATH">'G6-Disciplines'!$E$7</definedName>
    <definedName name="DOC_Mayo">'H2-ETPR Région'!$D$33</definedName>
    <definedName name="DOC_MECA">'G6-Disciplines'!$E$11</definedName>
    <definedName name="DOC_MED">'G6-Disciplines'!$E$15</definedName>
    <definedName name="DOC_MP">'H2-ETPR Région'!$D$22</definedName>
    <definedName name="DOC_NATU">'G6-Disciplines'!$E$12</definedName>
    <definedName name="DOC_NPdC">'H2-ETPR Région'!$D$14</definedName>
    <definedName name="DOC_NVOUT_PP">'G01234-Effectifs PP'!$D$24</definedName>
    <definedName name="DOC_OUT_ETP">'H1-ETPR lieu'!$D$9</definedName>
    <definedName name="DOC_PACA">'H2-ETPR Région'!$D$27</definedName>
    <definedName name="DOC_PC">'H2-ETPR Région'!$D$20</definedName>
    <definedName name="DOC_PdL">'H2-ETPR Région'!$D$18</definedName>
    <definedName name="DOC_PHYS">'G6-Disciplines'!$E$8</definedName>
    <definedName name="DOC_Pic">'H2-ETPR Région'!$D$9</definedName>
    <definedName name="DOC_RA">'H2-ETPR Région'!$D$24</definedName>
    <definedName name="DOC_REG">'H2-ETPR Région'!$D$36</definedName>
    <definedName name="DOC_REG_ETR">'H2-ETPR Région'!$D$35</definedName>
    <definedName name="DOC_SE">'G01234-Effectifs PP'!$D$18</definedName>
    <definedName name="DOC_SH">'G6-Disciplines'!$E$17</definedName>
    <definedName name="DOC_SS">'G6-Disciplines'!$E$16</definedName>
    <definedName name="DOC_STIC">'G6-Disciplines'!$E$10</definedName>
    <definedName name="DOC_SV">'G6-Disciplines'!$E$14</definedName>
    <definedName name="DOC_T_ETP">'J-Tiers ETPR'!$D$9</definedName>
    <definedName name="DOC_T_PP">'I-Tiers PP'!$D$9</definedName>
    <definedName name="DOC_TNV_ETP">'J-Tiers ETPR'!$D$8</definedName>
    <definedName name="DOC_TNV_PP">'I-Tiers PP'!$D$8</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GE">'G5-Age (onglet T)'!$B$7</definedName>
    <definedName name="DR_AGE_FE">'G5-Age (onglet F)'!$B$18</definedName>
    <definedName name="DR_AGE_HO">'G5-Age (onglet H)'!$B$19</definedName>
    <definedName name="DR_Als">'H2-ETPR Région'!$B$16</definedName>
    <definedName name="DR_AOM">'H2-ETPR Région'!$B$34</definedName>
    <definedName name="DR_Aqu">'H2-ETPR Région'!$B$21</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PP'!$B$13</definedName>
    <definedName name="DR_CDD">'G01234-Effectifs PP'!$B$10</definedName>
    <definedName name="DR_CDD_A">'G01234-Effectifs PP'!$B$12</definedName>
    <definedName name="DR_CDD_L">'G01234-Effectifs PP'!$B$11</definedName>
    <definedName name="DR_CDI">'G01234-Effectifs PP'!$B$9</definedName>
    <definedName name="DR_Cors">'H2-ETPR Région'!$B$28</definedName>
    <definedName name="DR_CVdL">'H2-ETPR Région'!$B$11</definedName>
    <definedName name="DR_FC">'H2-ETPR Région'!$B$17</definedName>
    <definedName name="DR_FE">'G01234-Effectifs PP'!$B$17</definedName>
    <definedName name="DR_Guad">'H2-ETPR Région'!$B$29</definedName>
    <definedName name="DR_Guya">'H2-ETPR Région'!$B$31</definedName>
    <definedName name="DR_HN">'H2-ETPR Région'!$B$10</definedName>
    <definedName name="DR_HO">'G01234-Effectifs PP'!$B$16</definedName>
    <definedName name="DR_IdF">'H2-ETPR Région'!$B$7</definedName>
    <definedName name="DR_IN_ETP">'H1-ETPR lieu'!$B$8</definedName>
    <definedName name="DR_IN_PP">'G01234-Effectifs PP'!$B$23</definedName>
    <definedName name="DR_LIEU_ETP">'H1-ETPR lieu'!$B$10</definedName>
    <definedName name="DR_LIEU_PP">'G01234-Effectifs PP'!$B$25</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PdC">'H2-ETPR Région'!$B$14</definedName>
    <definedName name="DR_NVOUT_PP">'G01234-Effectifs PP'!$B$24</definedName>
    <definedName name="DR_OUT_ETP">'H1-ETPR lieu'!$B$9</definedName>
    <definedName name="DR_PACA">'H2-ETPR Région'!$B$27</definedName>
    <definedName name="DR_PC">'H2-ETPR Région'!$B$20</definedName>
    <definedName name="DR_PdL">'H2-ETPR Région'!$B$18</definedName>
    <definedName name="DR_Pic">'H2-ETPR Région'!$B$9</definedName>
    <definedName name="DR_RA">'H2-ETPR Région'!$B$24</definedName>
    <definedName name="DR_REG">'H2-ETPR Région'!$B$36</definedName>
    <definedName name="DR_REG_ETR">'H2-ETPR Région'!$B$35</definedName>
    <definedName name="DR_SE">'G01234-Effectifs PP'!$B$18</definedName>
    <definedName name="DR_T_ETP">'J-Tiers ETPR'!$B$9</definedName>
    <definedName name="DR_T_PP">'I-Tiers PP'!$B$9</definedName>
    <definedName name="DR_TNV_ETP">'J-Tiers ETPR'!$B$8</definedName>
    <definedName name="DR_TNV_PP">'I-Tiers PP'!$B$8</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PAGE'!$C$37</definedName>
    <definedName name="F_AGRI">'G6-Disciplines'!$G$13</definedName>
    <definedName name="F_CHIM">'G6-Disciplines'!$G$9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F)'!$D$17</definedName>
    <definedName name="IE_100_HO">'G5-Age (onglet H)'!$D$18</definedName>
    <definedName name="IE_25_FE">'G5-Age (onglet F)'!$D$6</definedName>
    <definedName name="IE_25_HO">'G5-Age (onglet H)'!$D$7</definedName>
    <definedName name="IE_29_FE">'G5-Age (onglet F)'!$D$7</definedName>
    <definedName name="IE_29_HO">'G5-Age (onglet H)'!$D$8</definedName>
    <definedName name="IE_34_FE">'G5-Age (onglet F)'!$D$8</definedName>
    <definedName name="IE_34_HO">'G5-Age (onglet H)'!$D$9</definedName>
    <definedName name="IE_39_FE">'G5-Age (onglet F)'!$D$9</definedName>
    <definedName name="IE_39_HO">'G5-Age (onglet H)'!$D$10</definedName>
    <definedName name="IE_44_FE">'G5-Age (onglet F)'!$D$10</definedName>
    <definedName name="IE_44_HO">'G5-Age (onglet H)'!$D$11</definedName>
    <definedName name="IE_49_FE">'G5-Age (onglet F)'!$D$11</definedName>
    <definedName name="IE_49_HO">'G5-Age (onglet H)'!$D$12</definedName>
    <definedName name="IE_54_FE">'G5-Age (onglet F)'!$D$12</definedName>
    <definedName name="IE_54_HO">'G5-Age (onglet H)'!$D$13</definedName>
    <definedName name="IE_59_FE">'G5-Age (onglet F)'!$D$13</definedName>
    <definedName name="IE_59_HO">'G5-Age (onglet H)'!$D$14</definedName>
    <definedName name="IE_62_FE">'G5-Age (onglet F)'!$D$14</definedName>
    <definedName name="IE_62_HO">'G5-Age (onglet H)'!$D$15</definedName>
    <definedName name="IE_64_FE">'G5-Age (onglet F)'!$D$15</definedName>
    <definedName name="IE_64_HO">'G5-Age (onglet H)'!$D$16</definedName>
    <definedName name="IE_67_FE">'G5-Age (onglet F)'!$D$16</definedName>
    <definedName name="IE_67_HO">'G5-Age (onglet H)'!$D$17</definedName>
    <definedName name="IE_AGE">'G5-Age (onglet T)'!$D$7</definedName>
    <definedName name="IE_AGE_FE">'G5-Age (onglet F)'!$D$18</definedName>
    <definedName name="IE_AGE_HO">'G5-Age (onglet H)'!$D$19</definedName>
    <definedName name="IE_Als">'H2-ETPR Région'!$E$16</definedName>
    <definedName name="IE_AOM">'H2-ETPR Région'!$E$34</definedName>
    <definedName name="IE_Aqu">'H2-ETPR Région'!$E$21</definedName>
    <definedName name="IE_Auv">'H2-ETPR Région'!$E$25</definedName>
    <definedName name="IE_BN">'H2-ETPR Région'!$E$12</definedName>
    <definedName name="IE_Bourg">'H2-ETPR Région'!$E$13</definedName>
    <definedName name="IE_Bret">'H2-ETPR Région'!$E$19</definedName>
    <definedName name="IE_CA">'H2-ETPR Région'!$E$8</definedName>
    <definedName name="IE_CD">'G01234-Effectifs PP'!$E$13</definedName>
    <definedName name="IE_CDD">'G01234-Effectifs PP'!$E$10</definedName>
    <definedName name="IE_CDD_A">'G01234-Effectifs PP'!$E$12</definedName>
    <definedName name="IE_CDD_L">'G01234-Effectifs PP'!$E$11</definedName>
    <definedName name="IE_CDI">'G01234-Effectifs PP'!$E$9</definedName>
    <definedName name="IE_Cors">'H2-ETPR Région'!$E$28</definedName>
    <definedName name="IE_CVdL">'H2-ETPR Région'!$E$11</definedName>
    <definedName name="IE_FC">'H2-ETPR Région'!$E$17</definedName>
    <definedName name="IE_FE">'G01234-Effectifs PP'!$E$17</definedName>
    <definedName name="IE_Guad">'H2-ETPR Région'!$E$29</definedName>
    <definedName name="IE_Guya">'H2-ETPR Région'!$E$31</definedName>
    <definedName name="IE_HN">'H2-ETPR Région'!$E$10</definedName>
    <definedName name="IE_HO">'G01234-Effectifs PP'!$E$16</definedName>
    <definedName name="IE_IdF">'H2-ETPR Région'!$E$7</definedName>
    <definedName name="IE_IN_ETP">'H1-ETPR lieu'!$E$8</definedName>
    <definedName name="IE_IN_PP">'G01234-Effectifs PP'!$E$23</definedName>
    <definedName name="IE_LIEU_ETP">'H1-ETPR lieu'!$E$10</definedName>
    <definedName name="IE_LIEU_PP">'G01234-Effectifs PP'!$E$25</definedName>
    <definedName name="IE_Lim">'H2-ETPR Région'!$E$23</definedName>
    <definedName name="IE_Lorr">'H2-ETPR Région'!$E$15</definedName>
    <definedName name="IE_LR">'H2-ETPR Région'!$E$26</definedName>
    <definedName name="IE_LRe">'H2-ETPR Région'!$E$32</definedName>
    <definedName name="IE_Marti">'H2-ETPR Région'!$E$30</definedName>
    <definedName name="IE_Mayo">'H2-ETPR Région'!$E$33</definedName>
    <definedName name="IE_MP">'H2-ETPR Région'!$E$22</definedName>
    <definedName name="IE_NPdC">'H2-ETPR Région'!$E$14</definedName>
    <definedName name="IE_NVOUT_PP">'G01234-Effectifs PP'!$E$24</definedName>
    <definedName name="IE_OUT_ETP">'H1-ETPR lieu'!$E$9</definedName>
    <definedName name="IE_PACA">'H2-ETPR Région'!$E$27</definedName>
    <definedName name="IE_PC">'H2-ETPR Région'!$E$20</definedName>
    <definedName name="IE_PdL">'H2-ETPR Région'!$E$18</definedName>
    <definedName name="IE_Pic">'H2-ETPR Région'!$E$9</definedName>
    <definedName name="IE_RA">'H2-ETPR Région'!$E$24</definedName>
    <definedName name="IE_REG">'H2-ETPR Région'!$E$36</definedName>
    <definedName name="IE_REG_ETR">'H2-ETPR Région'!$E$35</definedName>
    <definedName name="IE_SE">'G01234-Effectifs PP'!$E$18</definedName>
    <definedName name="IE_T_ETP">'J-Tiers ETPR'!$E$9</definedName>
    <definedName name="IE_T_PP">'I-Tiers PP'!$E$9</definedName>
    <definedName name="IE_TNV_ETP">'J-Tiers ETPR'!$E$8</definedName>
    <definedName name="IE_TNV_PP">'I-Tiers PP'!$E$8</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SS_BUDGT_PREV">'E1-Dotations'!$C$9</definedName>
    <definedName name="RESS_BUDGT_TOTAL">'E1-Dotations'!$B$9</definedName>
    <definedName name="RESS_C_CEA">'E3.1-Org Publics'!$B$6</definedName>
    <definedName name="RESS_C_CNRS">'E3.1-Org Publics'!$B$7</definedName>
    <definedName name="RESS_C_INSERM">'E3.1-Org Publics'!$B$8</definedName>
    <definedName name="RESS_C_NV">'E3.1-Org Publics'!$B$9</definedName>
    <definedName name="RESS_C_TOTAL">'E3.1-Org Publics'!$B$10</definedName>
    <definedName name="RESS_CONTRAT_PREV">'E-Synthèse'!$C$6</definedName>
    <definedName name="RESS_CONTRAT_TOTAL">'E-Synthèse'!$B$6</definedName>
    <definedName name="RESS_CT_CR">'E3.1-Administration'!$B$11</definedName>
    <definedName name="RESS_CT_NV">'E3.1-Administration'!$B$12</definedName>
    <definedName name="RESS_CT_TOTAL">'E3.1-Administration'!$B$13</definedName>
    <definedName name="RESS_DONS_LEGS">'E2-Ress propres'!$B$8</definedName>
    <definedName name="RESS_EE_NV">'E3.5-Etranger'!$B$22</definedName>
    <definedName name="RESS_EE_TOTAL">'E3.5-Etranger'!$B$23</definedName>
    <definedName name="RESS_ENTR_TOTAL">'E3.4-Entreprises'!$C$8</definedName>
    <definedName name="RESS_ENTRA_NOM">'E3.4-Entreprises'!$B$7</definedName>
    <definedName name="RESS_ENTRA_VAL">'E3.4-Entreprises'!$C$7</definedName>
    <definedName name="RESS_ES_TOTAL">'E3.2-ESR'!$B$18</definedName>
    <definedName name="RESS_ESC_CHU">'E3.2-ESR'!$B$8</definedName>
    <definedName name="RESS_ESC_CLCC">'E3.2-ESR'!$B$9</definedName>
    <definedName name="RESS_ESC_COMUE">'E3.2-ESR'!$B$7</definedName>
    <definedName name="RESS_ESC_TOTAL">'E3.2-ESR'!$B$10</definedName>
    <definedName name="RESS_ESC_UNIV">'E3.2-ESR'!$B$6</definedName>
    <definedName name="RESS_ESE_NV">'E3.5-Etranger'!$B$17</definedName>
    <definedName name="RESS_ESE_TOTAL">'E3.5-Etranger'!$B$18</definedName>
    <definedName name="RESS_ESH_NV">'E3.2-ESR'!$B$14</definedName>
    <definedName name="RESS_ESH_TOTAL">'E3.2-ESR'!$B$15</definedName>
    <definedName name="RESS_ETR_TOTAL">'E3.5-Etranger'!$B$26</definedName>
    <definedName name="RESS_F_ADEME">'E3.1-Org Publics'!$B$13</definedName>
    <definedName name="RESS_F_ANR">'E3.1-Org Publics'!$B$14</definedName>
    <definedName name="RESS_F_ANRS">'E3.1-Org Publics'!$B$17</definedName>
    <definedName name="RESS_F_Autres">'E3.1-Org Publics'!$B$18</definedName>
    <definedName name="RESS_F_BPI">'E3.1-Org Publics'!$B$15</definedName>
    <definedName name="RESS_F_INCA">'E3.1-Org Publics'!$B$16</definedName>
    <definedName name="RESS_F_TOTAL">'E3.1-Org Publics'!$B$19</definedName>
    <definedName name="RESS_GOV_TOTAL">'E3.1-Org Publics'!$B$23</definedName>
    <definedName name="RESS_HORS_MIRES">'E1-Dotations'!$B$7</definedName>
    <definedName name="RESS_HORS_MIRES_PREV">'E1-Dotations'!$C$7</definedName>
    <definedName name="RESS_I_NV">'E3.3-Associations'!$B$6</definedName>
    <definedName name="RESS_I_TOTAL">'E3.3-Associations'!$B$7</definedName>
    <definedName name="RESS_MESRI">'E3.1-Administration'!$B$6</definedName>
    <definedName name="RESS_Min_NV">'E3.1-Administration'!$B$7</definedName>
    <definedName name="RESS_Min_TOTAL">'E3.1-Administration'!$B$8</definedName>
    <definedName name="RESS_MIRES">'E1-Dotations'!$B$6</definedName>
    <definedName name="RESS_MIRES_PREV">'E1-Dotations'!$C$6</definedName>
    <definedName name="RESS_OI_HE_NV">'E3.5-Etranger'!$B$13</definedName>
    <definedName name="RESS_OI_HE_TOTAL">'E3.5-Etranger'!$B$14</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propres'!$B$7</definedName>
    <definedName name="RESS_PRO_AUTRES">'E2-Ress propres'!$B$9</definedName>
    <definedName name="RESS_PROPRES_PREV">'E2-Ress propres'!$C$10</definedName>
    <definedName name="RESS_PROPRES_TOTAL">'E2-Ress propres'!$B$10</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tD_annee">'A1-INFORMATIONS GENERALES'!$B$22</definedName>
    <definedName name="RetD_après">'A1-INFORMATIONS GENERALES'!$B$28</definedName>
    <definedName name="RetD_avant">'A1-INFORMATIONS GENERALES'!$B$26</definedName>
    <definedName name="SIREN">'A1-INFORMATIONS GENERALES'!$B$6</definedName>
    <definedName name="STATUT_JUR">'A1-INFORMATIONS GENERALES'!$B$13</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F)'!$F$17</definedName>
    <definedName name="TOT_100_HO">'G5-Age (onglet H)'!$F$18</definedName>
    <definedName name="TOT_25_FE">'G5-Age (onglet F)'!$F$6</definedName>
    <definedName name="TOT_25_HO">'G5-Age (onglet H)'!$F$7</definedName>
    <definedName name="TOT_29_FE">'G5-Age (onglet F)'!$F$7</definedName>
    <definedName name="TOT_29_HO">'G5-Age (onglet H)'!$F$8</definedName>
    <definedName name="TOT_34_FE">'G5-Age (onglet F)'!$F$8</definedName>
    <definedName name="TOT_34_HO">'G5-Age (onglet H)'!$F$9</definedName>
    <definedName name="TOT_39_FE">'G5-Age (onglet F)'!$F$9</definedName>
    <definedName name="TOT_39_HO">'G5-Age (onglet H)'!$F$10</definedName>
    <definedName name="TOT_44_FE">'G5-Age (onglet F)'!$F$10</definedName>
    <definedName name="TOT_44_HO">'G5-Age (onglet H)'!$F$11</definedName>
    <definedName name="TOT_49_FE">'G5-Age (onglet F)'!$F$11</definedName>
    <definedName name="TOT_49_HO">'G5-Age (onglet H)'!$F$12</definedName>
    <definedName name="TOT_54_FE">'G5-Age (onglet F)'!$F$12</definedName>
    <definedName name="TOT_54_HO">'G5-Age (onglet H)'!$F$13</definedName>
    <definedName name="TOT_59_FE">'G5-Age (onglet F)'!$F$13</definedName>
    <definedName name="TOT_59_HO">'G5-Age (onglet H)'!$F$14</definedName>
    <definedName name="TOT_62_FE">'G5-Age (onglet F)'!$F$14</definedName>
    <definedName name="TOT_62_HO">'G5-Age (onglet H)'!$F$15</definedName>
    <definedName name="TOT_64_FE">'G5-Age (onglet F)'!$F$15</definedName>
    <definedName name="TOT_64_HO">'G5-Age (onglet H)'!$F$16</definedName>
    <definedName name="TOT_67_FE">'G5-Age (onglet F)'!$F$16</definedName>
    <definedName name="TOT_67_HO">'G5-Age (onglet H)'!$F$17</definedName>
    <definedName name="TOT_AGE">'G5-Age (onglet T)'!$F$7</definedName>
    <definedName name="TOT_AGE_FE">'G5-Age (onglet F)'!$F$18</definedName>
    <definedName name="TOT_AGE_HO">'G5-Age (onglet H)'!$F$19</definedName>
    <definedName name="TOT_AGRI">'G6-Disciplines'!$F$13</definedName>
    <definedName name="TOT_Als">'H2-ETPR Région'!$G$16</definedName>
    <definedName name="TOT_AOM">'H2-ETPR Région'!$G$34</definedName>
    <definedName name="TOT_Aqu">'H2-ETPR Région'!$G$21</definedName>
    <definedName name="TOT_Auv">'H2-ETPR Région'!$G$25</definedName>
    <definedName name="TOT_BN">'H2-ETPR Région'!$G$12</definedName>
    <definedName name="TOT_Bourg">'H2-ETPR Région'!$G$13</definedName>
    <definedName name="TOT_Bret">'H2-ETPR Région'!$G$19</definedName>
    <definedName name="TOT_CA">'H2-ETPR Région'!$G$8</definedName>
    <definedName name="TOT_CD">'G01234-Effectifs PP'!$G$13</definedName>
    <definedName name="TOT_CDD">'G01234-Effectifs PP'!$G$10</definedName>
    <definedName name="TOT_CDD_A">'G01234-Effectifs PP'!$G$12</definedName>
    <definedName name="TOT_CDD_L">'G01234-Effectifs PP'!$G$11</definedName>
    <definedName name="TOT_CDI">'G01234-Effectifs PP'!$G$9</definedName>
    <definedName name="TOT_CHIM">'G6-Disciplines'!$F$9</definedName>
    <definedName name="TOT_Cors">'H2-ETPR Région'!$G$28</definedName>
    <definedName name="TOT_CVdL">'H2-ETPR Région'!$G$11</definedName>
    <definedName name="TOT_FC">'H2-ETPR Région'!$G$17</definedName>
    <definedName name="TOT_FE">'G01234-Effectifs PP'!$G$17</definedName>
    <definedName name="TOT_GES">'G6-Disciplines'!$F$18</definedName>
    <definedName name="TOT_Guad">'H2-ETPR Région'!$G$29</definedName>
    <definedName name="TOT_Guya">'H2-ETPR Région'!$G$31</definedName>
    <definedName name="TOT_HN">'H2-ETPR Région'!$G$10</definedName>
    <definedName name="TOT_HO">'G01234-Effectifs PP'!$G$16</definedName>
    <definedName name="TOT_IdF">'H2-ETPR Région'!$G$7</definedName>
    <definedName name="TOT_IN_ETP">'H1-ETPR lieu'!$G$8</definedName>
    <definedName name="TOT_IN_PP">'G01234-Effectifs PP'!$G$23</definedName>
    <definedName name="TOT_LIEU_ETP">'H1-ETPR lieu'!$G$10</definedName>
    <definedName name="TOT_LIEU_PP">'G01234-Effectifs PP'!$G$25</definedName>
    <definedName name="TOT_Lim">'H2-ETPR Région'!$G$23</definedName>
    <definedName name="TOT_Lorr">'H2-ETPR Région'!$G$15</definedName>
    <definedName name="TOT_LR">'H2-ETPR Région'!$G$26</definedName>
    <definedName name="TOT_LRe">'H2-ETPR Région'!$G$32</definedName>
    <definedName name="TOT_Marti">'H2-ETPR Région'!$G$30</definedName>
    <definedName name="TOT_MATH">'G6-Disciplines'!$F$7</definedName>
    <definedName name="TOT_Mayo">'H2-ETPR Région'!$G$33</definedName>
    <definedName name="TOT_MECA">'G6-Disciplines'!$F$11</definedName>
    <definedName name="TOT_MED">'G6-Disciplines'!$F$15</definedName>
    <definedName name="TOT_MP">'H2-ETPR Région'!$G$22</definedName>
    <definedName name="TOT_NATU">'G6-Disciplines'!$F$12</definedName>
    <definedName name="TOT_NPdC">'H2-ETPR Région'!$G$14</definedName>
    <definedName name="TOT_NVOUT_PP">'G01234-Effectifs PP'!$G$24</definedName>
    <definedName name="TOT_OUT_ETP">'H1-ETPR lieu'!$G$9</definedName>
    <definedName name="TOT_PACA">'H2-ETPR Région'!$G$27</definedName>
    <definedName name="TOT_PC">'H2-ETPR Région'!$G$20</definedName>
    <definedName name="TOT_PdL">'H2-ETPR Région'!$G$18</definedName>
    <definedName name="TOT_PHYS">'G6-Disciplines'!$F$8</definedName>
    <definedName name="TOT_Pic">'H2-ETPR Région'!$G$9</definedName>
    <definedName name="TOT_RA">'H2-ETPR Région'!$G$24</definedName>
    <definedName name="TOT_REG">'H2-ETPR Région'!$G$36</definedName>
    <definedName name="TOT_REG_ETR">'H2-ETPR Région'!$G$35</definedName>
    <definedName name="TOT_SE">'G01234-Effectifs PP'!$G$18</definedName>
    <definedName name="TOT_SH">'G6-Disciplines'!$F$17</definedName>
    <definedName name="TOT_SS">'G6-Disciplines'!$F$16</definedName>
    <definedName name="TOT_STIC">'G6-Disciplines'!$F$10</definedName>
    <definedName name="TOT_SV">'G6-Disciplines'!$F$14</definedName>
    <definedName name="TOT_T_ETP">'J-Tiers ETPR'!$G$9</definedName>
    <definedName name="TOT_T_PP">'I-Tiers PP'!$G$9</definedName>
    <definedName name="TOT_TNV_ETP">'J-Tiers ETPR'!$G$8</definedName>
    <definedName name="TOT_TNV_PP">'I-Tiers PP'!$G$8</definedName>
    <definedName name="TUTELLE">'A1-INFORMATIONS GENERALES'!$B$14</definedName>
    <definedName name="_xlnm.Print_Area" localSheetId="4">'C1-DIRD_Nature'!$A$2:$C$13</definedName>
    <definedName name="_xlnm.Print_Area" localSheetId="30">'I-Tiers PP'!$A$2:$G$11</definedName>
    <definedName name="_xlnm.Print_Area" localSheetId="31">'J-Tiers ETPR'!$A$2:$G$9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8" i="3" l="1"/>
  <c r="C26" i="3"/>
  <c r="C22" i="3"/>
  <c r="G8" i="35" l="1"/>
  <c r="G7" i="34"/>
  <c r="G8" i="33" l="1"/>
  <c r="B10" i="18" l="1"/>
  <c r="C9" i="17" l="1"/>
  <c r="B9" i="17"/>
  <c r="B35" i="7" l="1"/>
  <c r="C34" i="7" l="1"/>
  <c r="C22" i="7"/>
  <c r="C10" i="7"/>
  <c r="C21" i="7"/>
  <c r="C9" i="7"/>
  <c r="C20" i="7"/>
  <c r="C8" i="7"/>
  <c r="C31" i="7"/>
  <c r="C30" i="7"/>
  <c r="C17" i="7"/>
  <c r="C26" i="7"/>
  <c r="C24" i="7"/>
  <c r="C11" i="7"/>
  <c r="C33" i="7"/>
  <c r="C19" i="7"/>
  <c r="C7" i="7"/>
  <c r="C29" i="7"/>
  <c r="C16" i="7"/>
  <c r="C15" i="7"/>
  <c r="C25" i="7"/>
  <c r="C23" i="7"/>
  <c r="C32" i="7"/>
  <c r="C18" i="7"/>
  <c r="C28" i="7"/>
  <c r="C27" i="7"/>
  <c r="C13" i="7"/>
  <c r="C12" i="7"/>
  <c r="C14" i="7"/>
  <c r="H23" i="31"/>
  <c r="G23" i="31"/>
  <c r="G19" i="31"/>
  <c r="E19" i="31"/>
  <c r="D19" i="31"/>
  <c r="B19" i="31"/>
  <c r="C18" i="31"/>
  <c r="C17" i="31"/>
  <c r="F17" i="31" s="1"/>
  <c r="H17" i="31" s="1"/>
  <c r="C16" i="31"/>
  <c r="C15" i="31"/>
  <c r="C14" i="31"/>
  <c r="F14" i="31" s="1"/>
  <c r="H14" i="31" s="1"/>
  <c r="C13" i="31"/>
  <c r="F13" i="31" s="1"/>
  <c r="H13" i="31" s="1"/>
  <c r="C12" i="31"/>
  <c r="F12" i="31" s="1"/>
  <c r="H12" i="31" s="1"/>
  <c r="C11" i="31"/>
  <c r="F11" i="31" s="1"/>
  <c r="H11" i="31" s="1"/>
  <c r="C10" i="31"/>
  <c r="F10" i="31" s="1"/>
  <c r="H10" i="31" s="1"/>
  <c r="C9" i="31"/>
  <c r="F9" i="31" s="1"/>
  <c r="H9" i="31" s="1"/>
  <c r="C8" i="31"/>
  <c r="F8" i="31" s="1"/>
  <c r="H8" i="31" s="1"/>
  <c r="C7" i="31"/>
  <c r="C19" i="31" s="1"/>
  <c r="F18" i="31"/>
  <c r="H18" i="31" s="1"/>
  <c r="F16" i="31"/>
  <c r="H16" i="31" s="1"/>
  <c r="F15" i="31"/>
  <c r="H15" i="31" s="1"/>
  <c r="F7" i="31"/>
  <c r="F19" i="31" l="1"/>
  <c r="C35" i="7"/>
  <c r="H7" i="31"/>
  <c r="H19" i="31" s="1"/>
  <c r="F36" i="34" l="1"/>
  <c r="E36" i="34"/>
  <c r="D36" i="34"/>
  <c r="C36" i="34"/>
  <c r="B36" i="34" l="1"/>
  <c r="G35" i="34" l="1"/>
  <c r="D18" i="29" l="1"/>
  <c r="C13" i="1" l="1"/>
  <c r="F9" i="36" l="1"/>
  <c r="E9" i="36"/>
  <c r="D9" i="36"/>
  <c r="C9" i="36"/>
  <c r="B9" i="36"/>
  <c r="G8" i="36"/>
  <c r="G9" i="36" s="1"/>
  <c r="F9" i="35"/>
  <c r="E9" i="35"/>
  <c r="D9" i="35"/>
  <c r="C9" i="35"/>
  <c r="B9" i="35"/>
  <c r="G9" i="35"/>
  <c r="A4" i="35"/>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9" i="33"/>
  <c r="G10" i="33" s="1"/>
  <c r="A12" i="33" s="1"/>
  <c r="F10" i="33"/>
  <c r="F40" i="34" s="1"/>
  <c r="E10" i="33"/>
  <c r="E40" i="34" s="1"/>
  <c r="D10" i="33"/>
  <c r="D40" i="34" s="1"/>
  <c r="C10" i="33"/>
  <c r="C40" i="34" s="1"/>
  <c r="B10" i="33"/>
  <c r="B40" i="34" s="1"/>
  <c r="B23" i="31"/>
  <c r="A24" i="31" s="1"/>
  <c r="A4" i="31"/>
  <c r="E10" i="30"/>
  <c r="D10" i="30"/>
  <c r="C10" i="30"/>
  <c r="B10" i="30"/>
  <c r="A2" i="29"/>
  <c r="F17" i="29"/>
  <c r="F16" i="29"/>
  <c r="F15" i="29"/>
  <c r="F14" i="29"/>
  <c r="F13" i="29"/>
  <c r="F12" i="29"/>
  <c r="F11" i="29"/>
  <c r="F10" i="29"/>
  <c r="F9" i="29"/>
  <c r="F8" i="29"/>
  <c r="F7" i="29"/>
  <c r="F6" i="29"/>
  <c r="E18" i="29"/>
  <c r="C18" i="29"/>
  <c r="B18" i="29"/>
  <c r="A3" i="29"/>
  <c r="F18" i="28"/>
  <c r="F17" i="28"/>
  <c r="F16" i="28"/>
  <c r="F15" i="28"/>
  <c r="F14" i="28"/>
  <c r="F13" i="28"/>
  <c r="F12" i="28"/>
  <c r="F11" i="28"/>
  <c r="F10" i="28"/>
  <c r="F9" i="28"/>
  <c r="F8" i="28"/>
  <c r="F7" i="28"/>
  <c r="E19" i="28"/>
  <c r="D19" i="28"/>
  <c r="D7" i="30" s="1"/>
  <c r="C19" i="28"/>
  <c r="B19" i="28"/>
  <c r="A2" i="28"/>
  <c r="A3" i="28"/>
  <c r="F25" i="27"/>
  <c r="E25" i="27"/>
  <c r="D25" i="27"/>
  <c r="C25" i="27"/>
  <c r="B25" i="27"/>
  <c r="G24" i="27"/>
  <c r="G23" i="27"/>
  <c r="G25" i="27" s="1"/>
  <c r="G17" i="27"/>
  <c r="G16" i="27"/>
  <c r="F18" i="27"/>
  <c r="E18" i="27"/>
  <c r="D18" i="27"/>
  <c r="C18" i="27"/>
  <c r="B18" i="27"/>
  <c r="D13" i="27"/>
  <c r="G12" i="27"/>
  <c r="G11" i="27"/>
  <c r="G9" i="27"/>
  <c r="F10" i="27"/>
  <c r="F13" i="27" s="1"/>
  <c r="E10" i="27"/>
  <c r="E13" i="27" s="1"/>
  <c r="D10" i="27"/>
  <c r="E23" i="31" s="1"/>
  <c r="C10" i="27"/>
  <c r="C13" i="27" s="1"/>
  <c r="B10" i="27"/>
  <c r="C9" i="26"/>
  <c r="A12" i="26"/>
  <c r="A8" i="26"/>
  <c r="D5" i="26"/>
  <c r="B23" i="25"/>
  <c r="B18" i="25"/>
  <c r="B14" i="25"/>
  <c r="E7" i="30" l="1"/>
  <c r="F10" i="30"/>
  <c r="G36" i="34"/>
  <c r="B7" i="30"/>
  <c r="B13" i="30" s="1"/>
  <c r="G10" i="27"/>
  <c r="G13" i="27" s="1"/>
  <c r="D23" i="31"/>
  <c r="C7" i="30"/>
  <c r="E13" i="30"/>
  <c r="D13" i="30"/>
  <c r="C13" i="30"/>
  <c r="A26" i="27"/>
  <c r="A38" i="34"/>
  <c r="G18" i="27"/>
  <c r="F18" i="29"/>
  <c r="B13" i="27"/>
  <c r="C23" i="31"/>
  <c r="A25" i="31" s="1"/>
  <c r="A19" i="27"/>
  <c r="F19" i="28"/>
  <c r="G40" i="34"/>
  <c r="B10" i="25"/>
  <c r="B26" i="25" s="1"/>
  <c r="C8" i="24"/>
  <c r="A27" i="27" l="1"/>
  <c r="F7" i="30"/>
  <c r="F13" i="30" s="1"/>
  <c r="A15" i="30" s="1"/>
  <c r="B7" i="23"/>
  <c r="B15" i="22" l="1"/>
  <c r="B10" i="22"/>
  <c r="B18" i="22" s="1"/>
  <c r="B19" i="21"/>
  <c r="B10" i="21"/>
  <c r="B13" i="20"/>
  <c r="B8" i="20"/>
  <c r="B23" i="21" s="1"/>
  <c r="B6" i="26" s="1"/>
  <c r="D6" i="26" s="1"/>
  <c r="B9" i="26" l="1"/>
  <c r="A12" i="18"/>
  <c r="D9" i="17"/>
  <c r="A10" i="17" s="1"/>
  <c r="D8" i="17"/>
  <c r="D7" i="17"/>
  <c r="D6" i="17"/>
  <c r="D4" i="17"/>
  <c r="D9" i="26" l="1"/>
  <c r="A10" i="26" s="1"/>
  <c r="C7" i="16"/>
  <c r="C6" i="16"/>
  <c r="D5" i="16"/>
  <c r="C8" i="16" l="1"/>
  <c r="A16" i="15"/>
  <c r="A14" i="15"/>
  <c r="A6" i="15"/>
  <c r="A2" i="15"/>
  <c r="B12" i="11"/>
  <c r="B14" i="11" s="1"/>
  <c r="B8" i="15" s="1"/>
  <c r="B9" i="10"/>
  <c r="B7" i="15" s="1"/>
  <c r="B8" i="8"/>
  <c r="A9" i="8" s="1"/>
  <c r="B12" i="6"/>
  <c r="B6" i="16" l="1"/>
  <c r="A11" i="16" s="1"/>
  <c r="D6" i="16"/>
  <c r="C16" i="26"/>
  <c r="C13" i="26"/>
  <c r="B37" i="7"/>
  <c r="A36" i="7" s="1"/>
  <c r="C14" i="6"/>
  <c r="A15" i="6" s="1"/>
  <c r="A15" i="26" l="1"/>
  <c r="B7" i="12"/>
  <c r="B9" i="15" s="1"/>
  <c r="C8" i="13"/>
  <c r="B10" i="15" s="1"/>
  <c r="B16" i="14"/>
  <c r="B11" i="14"/>
  <c r="B7" i="14"/>
  <c r="B19" i="14" s="1"/>
  <c r="B11" i="15" s="1"/>
  <c r="B6" i="15" l="1"/>
  <c r="A18" i="28"/>
  <c r="A17" i="28"/>
  <c r="A16" i="28"/>
  <c r="A15" i="28"/>
  <c r="A14" i="28"/>
  <c r="A13" i="28"/>
  <c r="A12" i="28"/>
  <c r="A11" i="28"/>
  <c r="A10" i="28"/>
  <c r="A9" i="28"/>
  <c r="A8" i="28"/>
  <c r="A17" i="29"/>
  <c r="A16" i="29"/>
  <c r="A15" i="29"/>
  <c r="A14" i="29"/>
  <c r="A13" i="29"/>
  <c r="A12" i="29"/>
  <c r="A11" i="29"/>
  <c r="A10" i="29"/>
  <c r="A9" i="29"/>
  <c r="A8" i="29"/>
  <c r="A7" i="29"/>
  <c r="A2" i="36"/>
  <c r="A2" i="35"/>
  <c r="A2" i="34"/>
  <c r="A2" i="33"/>
  <c r="A2" i="31"/>
  <c r="A2" i="30"/>
  <c r="A6" i="29"/>
  <c r="A7" i="28"/>
  <c r="A21" i="27"/>
  <c r="A15" i="27"/>
  <c r="A8" i="27"/>
  <c r="A4" i="27"/>
  <c r="A2" i="27"/>
  <c r="A6" i="26"/>
  <c r="C5" i="26"/>
  <c r="B5" i="26"/>
  <c r="A2" i="26"/>
  <c r="A2" i="25"/>
  <c r="A2" i="24"/>
  <c r="A2" i="23"/>
  <c r="A2" i="22"/>
  <c r="A2" i="21"/>
  <c r="A2" i="20"/>
  <c r="C4" i="18"/>
  <c r="B4" i="18"/>
  <c r="A2" i="18"/>
  <c r="C4" i="17"/>
  <c r="B4" i="17"/>
  <c r="A2" i="17"/>
  <c r="C5" i="16"/>
  <c r="B5" i="16"/>
  <c r="A2" i="16"/>
  <c r="A2" i="14"/>
  <c r="A2" i="13"/>
  <c r="A2" i="12"/>
  <c r="A2" i="11"/>
  <c r="A2" i="10"/>
  <c r="A2" i="8"/>
  <c r="A2" i="7"/>
  <c r="C11" i="6"/>
  <c r="A2" i="6"/>
  <c r="A8" i="5"/>
  <c r="A2" i="5"/>
  <c r="A28" i="3"/>
  <c r="A26" i="3"/>
  <c r="A22" i="3"/>
  <c r="A16" i="3"/>
  <c r="A15" i="3"/>
  <c r="B16" i="15" l="1"/>
  <c r="A17" i="15" s="1"/>
  <c r="D7" i="16"/>
  <c r="B7" i="16"/>
  <c r="C12" i="18"/>
  <c r="A14" i="18" s="1"/>
  <c r="B8" i="16" l="1"/>
  <c r="D8" i="16" s="1"/>
  <c r="B16" i="26" l="1"/>
  <c r="A10" i="16"/>
  <c r="B13" i="26" l="1"/>
  <c r="A14" i="26" s="1"/>
</calcChain>
</file>

<file path=xl/sharedStrings.xml><?xml version="1.0" encoding="utf-8"?>
<sst xmlns="http://schemas.openxmlformats.org/spreadsheetml/2006/main" count="502" uniqueCount="330">
  <si>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</si>
  <si>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</si>
  <si>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</si>
  <si>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</si>
  <si>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</si>
  <si>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</si>
  <si>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</si>
  <si>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</si>
  <si>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</si>
  <si>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</si>
  <si>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</si>
  <si>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</si>
  <si>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</si>
  <si>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</si>
  <si>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</si>
  <si>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</si>
  <si>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</si>
  <si>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</si>
  <si>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</si>
  <si>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</si>
  <si>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</si>
  <si>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</si>
  <si>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</si>
  <si>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</si>
  <si>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</si>
  <si>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</si>
  <si>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</si>
  <si>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</si>
  <si>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</si>
  <si>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</si>
  <si>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</si>
  <si>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</si>
  <si>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</si>
  <si>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</si>
  <si>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</si>
  <si>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</si>
  <si>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</si>
  <si>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 xml:space="preserve">Statut juridique de l’organisme </t>
  </si>
  <si>
    <t>Rattachement administratif ou tutelle</t>
  </si>
  <si>
    <t>Commentaire</t>
  </si>
  <si>
    <t>Faites-vous de la R&amp;D ?</t>
  </si>
  <si>
    <t>si non, merci de répondre aux 2 questions suivantes, puis seulement à la question charge pour terminer</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</si>
  <si>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</si>
  <si>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</si>
  <si>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</si>
  <si>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</si>
  <si>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</si>
  <si>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</si>
  <si>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</si>
  <si>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</si>
  <si>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</si>
  <si>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</si>
  <si>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</si>
  <si>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</si>
  <si>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</si>
  <si>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</si>
  <si>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</si>
  <si>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</si>
  <si>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</si>
  <si>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</si>
  <si>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</si>
  <si>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</si>
  <si>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</si>
  <si>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</si>
  <si>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</si>
  <si>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</si>
  <si>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</si>
  <si>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</si>
  <si>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</si>
  <si>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</si>
  <si>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</si>
  <si>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</si>
  <si>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</si>
  <si>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</si>
  <si>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</si>
  <si>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</si>
  <si>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</si>
  <si>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</si>
  <si>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</si>
  <si>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</si>
  <si>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</si>
  <si>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</si>
  <si>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</si>
  <si>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</si>
  <si>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</si>
  <si>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</si>
  <si>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Autres</t>
  </si>
  <si>
    <t>Secteur civil de l'État et des organismes publics</t>
  </si>
  <si>
    <t>CEA civil</t>
  </si>
  <si>
    <t xml:space="preserve">CNRS </t>
  </si>
  <si>
    <t>INSERM</t>
  </si>
  <si>
    <t>Total des dépenses extérieures de R&amp;D :
État, organismes publics - Secteur civil</t>
  </si>
  <si>
    <t>Total des dépenses extérieures de R&amp;D exécutées dans le secteur de l'État et des organismes publics</t>
  </si>
  <si>
    <t>Les Établissements d'ESR implantés en France (y. c. outre-mer)</t>
  </si>
  <si>
    <t>Etablissements d'enseignement supérieur (universités, grandes écoles, Comue)</t>
  </si>
  <si>
    <t>Les Établissements d'ESR sous contrat avec le Ministère en charge de l'enseignement supérieur et de la recherche</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</si>
  <si>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</si>
  <si>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</si>
  <si>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</si>
  <si>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</si>
  <si>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</si>
  <si>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</si>
  <si>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</si>
  <si>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Associations, Fondations et GIP</t>
  </si>
  <si>
    <t>Total des dépenses extérieures de R&amp;D exécutées dans le secteur des Associations (en France)</t>
  </si>
  <si>
    <t>La somme des montants détaillés doit couvrir au moins 75 % des dépenses vers les entreprises ou au minimum 30 entreprises.</t>
  </si>
  <si>
    <t>Les entreprises implantées en France (y compris outre-mer)</t>
  </si>
  <si>
    <t>Raison sociale</t>
  </si>
  <si>
    <t>Total des dépenses extérieures de R&amp;D exécutées dans le secteur des entreprises (en France)</t>
  </si>
  <si>
    <t>Organisations internationales (y compris celles présentes sur le territoire national)</t>
  </si>
  <si>
    <t>préciser:</t>
  </si>
  <si>
    <t>Organisations Internationales</t>
  </si>
  <si>
    <t>Total des dépenses extérieures de R&amp;D : Organisations internationales</t>
  </si>
  <si>
    <t>Établissements d'enseignement supérieur et organismes d’État implantés à l'étranger</t>
  </si>
  <si>
    <t>Etablissements d'ESR et organismes d'Etat</t>
  </si>
  <si>
    <t>Total des dépenses extérieures de R&amp;D : Établissements d'enseignement supérieur et organismes d’État implantés à l'étranger</t>
  </si>
  <si>
    <t>Entreprises implantées à l'étranger</t>
  </si>
  <si>
    <t>Entreprises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</si>
  <si>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</si>
  <si>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</si>
  <si>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</si>
  <si>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</si>
  <si>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</si>
  <si>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</si>
  <si>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</si>
  <si>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</si>
  <si>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Prestations de services, d'expertises</t>
  </si>
  <si>
    <t>Dons, legs et cotisations volontaires</t>
  </si>
  <si>
    <t xml:space="preserve"> Total des ressources propres</t>
  </si>
  <si>
    <t>-&gt; Ministères en charge :</t>
  </si>
  <si>
    <t>- de l'enseignement supérieur de la recherche</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</si>
  <si>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</si>
  <si>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</si>
  <si>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</si>
  <si>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Autres collectivités territoriales</t>
  </si>
  <si>
    <t>Total des ressources pour travaux de R&amp;D en provenance du secteur de l'État, les organismes publics et les organismes financeurs : Collectivités territoriales</t>
  </si>
  <si>
    <t>-&gt; Organismes publics</t>
  </si>
  <si>
    <t>Total des ressources pour travaux de R&amp;D en provenance du secteur de  L'État, les organismes publics et les organismes financeurs : Organismes publics de recherche</t>
  </si>
  <si>
    <t>-&gt; Organismes financeurs</t>
  </si>
  <si>
    <t>ADEME (agence de l'environnement et de la maîtrise de l'énergie)</t>
  </si>
  <si>
    <t>ANR (agence nationale de la recherche)</t>
  </si>
  <si>
    <t>Bpifrance</t>
  </si>
  <si>
    <t>INCA (institut national du cancer)</t>
  </si>
  <si>
    <t>INSERM/ANRS (agence nationale de recherche sur le sida et les hépatites virales)</t>
  </si>
  <si>
    <t>Total des ressources pour travaux de R&amp;D en provenance du secteur de  L'État, les organismes publics et les organismes financeurs : Organismes financeurs</t>
  </si>
  <si>
    <t>Universités publiques, grandes écoles et grands établissements</t>
  </si>
  <si>
    <t>Total des ressources pour travaux de R&amp;D en provenance des établissements d'enseignement supérieur sous contrat sous contrat avec le Ministère en charge de l'ESR</t>
  </si>
  <si>
    <t>Autres établissements d'enseignement supérieur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</si>
  <si>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</si>
  <si>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</si>
  <si>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</si>
  <si>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</si>
  <si>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</si>
  <si>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</si>
  <si>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</si>
  <si>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</si>
  <si>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</si>
  <si>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Total des ressources pour travaux de R&amp;D en provenance des organisations internationales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</si>
  <si>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</si>
  <si>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</si>
  <si>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</si>
  <si>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 xml:space="preserve">       Total des ressources consacrées à la R&amp;D</t>
  </si>
  <si>
    <t xml:space="preserve">               Écart par rapport aux dépenses de R&amp;D (en %)</t>
  </si>
  <si>
    <t xml:space="preserve">        RAPPEL : TOTAL DES DÉPENSES DE R&amp;D</t>
  </si>
  <si>
    <t>Inclut tout le personnel rémunéré, que celui-ci travaille à l'intérieur ou à l'extérieur de votre organisme</t>
  </si>
  <si>
    <t>Classification EPIC et ISBL</t>
  </si>
  <si>
    <t>Chercheur :
Ingénieur et cadre confirmé</t>
  </si>
  <si>
    <t>Chercheur :
Ingénieur et cadre non confirmé</t>
  </si>
  <si>
    <t>Doctorant bénéficiant d'un financement pour conduire une thèse</t>
  </si>
  <si>
    <t>Personnel de soutien technique</t>
  </si>
  <si>
    <t>Personnel de soutien administratif et de service</t>
  </si>
  <si>
    <t>Total</t>
  </si>
  <si>
    <t>Total personnes physiques</t>
  </si>
  <si>
    <t>Titulaire (fonctionnaires, CDI)</t>
  </si>
  <si>
    <t>Non titulaire (CDD, contractuel, vacataire, post-doc)</t>
  </si>
  <si>
    <t>nouvelles formes de contrats créées par la LPR</t>
  </si>
  <si>
    <t>autre non titulaire</t>
  </si>
  <si>
    <t>Homme</t>
  </si>
  <si>
    <t>Femme</t>
  </si>
  <si>
    <t>en personne physique *</t>
  </si>
  <si>
    <t>Personnel travaillant dans l’organisme</t>
  </si>
  <si>
    <t>Personnel travaillant à l'extérieur de l’organisme :</t>
  </si>
  <si>
    <t>Entreprises</t>
  </si>
  <si>
    <t>Total femmes titulaires (personnes physiques)</t>
  </si>
  <si>
    <t>Total hommes + femmes titulaires
(Personnes Physiques)</t>
  </si>
  <si>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</si>
  <si>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</si>
  <si>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</si>
  <si>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</si>
  <si>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</si>
  <si>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</si>
  <si>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</si>
  <si>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</si>
  <si>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</si>
  <si>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</si>
  <si>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</si>
  <si>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</si>
  <si>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</si>
  <si>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</si>
  <si>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</si>
  <si>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</si>
  <si>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</si>
  <si>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</si>
  <si>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personnel rémunéré par un tiers</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</si>
  <si>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</si>
  <si>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</si>
  <si>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</si>
  <si>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</si>
  <si>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</si>
  <si>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</si>
  <si>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</si>
  <si>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</si>
  <si>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r>
      <t xml:space="preserve">Dépenses en capital de R&amp;D </t>
    </r>
    <r>
      <rPr>
        <b/>
        <u/>
        <sz val="12"/>
        <color rgb="FF000000"/>
        <rFont val="Helvetica"/>
        <family val="2"/>
      </rPr>
      <t>avant amortissements</t>
    </r>
  </si>
  <si>
    <t>Les amortissements des dépenses en capital ne doivent pas être pris en compte dans le calcul des dépenses intérieures de R&amp;D dans les autres rubriques du questionnaire.</t>
  </si>
  <si>
    <t xml:space="preserve">Contrôle : évolution total des dépenses </t>
  </si>
  <si>
    <t>Rappel : Total des dépenses intérieures de R&amp;D hors amortissements (onglet C1-DIRD_Nature)</t>
  </si>
  <si>
    <t>Aide (?)</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</si>
  <si>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</si>
  <si>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</si>
  <si>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</si>
  <si>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</si>
  <si>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rPr>
        <b/>
        <sz val="12"/>
        <color rgb="FF2F4077"/>
        <rFont val="Helvetica"/>
        <family val="2"/>
      </rPr>
      <t xml:space="preserve">GIP : 
</t>
    </r>
    <r>
      <rPr>
        <sz val="12"/>
        <color rgb="FF2F4077"/>
        <rFont val="Helvetica"/>
        <family val="2"/>
      </rPr>
      <t>Groupement d'intérêt public</t>
    </r>
  </si>
  <si>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 xml:space="preserve">
Les dépenses extérieures de R&amp;D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</si>
  <si>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rPr>
        <b/>
        <sz val="12"/>
        <color rgb="FF2F4077"/>
        <rFont val="Helvetica"/>
        <family val="2"/>
      </rPr>
      <t>Les dépenses extérieures de R&amp;D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</si>
  <si>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</si>
  <si>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t>Veuillez saisir l'estimation pour 2023</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</si>
  <si>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</si>
  <si>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</si>
  <si>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</si>
  <si>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r>
      <t xml:space="preserve">Dotations budgétaires d'exploitation et d'investissement (crédits de paiement) inscrites au budget de l’État au titre de la </t>
    </r>
    <r>
      <rPr>
        <u/>
        <sz val="12"/>
        <color rgb="FF000000"/>
        <rFont val="Helvetica"/>
        <family val="2"/>
      </rPr>
      <t xml:space="preserve">MIRES
</t>
    </r>
    <r>
      <rPr>
        <sz val="12"/>
        <color rgb="FF000000"/>
        <rFont val="Helvetica"/>
        <family val="2"/>
      </rPr>
      <t>(Mission Interministérielle Recherche et Enseignement Supérieur)</t>
    </r>
  </si>
  <si>
    <r>
      <t xml:space="preserve">Dotations budgétaires d'exploitation et d'investissement (crédits de paiement) inscrites au budget de l’État </t>
    </r>
    <r>
      <rPr>
        <u/>
        <sz val="12"/>
        <color rgb="FF000000"/>
        <rFont val="Helvetica"/>
        <family val="2"/>
      </rPr>
      <t>hors MIRES</t>
    </r>
  </si>
  <si>
    <r>
      <rPr>
        <b/>
        <sz val="12"/>
        <color rgb="FF2F4077"/>
        <rFont val="Helvetica"/>
        <family val="2"/>
      </rPr>
      <t>Définition de la part de l'activité de R&amp;D dans l’organisme :</t>
    </r>
    <r>
      <rPr>
        <sz val="12"/>
        <color rgb="FF2F4077"/>
        <rFont val="Helvetica"/>
        <family val="2"/>
      </rPr>
      <t xml:space="preserve">
Si l'activité de votre organisme n'est pas exclusivement consacrée à la R&amp;D, indiquez la part R&amp;D et les critères qui vous permettent d'estimer cette part dans l'ensemble de votre budget (effectifs de R&amp;D, service et budget individualisés, programmation, etc.).</t>
    </r>
  </si>
  <si>
    <r>
      <rPr>
        <sz val="12"/>
        <color rgb="FF2F4077"/>
        <rFont val="Helvetica"/>
        <family val="2"/>
      </rPr>
      <t xml:space="preserve">La </t>
    </r>
    <r>
      <rPr>
        <b/>
        <sz val="12"/>
        <color rgb="FF2F4077"/>
        <rFont val="Helvetica"/>
        <family val="2"/>
      </rPr>
      <t>recherche et le développement expérimental</t>
    </r>
    <r>
      <rPr>
        <sz val="12"/>
        <color rgb="FF2F4077"/>
        <rFont val="Helvetica"/>
        <family val="2"/>
      </rPr>
      <t xml:space="preserve"> englobent les activités créatives et systématiques entreprises en vue d’accroître la somme des connaissances – y compris la connaissance de l’humanité, de la culture et de la société – et de concevoir de nouvelles applications à partir des connaissances disponibles. Les travaux de création se définissent non par la nature des activités mais par l'objectif poursuivi : obtention de connaissances nouvelles, élaboration, mise au point de procédés nouveaux, amélioration de procédés ou produits existant déjà. Les travaux entrepris de façon "systématique" impliquent un minimum d'organisation et de moyens.
Le critère le plus général permettant de distinguer la R&amp;D des activités connexes est l'existence d'une capacité créative fondée sur des méthodes scientifiques et techniques.</t>
    </r>
  </si>
  <si>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</si>
  <si>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en %</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</si>
  <si>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</si>
  <si>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Autres (locations immobilières, cessions d’actifs, etc.)</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</si>
  <si>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</si>
  <si>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</si>
  <si>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</si>
  <si>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t>
    </r>
  </si>
  <si>
    <t>Si vous recevez des financements en provenance d'un organisme (exemple le CNRS) agissant en tant que structure support d’un appel à projet (exemple l'ANR), vous ne devez pas reporter cette somme sur la ligne CNRS dans le tableau "Organismes publics". Ces montants doivent être inscrits dans le tableau "Organismes financeurs" sur la ligne ANR.</t>
  </si>
  <si>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</si>
  <si>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</si>
  <si>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</si>
  <si>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Autres entreprises</t>
  </si>
  <si>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</si>
  <si>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Organisations internationales hors fonds de l'Union européenne</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</si>
  <si>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</si>
  <si>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</si>
  <si>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</si>
  <si>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Article du Code de la recherche</t>
  </si>
  <si>
    <t>Qui est concerné</t>
  </si>
  <si>
    <t xml:space="preserve">Contrat de projet ou d’opération de recherche </t>
  </si>
  <si>
    <t>L431-4</t>
  </si>
  <si>
    <t>EPIC, fondations reconnues d'utilité publique ayant pour activité principale la recherche publique</t>
  </si>
  <si>
    <t>Contrat doctoral de droit privé</t>
  </si>
  <si>
    <t>L412-3</t>
  </si>
  <si>
    <t>Contrat postdoctoral à durée déterminée (contrat à objet défini de recherche)</t>
  </si>
  <si>
    <t>L431-5</t>
  </si>
  <si>
    <t>EPIC, fondations reconnues d'utilité publique ayant pour activité principale la recherche publique, établissements d'enseignement supérieur privés d'intérêt général</t>
  </si>
  <si>
    <t>Contrat de mission scientifique de droit public</t>
  </si>
  <si>
    <t>L431-6</t>
  </si>
  <si>
    <t>établissements publics de recherche, établissements publics d'enseignement supérieur, établissements publics dont les statuts prévoient une mission de recherche</t>
  </si>
  <si>
    <t>Contrat postdoctoral de droit public</t>
  </si>
  <si>
    <t>L412-4</t>
  </si>
  <si>
    <t>établissements publics d'enseignement supérieur, établissements publics à caractère scientifique et technologique, autres établissements publics à caractère administratif dont les statuts prévoient une mission de recherche</t>
  </si>
  <si>
    <t>Chaire de professeur junior</t>
  </si>
  <si>
    <t>L422-3</t>
  </si>
  <si>
    <t xml:space="preserve">établissement public de recherche ou d'enseignement supérieur </t>
  </si>
  <si>
    <t>Intitulé contrat LPR</t>
  </si>
  <si>
    <t>Total hommes CDI (personnes physiques)</t>
  </si>
  <si>
    <r>
      <rPr>
        <b/>
        <sz val="12"/>
        <color rgb="FF2F4077"/>
        <rFont val="Helvetica"/>
        <family val="2"/>
      </rPr>
      <t xml:space="preserve">Répartition des personnels CDI par année de naissance et par sexe : 
</t>
    </r>
    <r>
      <rPr>
        <sz val="12"/>
        <color rgb="FF2F4077"/>
        <rFont val="Helvetica"/>
        <family val="2"/>
      </rPr>
      <t xml:space="preserve">Il convient, pour les seules personnes physiques CDI, de répondre en </t>
    </r>
    <r>
      <rPr>
        <b/>
        <sz val="12"/>
        <color rgb="FF2F4077"/>
        <rFont val="Helvetica"/>
        <family val="2"/>
      </rPr>
      <t>nombre d'individus et non en pourcentage</t>
    </r>
    <r>
      <rPr>
        <sz val="12"/>
        <color rgb="FF2F4077"/>
        <rFont val="Helvetica"/>
        <family val="2"/>
      </rPr>
      <t xml:space="preserve">
Le total Hommes + Femmes doit donc impérativement correspondre à la ligne Titulaire (fonctionnaires, CDI) du tableau de répartition titulaire/non titulaire</t>
    </r>
    <r>
      <rPr>
        <b/>
        <sz val="12"/>
        <color rgb="FF2F4077"/>
        <rFont val="Helvetica"/>
        <family val="2"/>
      </rPr>
      <t xml:space="preserve">
Personnes Physiques:</t>
    </r>
    <r>
      <rPr>
        <sz val="12"/>
        <color rgb="FF2F4077"/>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</si>
  <si>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</si>
  <si>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</si>
  <si>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</si>
  <si>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</si>
  <si>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Chercheurs 
</t>
    </r>
    <r>
      <rPr>
        <b/>
        <sz val="10"/>
        <color rgb="FF000000"/>
        <rFont val="Arial"/>
        <family val="2"/>
      </rPr>
      <t>CDI</t>
    </r>
  </si>
  <si>
    <r>
      <t xml:space="preserve">Chercheurs 
</t>
    </r>
    <r>
      <rPr>
        <b/>
        <sz val="10"/>
        <color rgb="FF000000"/>
        <rFont val="Arial"/>
        <family val="2"/>
      </rPr>
      <t>non CDI (y compris doctorants)</t>
    </r>
  </si>
  <si>
    <t>Discipline suivant la nomenclature Frascati</t>
  </si>
  <si>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</si>
  <si>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</si>
  <si>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</si>
  <si>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</si>
  <si>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</si>
  <si>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Rappel Total (ETPR) de l'onglet H1-ETPR lieu</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</si>
  <si>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t>
    </r>
    <r>
      <rPr>
        <b/>
        <sz val="12"/>
        <color rgb="FF2F4077"/>
        <rFont val="Helvetica"/>
        <family val="2"/>
      </rPr>
      <t xml:space="preserve">Ne répartissez pas </t>
    </r>
    <r>
      <rPr>
        <sz val="12"/>
        <color rgb="FF2F4077"/>
        <rFont val="Helvetica"/>
        <family val="2"/>
      </rPr>
      <t>les dépenses de recherche par région des fournisseurs, mais bien par région dans laquelle travaillent les chercheurs.
NB : Le découpage est relatif aux anciennes régions administratives, car il correspond au niveau NUTS2 demandé par Eurostat.</t>
    </r>
  </si>
  <si>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</si>
  <si>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t xml:space="preserve">Le questionnaire doit être renseigné </t>
    </r>
    <r>
      <rPr>
        <b/>
        <sz val="10"/>
        <color rgb="FF002060"/>
        <rFont val="Helvetica"/>
        <family val="2"/>
      </rPr>
      <t>en MILLIERS d'EUROS</t>
    </r>
    <r>
      <rPr>
        <sz val="10"/>
        <color rgb="FF002060"/>
        <rFont val="Helvetica"/>
        <family val="2"/>
      </rPr>
      <t xml:space="preserve"> : saisir un nombre entier arrondi au millier d'euros le plus proche.</t>
    </r>
  </si>
  <si>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</si>
  <si>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Association, fondation, GIP</t>
  </si>
  <si>
    <t>Il s'agit des effectifs totaux de votre organisme, recherche et hors recherche, comptés en personne physique au 31/12</t>
  </si>
  <si>
    <t>Il s'agit du budget total dont dispose votre organisme, recherche et hors recherche, pour l'année, en milliers d'euros</t>
  </si>
  <si>
    <r>
      <t>Pour plus de renseignements</t>
    </r>
    <r>
      <rPr>
        <sz val="10"/>
        <color rgb="FF000000"/>
        <rFont val="Helvetica"/>
        <family val="2"/>
      </rPr>
      <t>, vous pouvez contacter :</t>
    </r>
    <r>
      <rPr>
        <u/>
        <sz val="10"/>
        <color rgb="FF000000"/>
        <rFont val="Helvetica"/>
        <family val="2"/>
      </rPr>
      <t/>
    </r>
  </si>
  <si>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</si>
  <si>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</si>
  <si>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r>
      <t xml:space="preserve">personnel </t>
    </r>
    <r>
      <rPr>
        <u/>
        <sz val="12"/>
        <color rgb="FF000000"/>
        <rFont val="Arial"/>
        <family val="2"/>
      </rPr>
      <t>r</t>
    </r>
    <r>
      <rPr>
        <u/>
        <sz val="12"/>
        <color rgb="FF000000"/>
        <rFont val="Helvetica"/>
        <family val="2"/>
      </rPr>
      <t>émunéré directement</t>
    </r>
    <r>
      <rPr>
        <sz val="12"/>
        <color rgb="FF000000"/>
        <rFont val="Helvetica"/>
        <family val="2"/>
      </rPr>
      <t xml:space="preserve"> par :</t>
    </r>
  </si>
  <si>
    <r>
      <t xml:space="preserve">personnel </t>
    </r>
    <r>
      <rPr>
        <u/>
        <sz val="12"/>
        <color rgb="FF000000"/>
        <rFont val="Helvetica"/>
        <family val="2"/>
      </rPr>
      <t>rémunéré directement</t>
    </r>
    <r>
      <rPr>
        <sz val="12"/>
        <color rgb="FF000000"/>
        <rFont val="Helvetica"/>
        <family val="2"/>
      </rPr>
      <t xml:space="preserve"> par :</t>
    </r>
  </si>
  <si>
    <t>Etranger hors Outre-mer</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</si>
  <si>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</si>
  <si>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</si>
  <si>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</si>
  <si>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</si>
  <si>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</si>
  <si>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</si>
  <si>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r>
      <t xml:space="preserve">Ce tableau concerne uniquement le personnel de recherche
</t>
    </r>
    <r>
      <rPr>
        <b/>
        <sz val="12"/>
        <rFont val="Helvetica"/>
        <family val="2"/>
      </rPr>
      <t xml:space="preserve">Personnel de recherche :  </t>
    </r>
    <r>
      <rPr>
        <sz val="12"/>
        <rFont val="Helvetica"/>
        <family val="2"/>
      </rPr>
      <t>ingénieur et cadre (confirmé et non confirmé) + doctorant bénéficiant d'un financement pour conduire une thèse</t>
    </r>
  </si>
  <si>
    <r>
      <rPr>
        <b/>
        <sz val="12"/>
        <color theme="1"/>
        <rFont val="Helvetica"/>
        <family val="2"/>
      </rPr>
      <t xml:space="preserve">Personnes Physiques: </t>
    </r>
    <r>
      <rPr>
        <sz val="12"/>
        <color theme="1"/>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</si>
  <si>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1 pour Oui, 0 pour Non ; bien respecter ces choix pour que l'import fonctionne</t>
  </si>
  <si>
    <t>Programmes et actions de la « MIRES » - Mission Interministérielle Recherche et Enseignement Supérieur :</t>
  </si>
  <si>
    <t>Programme 142 - Enseignement supérieur et recherche agricoles</t>
  </si>
  <si>
    <t>Programme 150 - Formations supérieures et recherche universitaire</t>
  </si>
  <si>
    <t>- action 17 : Recherche</t>
  </si>
  <si>
    <t>Programme 172 - Recherches scientifiques et technologiques pluridisciplinaires</t>
  </si>
  <si>
    <t>Programme 190 - Recherche dans les domaines de l'énergie, du développement et de la mobilité durables</t>
  </si>
  <si>
    <t>Programme 191 - Recherche duale (civile et militaire)</t>
  </si>
  <si>
    <t>Programme 192 - Recherche et enseignement supérieur en matière économique et industrielle</t>
  </si>
  <si>
    <t>Programme 193 - Recherche spatiale</t>
  </si>
  <si>
    <t>Programmes et actions HORS MIRES - liste non exhaustive</t>
  </si>
  <si>
    <t>Programme 205 - Affaires maritimes, pêche et aquaculture</t>
  </si>
  <si>
    <r>
      <t xml:space="preserve">Les montants ici ne sont </t>
    </r>
    <r>
      <rPr>
        <b/>
        <sz val="14"/>
        <color rgb="FF2F4077"/>
        <rFont val="Helvetica"/>
        <family val="2"/>
      </rPr>
      <t>pas des subventions de Ministères, de collectivités ou d'organismes</t>
    </r>
    <r>
      <rPr>
        <sz val="14"/>
        <color rgb="FF2F4077"/>
        <rFont val="Helvetica"/>
        <family val="2"/>
      </rPr>
      <t xml:space="preserve"> (pour cela vous devez remplir les onglets E3.1).
Sont attendues ici les dotations recensées dans le budget de l'Etat, selon la nomenclature du budget de l'Etat par mission / programme / action.</t>
    </r>
  </si>
  <si>
    <t>Chercheur Ingénieur et cadre confirmé : Encadre, ou est au moins senior</t>
  </si>
  <si>
    <r>
      <t xml:space="preserve">Ne comptez ici que les hommes en </t>
    </r>
    <r>
      <rPr>
        <b/>
        <sz val="12"/>
        <color rgb="FF2F4077"/>
        <rFont val="Helvetica"/>
        <family val="2"/>
      </rPr>
      <t>CDI ou fonctionnaires</t>
    </r>
  </si>
  <si>
    <r>
      <t xml:space="preserve">Ne comptez ici que les femmes en </t>
    </r>
    <r>
      <rPr>
        <b/>
        <sz val="12"/>
        <color rgb="FF2F4077"/>
        <rFont val="Helvetica"/>
        <family val="2"/>
      </rPr>
      <t>CDI ou fonctionnaires</t>
    </r>
  </si>
  <si>
    <t>Obligatoire pour pouvoir remplir et envoyer le questionnaire</t>
  </si>
  <si>
    <t>Le reste du questionnaire se rapporte  à cette  seule activité d'opérateur. Tous les montants sont demandés en MILLIERS d'EUROS.</t>
  </si>
  <si>
    <t>Complément d'adresse</t>
  </si>
  <si>
    <t>Code postal</t>
  </si>
  <si>
    <t>Ville</t>
  </si>
  <si>
    <t>Indiquer le nom du Ministère, de la Direction ou de l'Organisme pour l'année enquêtée</t>
  </si>
  <si>
    <t>Zone de longueur limitée, privilégiez l'onglet B2-Opérateurs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</si>
</sst>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F_-;\-* #,##0\ _F_-;_-* &quot;-&quot;??\ _F_-;_-@_-"/>
    <numFmt numFmtId="165" formatCode="000,000,000"/>
    <numFmt numFmtId="166" formatCode="0.0%"/>
    <numFmt numFmtId="167" formatCode="0_\&quot;%&quot;"/>
    <numFmt numFmtId="168" formatCode="_-* #,##0.00\ _F_-;\-* #,##0.00\ _F_-;_-* &quot;-&quot;??\ _F_-;_-@_-"/>
    <numFmt numFmtId="169" formatCode="#,##0.00_ ;\-#,##0.00\ "/>
    <numFmt numFmtId="170" formatCode="###,###,###"/>
  </numFmts>
  <fonts count="77" x14ac:knownFonts="1">
    <font>
      <sz val="11"/>
      <color rgb="FF000000"/>
      <name val="Calibri"/>
    </font>
    <font>
      <b/>
      <sz val="10"/>
      <color rgb="FF000000"/>
      <name val="Arial"/>
      <family val="2"/>
    </font>
    <font>
      <sz val="10"/>
      <color rgb="FF000000"/>
      <name val="Arial"/>
      <family val="2"/>
    </font>
    <font>
      <i/>
      <sz val="10"/>
      <color rgb="FF000000"/>
      <name val="Arial"/>
      <family val="2"/>
    </font>
    <font>
      <sz val="9"/>
      <color rgb="FF000000"/>
      <name val="Arial"/>
      <family val="2"/>
    </font>
    <font>
      <sz val="8"/>
      <color rgb="FFB97034"/>
      <name val="Arial"/>
      <family val="2"/>
    </font>
    <font>
      <i/>
      <sz val="9"/>
      <color rgb="FF000000"/>
      <name val="Arial"/>
      <family val="2"/>
    </font>
    <font>
      <i/>
      <sz val="9"/>
      <color rgb="FF17365D"/>
      <name val="Arial"/>
      <family val="2"/>
    </font>
    <font>
      <sz val="10"/>
      <color rgb="FF748C42"/>
      <name val="Arial"/>
      <family val="2"/>
    </font>
    <font>
      <b/>
      <sz val="10"/>
      <color rgb="FFFF0000"/>
      <name val="Arial"/>
      <family val="2"/>
    </font>
    <font>
      <sz val="10"/>
      <color rgb="FFB97034"/>
      <name val="Arial"/>
      <family val="2"/>
    </font>
    <font>
      <sz val="8"/>
      <color rgb="FF000000"/>
      <name val="Arial"/>
      <family val="2"/>
    </font>
    <font>
      <b/>
      <sz val="10"/>
      <color rgb="FF748C42"/>
      <name val="Arial"/>
      <family val="2"/>
    </font>
    <font>
      <sz val="10"/>
      <color rgb="FFFF0000"/>
      <name val="Arial"/>
      <family val="2"/>
    </font>
    <font>
      <b/>
      <sz val="11"/>
      <color rgb="FFFF0000"/>
      <name val="Arial"/>
      <family val="2"/>
    </font>
    <font>
      <b/>
      <sz val="11"/>
      <color rgb="FF000000"/>
      <name val="Arial"/>
      <family val="2"/>
    </font>
    <font>
      <sz val="11"/>
      <color rgb="FF000000"/>
      <name val="Arial"/>
      <family val="2"/>
    </font>
    <font>
      <b/>
      <sz val="8"/>
      <color rgb="FF000000"/>
      <name val="Arial"/>
      <family val="2"/>
    </font>
    <font>
      <sz val="11"/>
      <color rgb="FF17365D"/>
      <name val="Arial"/>
      <family val="2"/>
    </font>
    <font>
      <b/>
      <sz val="10"/>
      <color rgb="FF17365D"/>
      <name val="Arial"/>
      <family val="2"/>
    </font>
    <font>
      <b/>
      <sz val="12"/>
      <color rgb="FF000000"/>
      <name val="Arial"/>
      <family val="2"/>
    </font>
    <font>
      <sz val="6"/>
      <color rgb="FF000000"/>
      <name val="Arial"/>
      <family val="2"/>
    </font>
    <font>
      <sz val="10"/>
      <color rgb="FFF79646"/>
      <name val="Arial"/>
      <family val="2"/>
    </font>
    <font>
      <i/>
      <sz val="10"/>
      <color rgb="FF0070C0"/>
      <name val="Arial"/>
      <family val="2"/>
    </font>
    <font>
      <b/>
      <sz val="12"/>
      <color rgb="FF002060"/>
      <name val="Arial"/>
      <family val="2"/>
    </font>
    <font>
      <sz val="10"/>
      <color rgb="FF0070C0"/>
      <name val="Arial"/>
      <family val="2"/>
    </font>
    <font>
      <sz val="11"/>
      <color rgb="FF000000"/>
      <name val="Calibri"/>
      <family val="2"/>
    </font>
    <font>
      <sz val="11"/>
      <color rgb="FF000000"/>
      <name val="Calibri"/>
      <family val="2"/>
    </font>
    <font>
      <sz val="11"/>
      <color rgb="FFFF0000"/>
      <name val="Calibri"/>
      <family val="2"/>
      <scheme val="minor"/>
    </font>
    <font>
      <sz val="10"/>
      <name val="Arial"/>
      <family val="2"/>
    </font>
    <font>
      <b/>
      <sz val="12"/>
      <color rgb="FF2F4077"/>
      <name val="Helvetica"/>
      <family val="2"/>
    </font>
    <font>
      <b/>
      <sz val="12"/>
      <name val="Helvetica"/>
      <family val="2"/>
    </font>
    <font>
      <b/>
      <sz val="12"/>
      <color rgb="FF000000"/>
      <name val="Helvetica"/>
      <family val="2"/>
    </font>
    <font>
      <sz val="12"/>
      <color rgb="FF000000"/>
      <name val="Helvetica"/>
      <family val="2"/>
    </font>
    <font>
      <b/>
      <u/>
      <sz val="12"/>
      <color rgb="FF000000"/>
      <name val="Helvetica"/>
      <family val="2"/>
    </font>
    <font>
      <sz val="12"/>
      <color rgb="FF748C42"/>
      <name val="Helvetica"/>
      <family val="2"/>
    </font>
    <font>
      <i/>
      <sz val="12"/>
      <color rgb="FF000000"/>
      <name val="Helvetica"/>
      <family val="2"/>
    </font>
    <font>
      <sz val="12"/>
      <name val="Helvetica"/>
      <family val="2"/>
    </font>
    <font>
      <b/>
      <sz val="14"/>
      <color theme="0"/>
      <name val="Helvetica"/>
      <family val="2"/>
    </font>
    <font>
      <sz val="12"/>
      <color theme="0"/>
      <name val="Helvetica"/>
      <family val="2"/>
    </font>
    <font>
      <b/>
      <sz val="12"/>
      <color rgb="FFFF0000"/>
      <name val="Helvetica"/>
      <family val="2"/>
    </font>
    <font>
      <sz val="12"/>
      <color rgb="FFFF0000"/>
      <name val="Helvetica"/>
      <family val="2"/>
    </font>
    <font>
      <sz val="12"/>
      <color rgb="FF2F4077"/>
      <name val="Helvetica"/>
      <family val="2"/>
    </font>
    <font>
      <sz val="12"/>
      <color rgb="FF002060"/>
      <name val="Helvetica"/>
      <family val="2"/>
    </font>
    <font>
      <sz val="12"/>
      <color rgb="FFB97034"/>
      <name val="Helvetica"/>
      <family val="2"/>
    </font>
    <font>
      <i/>
      <sz val="12"/>
      <name val="Helvetica"/>
      <family val="2"/>
    </font>
    <font>
      <sz val="12"/>
      <color theme="1"/>
      <name val="Helvetica"/>
      <family val="2"/>
    </font>
    <font>
      <b/>
      <sz val="12"/>
      <color theme="1"/>
      <name val="Helvetica"/>
      <family val="2"/>
    </font>
    <font>
      <b/>
      <sz val="14"/>
      <name val="Helvetica"/>
      <family val="2"/>
    </font>
    <font>
      <u/>
      <sz val="12"/>
      <color rgb="FF000000"/>
      <name val="Helvetica"/>
      <family val="2"/>
    </font>
    <font>
      <sz val="12"/>
      <color theme="3" tint="-0.249977111117893"/>
      <name val="Helvetica"/>
      <family val="2"/>
    </font>
    <font>
      <b/>
      <sz val="12"/>
      <color theme="3" tint="-0.249977111117893"/>
      <name val="Helvetica"/>
      <family val="2"/>
    </font>
    <font>
      <i/>
      <sz val="10"/>
      <color rgb="FF000000"/>
      <name val="Helvetica"/>
      <family val="2"/>
    </font>
    <font>
      <b/>
      <sz val="10"/>
      <color rgb="FF000000"/>
      <name val="Helvetica"/>
      <family val="2"/>
    </font>
    <font>
      <sz val="10"/>
      <color rgb="FF000000"/>
      <name val="Helvetica"/>
      <family val="2"/>
    </font>
    <font>
      <b/>
      <sz val="8"/>
      <color rgb="FF000000"/>
      <name val="Helvetica"/>
      <family val="2"/>
    </font>
    <font>
      <sz val="8"/>
      <color rgb="FF000000"/>
      <name val="Helvetica"/>
      <family val="2"/>
    </font>
    <font>
      <b/>
      <sz val="9"/>
      <color rgb="FF000000"/>
      <name val="Helvetica"/>
      <family val="2"/>
    </font>
    <font>
      <sz val="11"/>
      <color rgb="FF000000"/>
      <name val="Helvetica"/>
      <family val="2"/>
    </font>
    <font>
      <u/>
      <sz val="12"/>
      <color rgb="FF2F4077"/>
      <name val="Helvetica"/>
      <family val="2"/>
    </font>
    <font>
      <b/>
      <sz val="12"/>
      <color theme="0"/>
      <name val="Helvetica"/>
      <family val="2"/>
    </font>
    <font>
      <b/>
      <i/>
      <sz val="12"/>
      <name val="Helvetica"/>
      <family val="2"/>
    </font>
    <font>
      <b/>
      <i/>
      <sz val="12"/>
      <color theme="3" tint="-0.249977111117893"/>
      <name val="Helvetica"/>
      <family val="2"/>
    </font>
    <font>
      <sz val="12"/>
      <color theme="9" tint="-0.249977111117893"/>
      <name val="Helvetica"/>
      <family val="2"/>
    </font>
    <font>
      <b/>
      <sz val="10"/>
      <name val="Arial"/>
      <family val="2"/>
    </font>
    <font>
      <sz val="10"/>
      <color theme="1"/>
      <name val="Arial"/>
      <family val="2"/>
    </font>
    <font>
      <sz val="10"/>
      <color theme="6" tint="-0.249977111117893"/>
      <name val="Arial"/>
      <family val="2"/>
    </font>
    <font>
      <b/>
      <sz val="14"/>
      <color rgb="FF000000"/>
      <name val="Helvetica"/>
      <family val="2"/>
    </font>
    <font>
      <sz val="10"/>
      <color rgb="FF0000FF"/>
      <name val="Helvetica"/>
      <family val="2"/>
    </font>
    <font>
      <u/>
      <sz val="10"/>
      <color rgb="FF000000"/>
      <name val="Helvetica"/>
      <family val="2"/>
    </font>
    <font>
      <b/>
      <u/>
      <sz val="10"/>
      <color rgb="FF000000"/>
      <name val="Helvetica"/>
      <family val="2"/>
    </font>
    <font>
      <sz val="10"/>
      <color rgb="FF002060"/>
      <name val="Helvetica"/>
      <family val="2"/>
    </font>
    <font>
      <b/>
      <sz val="10"/>
      <color rgb="FF002060"/>
      <name val="Helvetica"/>
      <family val="2"/>
    </font>
    <font>
      <sz val="10"/>
      <color rgb="FF2F4077"/>
      <name val="Arial"/>
      <family val="2"/>
    </font>
    <font>
      <u/>
      <sz val="12"/>
      <color rgb="FF000000"/>
      <name val="Arial"/>
      <family val="2"/>
    </font>
    <font>
      <sz val="14"/>
      <color rgb="FF2F4077"/>
      <name val="Helvetica"/>
      <family val="2"/>
    </font>
    <font>
      <b/>
      <sz val="14"/>
      <color rgb="FF2F4077"/>
      <name val="Helvetica"/>
      <family val="2"/>
    </font>
  </fonts>
  <fills count="13">
    <fill>
      <patternFill patternType="none"/>
    </fill>
    <fill>
      <patternFill patternType="gray125"/>
    </fill>
    <fill>
      <patternFill patternType="solid">
        <fgColor rgb="FFBFBFBF"/>
        <bgColor rgb="FFFFFFFF"/>
      </patternFill>
    </fill>
    <fill>
      <patternFill patternType="solid">
        <fgColor rgb="FFB2B1A8"/>
        <bgColor rgb="FFFFFFFF"/>
      </patternFill>
    </fill>
    <fill>
      <patternFill patternType="solid">
        <fgColor rgb="FFFFFF00"/>
        <bgColor rgb="FFFFFFFF"/>
      </patternFill>
    </fill>
    <fill>
      <patternFill patternType="solid">
        <fgColor theme="2"/>
        <bgColor indexed="64"/>
      </patternFill>
    </fill>
    <fill>
      <patternFill patternType="solid">
        <fgColor rgb="FFE5AACC"/>
        <bgColor indexed="64"/>
      </patternFill>
    </fill>
    <fill>
      <patternFill patternType="solid">
        <fgColor rgb="FFC0CCE4"/>
        <bgColor indexed="64"/>
      </patternFill>
    </fill>
    <fill>
      <patternFill patternType="solid">
        <fgColor rgb="FF2F4077"/>
        <bgColor indexed="64"/>
      </patternFill>
    </fill>
    <fill>
      <patternFill patternType="solid">
        <fgColor rgb="FFFFFF00"/>
        <bgColor indexed="64"/>
      </patternFill>
    </fill>
    <fill>
      <patternFill patternType="solid">
        <fgColor theme="0" tint="-0.14999847407452621"/>
        <bgColor rgb="FFFFFFFF"/>
      </patternFill>
    </fill>
    <fill>
      <patternFill patternType="solid">
        <fgColor theme="0"/>
        <bgColor indexed="64"/>
      </patternFill>
    </fill>
    <fill>
      <patternFill patternType="solid">
        <fgColor rgb="FFC0CCE4"/>
        <bgColor rgb="FFFFFFFF"/>
      </patternFill>
    </fill>
  </fills>
  <borders count="46">
    <border>
      <left/>
      <right/>
      <top/>
      <bottom/>
      <diagonal/>
    </border>
    <border>
      <left style="thin">
        <color rgb="FF000000"/>
      </left>
      <right/>
      <top style="hair">
        <color rgb="FF000000"/>
      </top>
      <bottom style="hair">
        <color rgb="FF000000"/>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9" fontId="27" fillId="0" borderId="0" applyFont="0" applyFill="0" applyBorder="0" applyAlignment="0" applyProtection="0"/>
    <xf numFmtId="0" fontId="29" fillId="0" borderId="0"/>
    <xf numFmtId="9" fontId="29" fillId="0" borderId="0" applyFont="0" applyFill="0" applyBorder="0" applyAlignment="0" applyProtection="0"/>
    <xf numFmtId="168" fontId="29" fillId="0" borderId="0" applyFont="0" applyFill="0" applyBorder="0" applyAlignment="0" applyProtection="0"/>
    <xf numFmtId="0" fontId="29" fillId="0" borderId="0" applyFont="0" applyFill="0" applyBorder="0" applyAlignment="0" applyProtection="0"/>
    <xf numFmtId="0" fontId="29" fillId="0" borderId="0"/>
    <xf numFmtId="0" fontId="29" fillId="0" borderId="0"/>
  </cellStyleXfs>
  <cellXfs count="505">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vertical="top" wrapText="1"/>
    </xf>
    <xf numFmtId="0" fontId="1" fillId="0" borderId="0" xfId="0" applyFont="1" applyAlignment="1">
      <alignment horizontal="left" vertical="center" indent="1"/>
    </xf>
    <xf numFmtId="0" fontId="2" fillId="0" borderId="0" xfId="0" applyFont="1" applyAlignment="1">
      <alignment vertical="center"/>
    </xf>
    <xf numFmtId="0" fontId="2" fillId="0" borderId="0" xfId="0" applyFont="1"/>
    <xf numFmtId="0" fontId="1" fillId="0" borderId="0" xfId="0" applyFont="1" applyAlignment="1">
      <alignment horizontal="center" wrapText="1"/>
    </xf>
    <xf numFmtId="0" fontId="7" fillId="0" borderId="0" xfId="0" applyFont="1" applyAlignment="1">
      <alignment horizontal="left"/>
    </xf>
    <xf numFmtId="0" fontId="1" fillId="0" borderId="0" xfId="0" applyFont="1"/>
    <xf numFmtId="0" fontId="9" fillId="0" borderId="0" xfId="0" applyFont="1"/>
    <xf numFmtId="0" fontId="11" fillId="0" borderId="0" xfId="0" applyFont="1"/>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left" indent="1"/>
    </xf>
    <xf numFmtId="0" fontId="10" fillId="0" borderId="0" xfId="0" applyFont="1" applyAlignment="1">
      <alignment wrapText="1"/>
    </xf>
    <xf numFmtId="164" fontId="8" fillId="0" borderId="0" xfId="0" applyNumberFormat="1" applyFont="1" applyAlignment="1">
      <alignment horizontal="right" vertical="center" wrapText="1" indent="1"/>
    </xf>
    <xf numFmtId="0" fontId="1" fillId="0" borderId="0" xfId="0" applyFont="1" applyAlignment="1">
      <alignment wrapText="1"/>
    </xf>
    <xf numFmtId="0" fontId="3" fillId="0" borderId="0" xfId="0" applyFont="1"/>
    <xf numFmtId="0" fontId="8" fillId="0" borderId="8" xfId="0" applyFont="1" applyBorder="1" applyAlignment="1">
      <alignment horizontal="left" indent="1"/>
    </xf>
    <xf numFmtId="0" fontId="13" fillId="0" borderId="0" xfId="0" applyFont="1" applyAlignment="1">
      <alignment vertical="center" wrapText="1"/>
    </xf>
    <xf numFmtId="0" fontId="14" fillId="0" borderId="0" xfId="0" applyFont="1" applyAlignment="1">
      <alignment horizontal="left" vertical="center"/>
    </xf>
    <xf numFmtId="0" fontId="16" fillId="0" borderId="0" xfId="0" applyFont="1"/>
    <xf numFmtId="0" fontId="6" fillId="0" borderId="0" xfId="0" applyFont="1" applyAlignment="1">
      <alignment horizontal="left" vertical="top" wrapText="1"/>
    </xf>
    <xf numFmtId="164" fontId="1" fillId="0" borderId="0" xfId="0" applyNumberFormat="1" applyFont="1" applyAlignment="1">
      <alignment horizontal="right" vertical="center"/>
    </xf>
    <xf numFmtId="0" fontId="10" fillId="0" borderId="0" xfId="0" applyFont="1"/>
    <xf numFmtId="0" fontId="17" fillId="0" borderId="4" xfId="0" applyFont="1" applyBorder="1" applyAlignment="1">
      <alignment horizontal="left"/>
    </xf>
    <xf numFmtId="0" fontId="11" fillId="0" borderId="0" xfId="0" applyFont="1" applyAlignment="1">
      <alignment horizontal="left"/>
    </xf>
    <xf numFmtId="0" fontId="15" fillId="0" borderId="0" xfId="0" applyFont="1" applyAlignment="1">
      <alignment vertical="center" wrapText="1"/>
    </xf>
    <xf numFmtId="0" fontId="17" fillId="0" borderId="0" xfId="0" applyFont="1" applyAlignment="1">
      <alignment horizontal="left"/>
    </xf>
    <xf numFmtId="0" fontId="2" fillId="0" borderId="0" xfId="0" applyFont="1" applyAlignment="1">
      <alignment horizontal="center" vertical="center"/>
    </xf>
    <xf numFmtId="166" fontId="18" fillId="0" borderId="0" xfId="0" applyNumberFormat="1" applyFont="1" applyAlignment="1">
      <alignment horizontal="center" vertical="center"/>
    </xf>
    <xf numFmtId="164" fontId="19" fillId="0" borderId="0" xfId="0" applyNumberFormat="1" applyFont="1" applyAlignment="1">
      <alignment horizontal="center" vertical="center"/>
    </xf>
    <xf numFmtId="0" fontId="8" fillId="0" borderId="4" xfId="0" applyFont="1" applyBorder="1" applyAlignment="1">
      <alignment horizontal="center" vertical="center"/>
    </xf>
    <xf numFmtId="0" fontId="20" fillId="0" borderId="0" xfId="0" applyFont="1" applyAlignment="1">
      <alignment horizontal="left" vertical="justify"/>
    </xf>
    <xf numFmtId="0" fontId="2" fillId="0" borderId="0" xfId="0" applyFont="1" applyAlignment="1">
      <alignment horizontal="right"/>
    </xf>
    <xf numFmtId="0" fontId="2" fillId="0" borderId="0" xfId="0" applyFont="1" applyAlignment="1">
      <alignment horizontal="right"/>
    </xf>
    <xf numFmtId="0" fontId="2" fillId="0" borderId="0" xfId="0" applyFont="1"/>
    <xf numFmtId="0" fontId="2" fillId="0" borderId="0" xfId="0" applyFont="1"/>
    <xf numFmtId="0" fontId="21" fillId="0" borderId="0" xfId="0" applyFont="1"/>
    <xf numFmtId="0" fontId="3" fillId="0" borderId="0" xfId="0" applyFont="1" applyAlignment="1">
      <alignment horizontal="left" wrapText="1"/>
    </xf>
    <xf numFmtId="0" fontId="2" fillId="0" borderId="0" xfId="0" applyFont="1" applyAlignment="1">
      <alignment vertical="center" wrapText="1"/>
    </xf>
    <xf numFmtId="0" fontId="1" fillId="0" borderId="0" xfId="0" applyFont="1" applyAlignment="1">
      <alignment horizontal="center" vertical="center" wrapText="1"/>
    </xf>
    <xf numFmtId="0" fontId="21" fillId="0" borderId="0" xfId="0" applyFont="1" applyAlignment="1">
      <alignment vertical="center"/>
    </xf>
    <xf numFmtId="0" fontId="20" fillId="0" borderId="0" xfId="0" applyFont="1" applyAlignment="1">
      <alignment vertical="top" wrapText="1"/>
    </xf>
    <xf numFmtId="0" fontId="1" fillId="0" borderId="0" xfId="0" applyFont="1" applyAlignment="1">
      <alignment horizontal="right" vertical="center"/>
    </xf>
    <xf numFmtId="0" fontId="3" fillId="0" borderId="0" xfId="0" applyFont="1" applyAlignment="1">
      <alignment horizontal="left" vertical="justify"/>
    </xf>
    <xf numFmtId="0" fontId="3" fillId="0" borderId="0" xfId="0" applyFont="1" applyAlignment="1">
      <alignment horizontal="left" vertical="center" wrapText="1"/>
    </xf>
    <xf numFmtId="0" fontId="1" fillId="0" borderId="0" xfId="0" applyFont="1" applyAlignment="1">
      <alignment vertical="top"/>
    </xf>
    <xf numFmtId="0" fontId="2" fillId="0" borderId="0" xfId="0" applyFont="1" applyAlignment="1">
      <alignment vertical="top" wrapText="1"/>
    </xf>
    <xf numFmtId="0" fontId="4" fillId="0" borderId="0" xfId="0" applyFont="1" applyAlignment="1">
      <alignment horizontal="left" vertical="center"/>
    </xf>
    <xf numFmtId="0" fontId="2" fillId="0" borderId="0" xfId="0" applyFont="1" applyAlignment="1">
      <alignment vertical="center"/>
    </xf>
    <xf numFmtId="0" fontId="22" fillId="2" borderId="5" xfId="0" applyFont="1" applyFill="1" applyBorder="1" applyAlignment="1">
      <alignment horizontal="left" indent="1"/>
    </xf>
    <xf numFmtId="0" fontId="8" fillId="0" borderId="0" xfId="0" applyFont="1" applyAlignment="1">
      <alignment wrapText="1"/>
    </xf>
    <xf numFmtId="164" fontId="12" fillId="0" borderId="0" xfId="0" applyNumberFormat="1" applyFont="1" applyAlignment="1">
      <alignment horizontal="justify" vertical="center"/>
    </xf>
    <xf numFmtId="0" fontId="30" fillId="0" borderId="0" xfId="2" applyFont="1" applyAlignment="1">
      <alignment horizontal="left"/>
    </xf>
    <xf numFmtId="0" fontId="31" fillId="0" borderId="0" xfId="2" applyFont="1" applyAlignment="1">
      <alignment vertical="top"/>
    </xf>
    <xf numFmtId="0" fontId="32" fillId="0" borderId="0" xfId="0" applyFont="1" applyAlignment="1">
      <alignment horizontal="left" vertical="center" indent="1"/>
    </xf>
    <xf numFmtId="0" fontId="33" fillId="0" borderId="0" xfId="0" applyFont="1" applyAlignment="1">
      <alignment vertical="center"/>
    </xf>
    <xf numFmtId="0" fontId="33" fillId="0" borderId="0" xfId="0" applyFont="1"/>
    <xf numFmtId="0" fontId="33" fillId="0" borderId="0" xfId="0" applyFont="1" applyAlignment="1">
      <alignment horizontal="left" vertical="center"/>
    </xf>
    <xf numFmtId="0" fontId="32" fillId="0" borderId="0" xfId="0" applyFont="1" applyAlignment="1">
      <alignment horizontal="center" wrapText="1"/>
    </xf>
    <xf numFmtId="0" fontId="33" fillId="0" borderId="0" xfId="0" applyFont="1" applyAlignment="1">
      <alignment wrapText="1"/>
    </xf>
    <xf numFmtId="0" fontId="32" fillId="0" borderId="0" xfId="0" applyFont="1" applyAlignment="1">
      <alignment horizontal="left" indent="1"/>
    </xf>
    <xf numFmtId="0" fontId="33" fillId="0" borderId="0" xfId="0" applyFont="1" applyAlignment="1">
      <alignment horizontal="center"/>
    </xf>
    <xf numFmtId="0" fontId="33" fillId="0" borderId="3" xfId="0" applyFont="1" applyBorder="1" applyAlignment="1">
      <alignment horizontal="left" vertical="center" wrapText="1" indent="2"/>
    </xf>
    <xf numFmtId="0" fontId="33" fillId="0" borderId="4" xfId="0" applyFont="1" applyBorder="1"/>
    <xf numFmtId="0" fontId="33" fillId="0" borderId="5" xfId="0" applyFont="1" applyBorder="1" applyAlignment="1">
      <alignment horizontal="left" vertical="center" wrapText="1" indent="2"/>
    </xf>
    <xf numFmtId="164" fontId="33" fillId="0" borderId="0" xfId="0" applyNumberFormat="1" applyFont="1" applyAlignment="1">
      <alignment horizontal="right" vertical="center" wrapText="1"/>
    </xf>
    <xf numFmtId="0" fontId="33" fillId="0" borderId="6" xfId="0" applyFont="1" applyBorder="1" applyAlignment="1">
      <alignment horizontal="left" vertical="center" wrapText="1" indent="3"/>
    </xf>
    <xf numFmtId="164" fontId="33" fillId="0" borderId="6" xfId="0" applyNumberFormat="1" applyFont="1" applyBorder="1" applyAlignment="1">
      <alignment horizontal="right" vertical="center" wrapText="1"/>
    </xf>
    <xf numFmtId="0" fontId="32" fillId="0" borderId="4" xfId="0" applyFont="1" applyBorder="1" applyAlignment="1">
      <alignment vertical="center" wrapText="1"/>
    </xf>
    <xf numFmtId="0" fontId="36" fillId="0" borderId="0" xfId="0" applyFont="1" applyAlignment="1">
      <alignment horizontal="left" vertical="center" wrapText="1"/>
    </xf>
    <xf numFmtId="0" fontId="32" fillId="0" borderId="0" xfId="0" applyFont="1"/>
    <xf numFmtId="4" fontId="37" fillId="6" borderId="14" xfId="2" applyNumberFormat="1" applyFont="1" applyFill="1" applyBorder="1"/>
    <xf numFmtId="4" fontId="37" fillId="7" borderId="14" xfId="2" applyNumberFormat="1" applyFont="1" applyFill="1" applyBorder="1"/>
    <xf numFmtId="0" fontId="39" fillId="8" borderId="15" xfId="2" applyFont="1" applyFill="1" applyBorder="1"/>
    <xf numFmtId="0" fontId="32" fillId="0" borderId="0" xfId="0" applyFont="1" applyAlignment="1">
      <alignment horizontal="justify" wrapText="1"/>
    </xf>
    <xf numFmtId="0" fontId="33" fillId="0" borderId="0" xfId="0" applyFont="1" applyAlignment="1">
      <alignment horizontal="center" vertical="center" wrapText="1"/>
    </xf>
    <xf numFmtId="0" fontId="32" fillId="0" borderId="0" xfId="0" applyFont="1" applyAlignment="1">
      <alignment horizontal="left" vertical="top"/>
    </xf>
    <xf numFmtId="0" fontId="33" fillId="0" borderId="0" xfId="0" applyFont="1" applyAlignment="1">
      <alignment horizontal="justify" vertical="top" wrapText="1"/>
    </xf>
    <xf numFmtId="0" fontId="33" fillId="0" borderId="2" xfId="0"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center" vertical="top" wrapText="1"/>
    </xf>
    <xf numFmtId="0" fontId="38" fillId="8" borderId="15" xfId="2" applyFont="1" applyFill="1" applyBorder="1" applyAlignment="1">
      <alignment horizontal="left" vertical="center"/>
    </xf>
    <xf numFmtId="0" fontId="32" fillId="0" borderId="0" xfId="0" applyFont="1" applyAlignment="1">
      <alignment vertical="top"/>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xf>
    <xf numFmtId="0" fontId="36" fillId="0" borderId="0" xfId="0" applyFont="1"/>
    <xf numFmtId="0" fontId="33" fillId="0" borderId="0" xfId="0" applyFont="1" applyAlignment="1">
      <alignment horizontal="right"/>
    </xf>
    <xf numFmtId="0" fontId="32" fillId="0" borderId="0" xfId="0" applyFont="1" applyAlignment="1">
      <alignment vertical="center"/>
    </xf>
    <xf numFmtId="164" fontId="33" fillId="0" borderId="0" xfId="0" applyNumberFormat="1" applyFont="1" applyAlignment="1">
      <alignment horizontal="right" wrapText="1"/>
    </xf>
    <xf numFmtId="0" fontId="41" fillId="0" borderId="0" xfId="0" applyFont="1" applyAlignment="1">
      <alignment horizontal="left" vertical="center" wrapText="1"/>
    </xf>
    <xf numFmtId="0" fontId="33" fillId="0" borderId="4" xfId="0" applyFont="1" applyBorder="1" applyAlignment="1">
      <alignment horizontal="center" vertical="center"/>
    </xf>
    <xf numFmtId="0" fontId="33" fillId="0" borderId="0" xfId="0" applyFont="1" applyAlignment="1">
      <alignment horizontal="center" vertical="center"/>
    </xf>
    <xf numFmtId="0" fontId="32" fillId="0" borderId="0" xfId="0" applyFont="1" applyAlignment="1">
      <alignment wrapText="1"/>
    </xf>
    <xf numFmtId="0" fontId="30" fillId="7" borderId="16" xfId="2" applyFont="1" applyFill="1" applyBorder="1" applyAlignment="1">
      <alignment vertical="center" wrapText="1"/>
    </xf>
    <xf numFmtId="0" fontId="42" fillId="7" borderId="16" xfId="2" applyFont="1" applyFill="1" applyBorder="1" applyAlignment="1">
      <alignment vertical="center" wrapText="1"/>
    </xf>
    <xf numFmtId="0" fontId="37" fillId="0" borderId="14" xfId="2" applyFont="1" applyBorder="1"/>
    <xf numFmtId="167" fontId="37" fillId="0" borderId="14" xfId="2" applyNumberFormat="1" applyFont="1" applyBorder="1"/>
    <xf numFmtId="0" fontId="40" fillId="0" borderId="0" xfId="0" applyFont="1"/>
    <xf numFmtId="0" fontId="45" fillId="0" borderId="0" xfId="2" applyFont="1" applyAlignment="1">
      <alignment vertical="top"/>
    </xf>
    <xf numFmtId="0" fontId="37" fillId="0" borderId="0" xfId="2" applyFont="1" applyAlignment="1">
      <alignment horizontal="center"/>
    </xf>
    <xf numFmtId="0" fontId="37" fillId="0" borderId="14" xfId="2" applyFont="1" applyBorder="1" applyAlignment="1">
      <alignment horizontal="left" vertical="center" indent="1"/>
    </xf>
    <xf numFmtId="9" fontId="37" fillId="7" borderId="14" xfId="1" applyFont="1" applyFill="1" applyBorder="1" applyAlignment="1">
      <alignment horizontal="right" vertical="center"/>
    </xf>
    <xf numFmtId="0" fontId="31" fillId="0" borderId="14" xfId="2" applyFont="1" applyBorder="1" applyAlignment="1">
      <alignment vertical="center" wrapText="1"/>
    </xf>
    <xf numFmtId="4" fontId="46" fillId="7" borderId="14" xfId="2" applyNumberFormat="1" applyFont="1" applyFill="1" applyBorder="1"/>
    <xf numFmtId="9" fontId="46" fillId="7" borderId="14" xfId="1" applyFont="1" applyFill="1" applyBorder="1"/>
    <xf numFmtId="0" fontId="31" fillId="7" borderId="14" xfId="2" applyFont="1" applyFill="1" applyBorder="1" applyAlignment="1">
      <alignment vertical="center" wrapText="1"/>
    </xf>
    <xf numFmtId="4" fontId="42" fillId="7" borderId="14" xfId="2" applyNumberFormat="1" applyFont="1" applyFill="1" applyBorder="1"/>
    <xf numFmtId="0" fontId="42" fillId="7" borderId="0" xfId="2" applyFont="1" applyFill="1" applyAlignment="1">
      <alignment horizontal="left" vertical="center" wrapText="1"/>
    </xf>
    <xf numFmtId="0" fontId="37" fillId="0" borderId="0" xfId="2" applyFont="1" applyAlignment="1">
      <alignment horizontal="left" vertical="center" wrapText="1"/>
    </xf>
    <xf numFmtId="0" fontId="42" fillId="7" borderId="14" xfId="2" applyFont="1" applyFill="1" applyBorder="1" applyAlignment="1">
      <alignment horizontal="left" vertical="top" wrapText="1"/>
    </xf>
    <xf numFmtId="169" fontId="47" fillId="7" borderId="14" xfId="4" applyNumberFormat="1" applyFont="1" applyFill="1" applyBorder="1" applyAlignment="1">
      <alignment horizontal="right" vertical="center" wrapText="1" indent="1"/>
    </xf>
    <xf numFmtId="0" fontId="32" fillId="0" borderId="14" xfId="0" applyFont="1" applyBorder="1" applyAlignment="1">
      <alignment horizontal="left" indent="1"/>
    </xf>
    <xf numFmtId="0" fontId="32" fillId="0" borderId="14" xfId="0" applyFont="1" applyBorder="1" applyAlignment="1">
      <alignment horizontal="center" vertical="top"/>
    </xf>
    <xf numFmtId="0" fontId="33" fillId="0" borderId="14" xfId="0" applyFont="1" applyBorder="1" applyAlignment="1">
      <alignment horizontal="left" vertical="center" wrapText="1" indent="1"/>
    </xf>
    <xf numFmtId="164" fontId="35" fillId="0" borderId="14" xfId="0" applyNumberFormat="1" applyFont="1" applyBorder="1" applyAlignment="1">
      <alignment horizontal="right" vertical="center" wrapText="1" indent="1"/>
    </xf>
    <xf numFmtId="0" fontId="33" fillId="3" borderId="14" xfId="0" applyFont="1" applyFill="1" applyBorder="1" applyAlignment="1">
      <alignment horizontal="left" vertical="center" wrapText="1" indent="1"/>
    </xf>
    <xf numFmtId="0" fontId="35" fillId="0" borderId="14" xfId="0" applyFont="1" applyBorder="1" applyAlignment="1">
      <alignment horizontal="right" vertical="center" wrapText="1" indent="1"/>
    </xf>
    <xf numFmtId="0" fontId="33" fillId="10" borderId="14" xfId="0" applyFont="1" applyFill="1" applyBorder="1" applyAlignment="1">
      <alignment horizontal="left" vertical="center" wrapText="1" indent="1"/>
    </xf>
    <xf numFmtId="0" fontId="33" fillId="0" borderId="4" xfId="0" applyFont="1" applyBorder="1" applyAlignment="1">
      <alignment horizontal="left" vertical="center" wrapText="1" indent="1"/>
    </xf>
    <xf numFmtId="0" fontId="33" fillId="0" borderId="0" xfId="0" applyFont="1" applyBorder="1" applyAlignment="1">
      <alignment horizontal="left" vertical="center" wrapText="1" indent="1"/>
    </xf>
    <xf numFmtId="0" fontId="44" fillId="0" borderId="0" xfId="0" applyFont="1" applyBorder="1"/>
    <xf numFmtId="0" fontId="32" fillId="0" borderId="14" xfId="0" applyFont="1" applyBorder="1" applyAlignment="1">
      <alignment wrapText="1"/>
    </xf>
    <xf numFmtId="0" fontId="33" fillId="0" borderId="14" xfId="0" applyFont="1" applyBorder="1" applyAlignment="1">
      <alignment horizontal="left" indent="1"/>
    </xf>
    <xf numFmtId="0" fontId="32" fillId="0" borderId="14" xfId="0" applyFont="1" applyBorder="1"/>
    <xf numFmtId="4" fontId="37" fillId="7" borderId="14" xfId="2" applyNumberFormat="1" applyFont="1" applyFill="1" applyBorder="1" applyAlignment="1">
      <alignment wrapText="1"/>
    </xf>
    <xf numFmtId="0" fontId="42" fillId="7" borderId="14" xfId="2" applyFont="1" applyFill="1" applyBorder="1" applyAlignment="1">
      <alignment horizontal="left" vertical="center" wrapText="1"/>
    </xf>
    <xf numFmtId="0" fontId="33" fillId="0" borderId="0" xfId="0" applyFont="1" applyAlignment="1">
      <alignment horizontal="left" indent="1"/>
    </xf>
    <xf numFmtId="0" fontId="32" fillId="0" borderId="14" xfId="0" applyFont="1" applyBorder="1" applyAlignment="1">
      <alignment horizontal="center"/>
    </xf>
    <xf numFmtId="4" fontId="46" fillId="7" borderId="14" xfId="2" applyNumberFormat="1" applyFont="1" applyFill="1" applyBorder="1" applyAlignment="1">
      <alignment wrapText="1"/>
    </xf>
    <xf numFmtId="0" fontId="32" fillId="0" borderId="0" xfId="0" applyFont="1" applyAlignment="1">
      <alignment horizontal="left" wrapText="1"/>
    </xf>
    <xf numFmtId="0" fontId="33" fillId="0" borderId="0" xfId="0" applyFont="1" applyBorder="1"/>
    <xf numFmtId="0" fontId="33" fillId="0" borderId="0" xfId="0" applyFont="1" applyAlignment="1">
      <alignment horizontal="center" wrapText="1"/>
    </xf>
    <xf numFmtId="0" fontId="33" fillId="2" borderId="14" xfId="0" applyFont="1" applyFill="1" applyBorder="1" applyAlignment="1">
      <alignment horizontal="left" indent="1"/>
    </xf>
    <xf numFmtId="0" fontId="32" fillId="0" borderId="14" xfId="0" applyFont="1" applyBorder="1" applyAlignment="1">
      <alignment horizontal="left" wrapText="1" indent="1"/>
    </xf>
    <xf numFmtId="0" fontId="35" fillId="0" borderId="14" xfId="0" applyFont="1" applyBorder="1" applyAlignment="1">
      <alignment horizontal="left" indent="1"/>
    </xf>
    <xf numFmtId="165" fontId="33" fillId="0" borderId="0" xfId="0" applyNumberFormat="1" applyFont="1" applyBorder="1"/>
    <xf numFmtId="165" fontId="33" fillId="0" borderId="0" xfId="0" applyNumberFormat="1" applyFont="1"/>
    <xf numFmtId="0" fontId="44" fillId="0" borderId="0" xfId="0" applyFont="1" applyAlignment="1">
      <alignment horizontal="center" vertical="center"/>
    </xf>
    <xf numFmtId="0" fontId="44" fillId="0" borderId="0" xfId="0" applyFont="1" applyAlignment="1">
      <alignment wrapText="1"/>
    </xf>
    <xf numFmtId="169" fontId="47" fillId="7" borderId="14" xfId="4" applyNumberFormat="1" applyFont="1" applyFill="1" applyBorder="1" applyAlignment="1">
      <alignment horizontal="right" vertical="center" wrapText="1"/>
    </xf>
    <xf numFmtId="0" fontId="36" fillId="0" borderId="0" xfId="0" applyFont="1" applyAlignment="1">
      <alignment horizontal="left" wrapText="1"/>
    </xf>
    <xf numFmtId="0" fontId="32" fillId="0" borderId="0" xfId="0" applyFont="1" applyBorder="1" applyAlignment="1">
      <alignment vertical="center" wrapText="1"/>
    </xf>
    <xf numFmtId="0" fontId="33" fillId="0" borderId="0" xfId="0" applyFont="1" applyAlignment="1">
      <alignment horizontal="right" vertical="center"/>
    </xf>
    <xf numFmtId="0" fontId="32" fillId="0" borderId="14" xfId="0" applyFont="1" applyBorder="1" applyAlignment="1">
      <alignment vertical="top"/>
    </xf>
    <xf numFmtId="0" fontId="37" fillId="0" borderId="0" xfId="2" applyFont="1"/>
    <xf numFmtId="20" fontId="31" fillId="0" borderId="0" xfId="2" applyNumberFormat="1" applyFont="1" applyBorder="1" applyAlignment="1">
      <alignment horizontal="left" wrapText="1"/>
    </xf>
    <xf numFmtId="0" fontId="31" fillId="0" borderId="0" xfId="2" applyFont="1" applyBorder="1" applyAlignment="1">
      <alignment horizontal="left" wrapText="1"/>
    </xf>
    <xf numFmtId="0" fontId="31" fillId="0" borderId="14" xfId="2" applyFont="1" applyBorder="1" applyAlignment="1">
      <alignment horizontal="left" indent="1"/>
    </xf>
    <xf numFmtId="0" fontId="31" fillId="0" borderId="14" xfId="2" applyFont="1" applyBorder="1"/>
    <xf numFmtId="0" fontId="47" fillId="7" borderId="14" xfId="2" applyFont="1" applyFill="1" applyBorder="1" applyAlignment="1">
      <alignment vertical="center" wrapText="1"/>
    </xf>
    <xf numFmtId="4" fontId="47" fillId="7" borderId="14" xfId="2" applyNumberFormat="1" applyFont="1" applyFill="1" applyBorder="1" applyAlignment="1">
      <alignment vertical="center" wrapText="1"/>
    </xf>
    <xf numFmtId="0" fontId="46" fillId="7" borderId="14" xfId="2" applyFont="1" applyFill="1" applyBorder="1" applyAlignment="1">
      <alignment horizontal="left" indent="1"/>
    </xf>
    <xf numFmtId="0" fontId="46" fillId="0" borderId="0" xfId="2" applyFont="1" applyFill="1" applyAlignment="1">
      <alignment horizontal="left" indent="1"/>
    </xf>
    <xf numFmtId="0" fontId="46" fillId="0" borderId="0" xfId="2" applyFont="1" applyFill="1"/>
    <xf numFmtId="0" fontId="37" fillId="0" borderId="0" xfId="2" applyFont="1" applyFill="1"/>
    <xf numFmtId="0" fontId="48" fillId="9" borderId="0" xfId="2" applyFont="1" applyFill="1" applyAlignment="1">
      <alignment horizontal="left" indent="1"/>
    </xf>
    <xf numFmtId="0" fontId="31" fillId="0" borderId="0" xfId="2" applyFont="1"/>
    <xf numFmtId="0" fontId="31" fillId="6" borderId="14" xfId="2" applyFont="1" applyFill="1" applyBorder="1" applyAlignment="1">
      <alignment horizontal="left" vertical="center" wrapText="1"/>
    </xf>
    <xf numFmtId="164" fontId="47" fillId="6" borderId="14" xfId="4" applyNumberFormat="1" applyFont="1" applyFill="1" applyBorder="1" applyAlignment="1">
      <alignment horizontal="center" vertical="center"/>
    </xf>
    <xf numFmtId="0" fontId="31" fillId="0" borderId="0" xfId="2" applyFont="1" applyAlignment="1">
      <alignment horizontal="left" wrapText="1"/>
    </xf>
    <xf numFmtId="0" fontId="37" fillId="0" borderId="0" xfId="2" applyFont="1" applyAlignment="1">
      <alignment horizontal="left" indent="1"/>
    </xf>
    <xf numFmtId="0" fontId="31" fillId="7" borderId="14" xfId="2" applyFont="1" applyFill="1" applyBorder="1" applyAlignment="1">
      <alignment horizontal="left" indent="1"/>
    </xf>
    <xf numFmtId="0" fontId="41" fillId="5" borderId="0" xfId="2" applyFont="1" applyFill="1" applyAlignment="1">
      <alignment horizontal="left" indent="1"/>
    </xf>
    <xf numFmtId="4" fontId="46" fillId="7" borderId="14" xfId="2" applyNumberFormat="1" applyFont="1" applyFill="1" applyBorder="1" applyAlignment="1">
      <alignment vertical="center" wrapText="1"/>
    </xf>
    <xf numFmtId="0" fontId="33" fillId="0" borderId="0" xfId="0" applyFont="1" applyAlignment="1">
      <alignment wrapText="1"/>
    </xf>
    <xf numFmtId="0" fontId="40" fillId="0" borderId="14" xfId="2" applyFont="1" applyBorder="1" applyAlignment="1">
      <alignment horizontal="justify" vertical="center" wrapText="1"/>
    </xf>
    <xf numFmtId="0" fontId="30" fillId="7" borderId="14" xfId="2" applyFont="1" applyFill="1" applyBorder="1" applyAlignment="1">
      <alignment horizontal="center" vertical="center" wrapText="1"/>
    </xf>
    <xf numFmtId="0" fontId="30" fillId="7" borderId="23" xfId="2" applyFont="1" applyFill="1" applyBorder="1" applyAlignment="1">
      <alignment horizontal="center" vertical="center" wrapText="1"/>
    </xf>
    <xf numFmtId="0" fontId="42" fillId="0" borderId="14" xfId="2" applyFont="1" applyBorder="1" applyAlignment="1">
      <alignment horizontal="left" vertical="center"/>
    </xf>
    <xf numFmtId="169" fontId="42" fillId="7" borderId="18" xfId="4" quotePrefix="1" applyNumberFormat="1" applyFont="1" applyFill="1" applyBorder="1" applyAlignment="1">
      <alignment horizontal="right" vertical="center" wrapText="1"/>
    </xf>
    <xf numFmtId="0" fontId="30" fillId="0" borderId="14" xfId="2" applyFont="1" applyBorder="1" applyAlignment="1">
      <alignment horizontal="left" vertical="center"/>
    </xf>
    <xf numFmtId="169" fontId="30" fillId="7" borderId="18" xfId="4" quotePrefix="1" applyNumberFormat="1" applyFont="1" applyFill="1" applyBorder="1" applyAlignment="1">
      <alignment horizontal="right" vertical="center" wrapText="1"/>
    </xf>
    <xf numFmtId="167" fontId="37" fillId="7" borderId="14" xfId="2" applyNumberFormat="1" applyFont="1" applyFill="1" applyBorder="1" applyAlignment="1">
      <alignment vertical="center"/>
    </xf>
    <xf numFmtId="0" fontId="31" fillId="0" borderId="14" xfId="2" applyFont="1" applyBorder="1" applyAlignment="1">
      <alignment horizontal="center"/>
    </xf>
    <xf numFmtId="0" fontId="51" fillId="6" borderId="14" xfId="2" applyFont="1" applyFill="1" applyBorder="1" applyAlignment="1">
      <alignment horizontal="left"/>
    </xf>
    <xf numFmtId="0" fontId="31" fillId="0" borderId="14" xfId="2" applyFont="1" applyBorder="1" applyAlignment="1">
      <alignment horizontal="center"/>
    </xf>
    <xf numFmtId="4" fontId="37" fillId="0" borderId="14" xfId="4" applyNumberFormat="1" applyFont="1" applyFill="1" applyBorder="1" applyAlignment="1">
      <alignment vertical="center" wrapText="1"/>
    </xf>
    <xf numFmtId="4" fontId="37" fillId="6" borderId="14" xfId="4" applyNumberFormat="1" applyFont="1" applyFill="1" applyBorder="1" applyAlignment="1">
      <alignment vertical="center" wrapText="1"/>
    </xf>
    <xf numFmtId="4" fontId="42" fillId="7" borderId="14" xfId="2" applyNumberFormat="1" applyFont="1" applyFill="1" applyBorder="1" applyAlignment="1">
      <alignment vertical="center" wrapText="1"/>
    </xf>
    <xf numFmtId="0" fontId="32" fillId="7" borderId="12" xfId="0" applyFont="1" applyFill="1" applyBorder="1" applyAlignment="1">
      <alignment horizontal="left" vertical="center"/>
    </xf>
    <xf numFmtId="0" fontId="51" fillId="7" borderId="14" xfId="2" applyFont="1" applyFill="1" applyBorder="1" applyAlignment="1">
      <alignment horizontal="left" wrapText="1"/>
    </xf>
    <xf numFmtId="0" fontId="31" fillId="7" borderId="14" xfId="2" applyFont="1" applyFill="1" applyBorder="1" applyAlignment="1">
      <alignment horizontal="center"/>
    </xf>
    <xf numFmtId="0" fontId="50" fillId="6" borderId="0" xfId="2" applyFont="1" applyFill="1" applyAlignment="1">
      <alignment horizontal="center"/>
    </xf>
    <xf numFmtId="0" fontId="37" fillId="0" borderId="21" xfId="2" applyFont="1" applyBorder="1" applyAlignment="1">
      <alignment horizontal="left" vertical="center" wrapText="1" indent="1"/>
    </xf>
    <xf numFmtId="4" fontId="37" fillId="0" borderId="21" xfId="4" applyNumberFormat="1" applyFont="1" applyBorder="1" applyAlignment="1">
      <alignment horizontal="right" vertical="center"/>
    </xf>
    <xf numFmtId="0" fontId="37" fillId="0" borderId="22" xfId="2" applyFont="1" applyBorder="1" applyAlignment="1">
      <alignment horizontal="left" vertical="center" wrapText="1" indent="1"/>
    </xf>
    <xf numFmtId="0" fontId="31" fillId="0" borderId="14" xfId="2" applyFont="1" applyBorder="1" applyAlignment="1">
      <alignment horizontal="left" vertical="center"/>
    </xf>
    <xf numFmtId="4" fontId="42" fillId="7" borderId="14" xfId="4" applyNumberFormat="1" applyFont="1" applyFill="1" applyBorder="1" applyAlignment="1">
      <alignment horizontal="right" vertical="center"/>
    </xf>
    <xf numFmtId="164" fontId="42" fillId="6" borderId="14" xfId="4" applyNumberFormat="1" applyFont="1" applyFill="1" applyBorder="1" applyAlignment="1">
      <alignment horizontal="right" vertical="center"/>
    </xf>
    <xf numFmtId="0" fontId="45" fillId="0" borderId="0" xfId="2" applyFont="1" applyAlignment="1">
      <alignment horizontal="left" vertical="top" wrapText="1"/>
    </xf>
    <xf numFmtId="0" fontId="37" fillId="0" borderId="26" xfId="2" applyFont="1" applyBorder="1" applyAlignment="1">
      <alignment horizontal="left" vertical="center" wrapText="1" indent="1"/>
    </xf>
    <xf numFmtId="0" fontId="31" fillId="0" borderId="0" xfId="2" applyFont="1" applyAlignment="1">
      <alignment horizontal="center"/>
    </xf>
    <xf numFmtId="0" fontId="53" fillId="0" borderId="0" xfId="0" applyFont="1"/>
    <xf numFmtId="0" fontId="54" fillId="0" borderId="0" xfId="0" applyFont="1"/>
    <xf numFmtId="0" fontId="55" fillId="0" borderId="0" xfId="0" applyFont="1"/>
    <xf numFmtId="0" fontId="56" fillId="0" borderId="0" xfId="0" applyFont="1"/>
    <xf numFmtId="0" fontId="57" fillId="0" borderId="0" xfId="0" applyFont="1" applyAlignment="1">
      <alignment horizontal="left" wrapText="1"/>
    </xf>
    <xf numFmtId="0" fontId="57" fillId="0" borderId="0" xfId="0" applyFont="1"/>
    <xf numFmtId="0" fontId="58" fillId="0" borderId="0" xfId="0" applyFont="1"/>
    <xf numFmtId="0" fontId="36" fillId="0" borderId="0" xfId="0" applyFont="1" applyAlignment="1">
      <alignment vertical="top"/>
    </xf>
    <xf numFmtId="0" fontId="33" fillId="0" borderId="14" xfId="0" quotePrefix="1" applyFont="1" applyBorder="1" applyAlignment="1">
      <alignment horizontal="left" wrapText="1" indent="1"/>
    </xf>
    <xf numFmtId="0" fontId="44" fillId="0" borderId="14" xfId="0" applyFont="1" applyBorder="1"/>
    <xf numFmtId="164" fontId="35" fillId="0" borderId="14" xfId="0" applyNumberFormat="1" applyFont="1" applyBorder="1" applyAlignment="1">
      <alignment horizontal="right"/>
    </xf>
    <xf numFmtId="164" fontId="35" fillId="0" borderId="14" xfId="0" applyNumberFormat="1" applyFont="1" applyBorder="1" applyAlignment="1">
      <alignment horizontal="right" indent="1"/>
    </xf>
    <xf numFmtId="0" fontId="31" fillId="0" borderId="14" xfId="2" quotePrefix="1" applyFont="1" applyBorder="1"/>
    <xf numFmtId="0" fontId="30" fillId="7" borderId="14" xfId="2" applyFont="1" applyFill="1" applyBorder="1" applyAlignment="1">
      <alignment vertical="center" wrapText="1"/>
    </xf>
    <xf numFmtId="4" fontId="42" fillId="7" borderId="14" xfId="2" applyNumberFormat="1" applyFont="1" applyFill="1" applyBorder="1" applyAlignment="1">
      <alignment horizontal="right" vertical="center"/>
    </xf>
    <xf numFmtId="0" fontId="35" fillId="0" borderId="8" xfId="0" applyFont="1" applyBorder="1" applyAlignment="1">
      <alignment horizontal="right" vertical="center" wrapText="1" indent="1"/>
    </xf>
    <xf numFmtId="0" fontId="31" fillId="0" borderId="14" xfId="2" quotePrefix="1" applyFont="1" applyBorder="1" applyAlignment="1">
      <alignment wrapText="1"/>
    </xf>
    <xf numFmtId="164" fontId="35" fillId="0" borderId="14" xfId="0" applyNumberFormat="1" applyFont="1" applyBorder="1" applyAlignment="1">
      <alignment horizontal="right" vertical="center" indent="1"/>
    </xf>
    <xf numFmtId="4" fontId="30" fillId="7" borderId="14" xfId="4" applyNumberFormat="1" applyFont="1" applyFill="1" applyBorder="1" applyAlignment="1">
      <alignment horizontal="right" vertical="center" wrapText="1" indent="1"/>
    </xf>
    <xf numFmtId="0" fontId="31" fillId="0" borderId="0" xfId="2" applyFont="1" applyAlignment="1">
      <alignment wrapText="1"/>
    </xf>
    <xf numFmtId="0" fontId="33" fillId="0" borderId="14" xfId="0" applyFont="1" applyBorder="1" applyAlignment="1">
      <alignment horizontal="left" wrapText="1" indent="1"/>
    </xf>
    <xf numFmtId="0" fontId="42" fillId="7" borderId="0" xfId="2" applyFont="1" applyFill="1" applyAlignment="1">
      <alignment horizontal="left" vertical="center"/>
    </xf>
    <xf numFmtId="0" fontId="57" fillId="0" borderId="0" xfId="0" applyFont="1" applyAlignment="1">
      <alignment wrapText="1"/>
    </xf>
    <xf numFmtId="0" fontId="31" fillId="0" borderId="14" xfId="2" applyFont="1" applyBorder="1" applyAlignment="1">
      <alignment wrapText="1"/>
    </xf>
    <xf numFmtId="4" fontId="42" fillId="7" borderId="14" xfId="4" applyNumberFormat="1" applyFont="1" applyFill="1" applyBorder="1" applyAlignment="1">
      <alignment horizontal="right" vertical="center" wrapText="1" indent="1"/>
    </xf>
    <xf numFmtId="4" fontId="42" fillId="7" borderId="14" xfId="2" applyNumberFormat="1" applyFont="1" applyFill="1" applyBorder="1" applyAlignment="1">
      <alignment horizontal="right" vertical="center" wrapText="1"/>
    </xf>
    <xf numFmtId="0" fontId="47" fillId="0" borderId="28" xfId="2" applyFont="1" applyFill="1" applyBorder="1" applyAlignment="1">
      <alignment horizontal="left" wrapText="1" indent="1"/>
    </xf>
    <xf numFmtId="0" fontId="45" fillId="0" borderId="17" xfId="2" applyFont="1" applyBorder="1" applyAlignment="1">
      <alignment horizontal="left" wrapText="1"/>
    </xf>
    <xf numFmtId="0" fontId="31" fillId="0" borderId="14" xfId="2" applyFont="1" applyBorder="1" applyAlignment="1">
      <alignment horizontal="center" wrapText="1"/>
    </xf>
    <xf numFmtId="0" fontId="32" fillId="0" borderId="0" xfId="0" applyFont="1" applyAlignment="1">
      <alignment horizontal="left"/>
    </xf>
    <xf numFmtId="0" fontId="44" fillId="0" borderId="0" xfId="0" applyFont="1"/>
    <xf numFmtId="0" fontId="33" fillId="0" borderId="0" xfId="0" applyFont="1" applyAlignment="1">
      <alignment horizontal="left" vertical="center" wrapText="1" indent="4"/>
    </xf>
    <xf numFmtId="0" fontId="35" fillId="0" borderId="4" xfId="0" applyFont="1" applyBorder="1" applyAlignment="1">
      <alignment horizontal="right" vertical="center" wrapText="1" indent="1"/>
    </xf>
    <xf numFmtId="0" fontId="36" fillId="0" borderId="0" xfId="0" applyFont="1" applyAlignment="1">
      <alignment horizontal="justify" vertical="top" wrapText="1"/>
    </xf>
    <xf numFmtId="164" fontId="33" fillId="0" borderId="0" xfId="0" applyNumberFormat="1" applyFont="1" applyAlignment="1">
      <alignment horizontal="right" vertical="center"/>
    </xf>
    <xf numFmtId="4" fontId="30" fillId="7" borderId="14" xfId="2" applyNumberFormat="1" applyFont="1" applyFill="1" applyBorder="1" applyAlignment="1">
      <alignment vertical="center" wrapText="1"/>
    </xf>
    <xf numFmtId="0" fontId="33" fillId="0" borderId="14" xfId="0" applyFont="1" applyBorder="1" applyAlignment="1">
      <alignment vertical="center" wrapText="1"/>
    </xf>
    <xf numFmtId="0" fontId="33" fillId="0" borderId="14" xfId="0" applyFont="1" applyBorder="1" applyAlignment="1">
      <alignment horizontal="right" indent="1"/>
    </xf>
    <xf numFmtId="0" fontId="35" fillId="0" borderId="14" xfId="0" applyFont="1" applyBorder="1" applyAlignment="1">
      <alignment horizontal="right"/>
    </xf>
    <xf numFmtId="0" fontId="33" fillId="0" borderId="14" xfId="0" applyFont="1" applyBorder="1" applyAlignment="1">
      <alignment horizontal="center"/>
    </xf>
    <xf numFmtId="0" fontId="31" fillId="0" borderId="14" xfId="2" applyFont="1" applyBorder="1" applyAlignment="1">
      <alignment horizontal="left" vertical="center" wrapText="1" indent="1"/>
    </xf>
    <xf numFmtId="0" fontId="33" fillId="0" borderId="7" xfId="0" applyFont="1" applyFill="1" applyBorder="1"/>
    <xf numFmtId="0" fontId="33" fillId="0" borderId="1" xfId="0" applyFont="1" applyFill="1" applyBorder="1" applyAlignment="1">
      <alignment vertical="center" wrapText="1"/>
    </xf>
    <xf numFmtId="0" fontId="33" fillId="0" borderId="9" xfId="0" applyFont="1" applyFill="1" applyBorder="1" applyAlignment="1">
      <alignment vertical="center" wrapText="1"/>
    </xf>
    <xf numFmtId="0" fontId="61" fillId="0" borderId="0" xfId="2" applyFont="1" applyAlignment="1">
      <alignment horizontal="left" vertical="center"/>
    </xf>
    <xf numFmtId="0" fontId="62" fillId="0" borderId="0" xfId="2" applyFont="1" applyAlignment="1">
      <alignment horizontal="center" wrapText="1"/>
    </xf>
    <xf numFmtId="0" fontId="31" fillId="7" borderId="14" xfId="2" applyFont="1" applyFill="1" applyBorder="1" applyAlignment="1">
      <alignment horizontal="center" wrapText="1"/>
    </xf>
    <xf numFmtId="0" fontId="51" fillId="6" borderId="14" xfId="2" applyFont="1" applyFill="1" applyBorder="1" applyAlignment="1">
      <alignment horizontal="center" wrapText="1"/>
    </xf>
    <xf numFmtId="164" fontId="30" fillId="6" borderId="14" xfId="4" applyNumberFormat="1" applyFont="1" applyFill="1" applyBorder="1" applyAlignment="1">
      <alignment horizontal="right" vertical="center"/>
    </xf>
    <xf numFmtId="0" fontId="30" fillId="7" borderId="14" xfId="2" applyFont="1" applyFill="1" applyBorder="1" applyAlignment="1">
      <alignment horizontal="center" wrapText="1"/>
    </xf>
    <xf numFmtId="0" fontId="30" fillId="7" borderId="14" xfId="2" applyFont="1" applyFill="1" applyBorder="1" applyAlignment="1">
      <alignment horizontal="left" vertical="center" wrapText="1"/>
    </xf>
    <xf numFmtId="164" fontId="30" fillId="7" borderId="0" xfId="4" quotePrefix="1" applyNumberFormat="1" applyFont="1" applyFill="1" applyBorder="1" applyAlignment="1">
      <alignment horizontal="center" vertical="center" wrapText="1"/>
    </xf>
    <xf numFmtId="0" fontId="30" fillId="7" borderId="14" xfId="2" applyFont="1" applyFill="1" applyBorder="1" applyAlignment="1">
      <alignment horizontal="left" vertical="center"/>
    </xf>
    <xf numFmtId="164" fontId="30" fillId="7" borderId="18" xfId="4" quotePrefix="1" applyNumberFormat="1"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left" vertical="top"/>
    </xf>
    <xf numFmtId="0" fontId="35" fillId="0" borderId="0" xfId="0" applyFont="1" applyAlignment="1">
      <alignment horizontal="center" vertical="center"/>
    </xf>
    <xf numFmtId="0" fontId="32" fillId="0" borderId="10" xfId="0" applyFont="1" applyBorder="1" applyAlignment="1">
      <alignment horizontal="left" vertical="center"/>
    </xf>
    <xf numFmtId="0" fontId="33" fillId="0" borderId="10" xfId="0" applyFont="1" applyBorder="1" applyAlignment="1">
      <alignment horizontal="center" vertical="center" wrapText="1"/>
    </xf>
    <xf numFmtId="0" fontId="33" fillId="0" borderId="0" xfId="0" applyFont="1" applyBorder="1" applyAlignment="1">
      <alignment horizontal="center" vertical="center" wrapText="1"/>
    </xf>
    <xf numFmtId="0" fontId="31" fillId="0" borderId="14" xfId="2" applyFont="1" applyBorder="1" applyAlignment="1">
      <alignment horizontal="center" vertical="center" wrapText="1"/>
    </xf>
    <xf numFmtId="0" fontId="31" fillId="11" borderId="14" xfId="2" applyFont="1" applyFill="1" applyBorder="1" applyAlignment="1">
      <alignment horizontal="center" vertical="center" wrapText="1"/>
    </xf>
    <xf numFmtId="0" fontId="42" fillId="7" borderId="31" xfId="2" applyFont="1" applyFill="1" applyBorder="1" applyAlignment="1">
      <alignment horizontal="left" vertical="center" wrapText="1" indent="1"/>
    </xf>
    <xf numFmtId="3" fontId="42" fillId="7" borderId="14" xfId="5" applyNumberFormat="1" applyFont="1" applyFill="1" applyBorder="1" applyAlignment="1" applyProtection="1">
      <alignment horizontal="center" vertical="center" wrapText="1"/>
    </xf>
    <xf numFmtId="3" fontId="42" fillId="7" borderId="32" xfId="5" applyNumberFormat="1" applyFont="1" applyFill="1" applyBorder="1" applyAlignment="1" applyProtection="1">
      <alignment horizontal="center" vertical="center" wrapText="1"/>
    </xf>
    <xf numFmtId="3" fontId="30" fillId="7" borderId="33" xfId="5" applyNumberFormat="1" applyFont="1" applyFill="1" applyBorder="1" applyAlignment="1" applyProtection="1">
      <alignment horizontal="center" vertical="center" wrapText="1"/>
    </xf>
    <xf numFmtId="0" fontId="42" fillId="7" borderId="34" xfId="2" applyFont="1" applyFill="1" applyBorder="1" applyAlignment="1">
      <alignment horizontal="left" vertical="center" wrapText="1" indent="1"/>
    </xf>
    <xf numFmtId="3" fontId="42" fillId="7" borderId="35" xfId="5" applyNumberFormat="1" applyFont="1" applyFill="1" applyBorder="1" applyAlignment="1" applyProtection="1">
      <alignment horizontal="center" vertical="center" wrapText="1"/>
    </xf>
    <xf numFmtId="0" fontId="37" fillId="0" borderId="31" xfId="2" applyFont="1" applyBorder="1" applyAlignment="1">
      <alignment horizontal="left" vertical="center" wrapText="1" indent="1"/>
    </xf>
    <xf numFmtId="3" fontId="42" fillId="7" borderId="33" xfId="5" applyNumberFormat="1" applyFont="1" applyFill="1" applyBorder="1" applyAlignment="1" applyProtection="1">
      <alignment horizontal="center" vertical="center" wrapText="1"/>
    </xf>
    <xf numFmtId="0" fontId="32" fillId="7" borderId="0" xfId="0" applyFont="1" applyFill="1" applyAlignment="1">
      <alignment horizontal="left" vertical="center"/>
    </xf>
    <xf numFmtId="0" fontId="33" fillId="7" borderId="0" xfId="0" applyFont="1" applyFill="1"/>
    <xf numFmtId="0" fontId="37" fillId="0" borderId="14" xfId="2" applyFont="1" applyBorder="1" applyAlignment="1">
      <alignment horizontal="center"/>
    </xf>
    <xf numFmtId="4" fontId="46" fillId="0" borderId="14" xfId="5" applyNumberFormat="1" applyFont="1" applyBorder="1" applyAlignment="1">
      <alignment horizontal="right" vertical="center"/>
    </xf>
    <xf numFmtId="4" fontId="42" fillId="7" borderId="14" xfId="5" applyNumberFormat="1" applyFont="1" applyFill="1" applyBorder="1" applyAlignment="1">
      <alignment horizontal="right" vertical="center"/>
    </xf>
    <xf numFmtId="0" fontId="37" fillId="0" borderId="14" xfId="2" quotePrefix="1" applyFont="1" applyBorder="1" applyAlignment="1">
      <alignment horizontal="center"/>
    </xf>
    <xf numFmtId="0" fontId="54" fillId="0" borderId="0" xfId="0" applyFont="1" applyAlignment="1">
      <alignment horizontal="center"/>
    </xf>
    <xf numFmtId="0" fontId="30" fillId="7" borderId="18" xfId="2" applyFont="1" applyFill="1" applyBorder="1" applyAlignment="1">
      <alignment horizontal="center" wrapText="1"/>
    </xf>
    <xf numFmtId="0" fontId="30" fillId="0" borderId="0" xfId="2" applyFont="1" applyAlignment="1">
      <alignment horizontal="left" vertical="center"/>
    </xf>
    <xf numFmtId="0" fontId="63" fillId="0" borderId="0" xfId="2" applyFont="1" applyAlignment="1">
      <alignment horizontal="right" vertical="center"/>
    </xf>
    <xf numFmtId="0" fontId="37" fillId="0" borderId="0" xfId="5" applyFont="1" applyAlignment="1">
      <alignment horizontal="right"/>
    </xf>
    <xf numFmtId="0" fontId="37" fillId="0" borderId="0" xfId="5" applyFont="1" applyBorder="1" applyAlignment="1">
      <alignment horizontal="right"/>
    </xf>
    <xf numFmtId="0" fontId="37" fillId="0" borderId="14" xfId="2" applyFont="1" applyBorder="1" applyAlignment="1">
      <alignment horizontal="center" wrapText="1"/>
    </xf>
    <xf numFmtId="0" fontId="37" fillId="0" borderId="14" xfId="2" applyFont="1" applyBorder="1" applyAlignment="1">
      <alignment horizontal="left" vertical="center" wrapText="1" indent="1"/>
    </xf>
    <xf numFmtId="4" fontId="42" fillId="7" borderId="14" xfId="5" applyNumberFormat="1" applyFont="1" applyFill="1" applyBorder="1" applyAlignment="1">
      <alignment horizontal="right" vertical="center" wrapText="1"/>
    </xf>
    <xf numFmtId="0" fontId="37" fillId="0" borderId="14" xfId="2" applyFont="1" applyBorder="1" applyAlignment="1">
      <alignment wrapText="1"/>
    </xf>
    <xf numFmtId="0" fontId="37" fillId="0" borderId="20" xfId="2" applyFont="1" applyBorder="1"/>
    <xf numFmtId="4" fontId="37" fillId="0" borderId="25" xfId="5" applyNumberFormat="1" applyFont="1" applyBorder="1" applyAlignment="1">
      <alignment vertical="center" wrapText="1"/>
    </xf>
    <xf numFmtId="0" fontId="30" fillId="7" borderId="14" xfId="2" applyFont="1" applyFill="1" applyBorder="1" applyAlignment="1">
      <alignment horizontal="left" vertical="center" indent="1"/>
    </xf>
    <xf numFmtId="4" fontId="42" fillId="7" borderId="14" xfId="5" applyNumberFormat="1" applyFont="1" applyFill="1" applyBorder="1" applyAlignment="1">
      <alignment vertical="center" wrapText="1"/>
    </xf>
    <xf numFmtId="0" fontId="30" fillId="7" borderId="18" xfId="2" applyFont="1" applyFill="1" applyBorder="1" applyAlignment="1">
      <alignment vertical="center" wrapText="1"/>
    </xf>
    <xf numFmtId="0" fontId="33" fillId="0" borderId="5" xfId="0" quotePrefix="1" applyFont="1" applyFill="1" applyBorder="1" applyAlignment="1">
      <alignment horizontal="left" vertical="center" wrapText="1" indent="1"/>
    </xf>
    <xf numFmtId="0" fontId="29" fillId="7" borderId="0" xfId="2" applyFill="1"/>
    <xf numFmtId="0" fontId="65" fillId="11" borderId="14" xfId="2" applyFont="1" applyFill="1" applyBorder="1" applyAlignment="1">
      <alignment horizontal="center" vertical="center" wrapText="1"/>
    </xf>
    <xf numFmtId="0" fontId="29" fillId="7" borderId="0" xfId="2" applyFont="1" applyFill="1" applyAlignment="1">
      <alignment horizontal="left"/>
    </xf>
    <xf numFmtId="0" fontId="29" fillId="7" borderId="0" xfId="2" applyFont="1" applyFill="1" applyAlignment="1">
      <alignment horizontal="right"/>
    </xf>
    <xf numFmtId="0" fontId="66" fillId="7" borderId="0" xfId="2" applyFont="1" applyFill="1" applyAlignment="1">
      <alignment horizontal="center" vertical="center" wrapText="1"/>
    </xf>
    <xf numFmtId="0" fontId="29" fillId="0" borderId="0" xfId="2"/>
    <xf numFmtId="0" fontId="64" fillId="0" borderId="0" xfId="2" applyFont="1" applyAlignment="1">
      <alignment vertical="top"/>
    </xf>
    <xf numFmtId="0" fontId="29" fillId="7" borderId="0" xfId="2" applyFill="1" applyAlignment="1">
      <alignment vertical="top" wrapText="1"/>
    </xf>
    <xf numFmtId="0" fontId="64" fillId="7" borderId="0" xfId="2" applyFont="1" applyFill="1" applyAlignment="1">
      <alignment vertical="top"/>
    </xf>
    <xf numFmtId="0" fontId="2" fillId="7" borderId="0" xfId="0" applyFont="1" applyFill="1"/>
    <xf numFmtId="0" fontId="2" fillId="7" borderId="0" xfId="0" applyFont="1" applyFill="1" applyAlignment="1">
      <alignment vertical="top" wrapText="1"/>
    </xf>
    <xf numFmtId="0" fontId="32" fillId="0" borderId="0" xfId="0" applyFont="1" applyAlignment="1">
      <alignment horizontal="right"/>
    </xf>
    <xf numFmtId="0" fontId="67" fillId="0" borderId="0" xfId="0" applyFont="1" applyAlignment="1">
      <alignment horizontal="right" vertical="center" wrapText="1"/>
    </xf>
    <xf numFmtId="0" fontId="54" fillId="0" borderId="0" xfId="0" applyFont="1" applyAlignment="1">
      <alignment horizontal="justify" vertical="center" wrapText="1"/>
    </xf>
    <xf numFmtId="0" fontId="32" fillId="0" borderId="0" xfId="0" applyFont="1" applyAlignment="1">
      <alignment horizontal="center" vertical="center" wrapText="1"/>
    </xf>
    <xf numFmtId="0" fontId="68" fillId="0" borderId="0" xfId="0" applyFont="1"/>
    <xf numFmtId="0" fontId="52" fillId="0" borderId="0" xfId="0" applyFont="1" applyAlignment="1">
      <alignment horizontal="left" vertical="justify" wrapText="1"/>
    </xf>
    <xf numFmtId="0" fontId="70" fillId="0" borderId="0" xfId="0" applyFont="1" applyAlignment="1">
      <alignment horizontal="left" vertical="top" wrapText="1"/>
    </xf>
    <xf numFmtId="0" fontId="54" fillId="0" borderId="0" xfId="0" applyFont="1" applyAlignment="1">
      <alignment horizontal="left" vertical="top"/>
    </xf>
    <xf numFmtId="0" fontId="29" fillId="7" borderId="42" xfId="2" applyFont="1" applyFill="1" applyBorder="1" applyAlignment="1">
      <alignment vertical="center" wrapText="1"/>
    </xf>
    <xf numFmtId="0" fontId="29" fillId="7" borderId="19" xfId="2" applyFill="1" applyBorder="1" applyAlignment="1">
      <alignment vertical="center" wrapText="1"/>
    </xf>
    <xf numFmtId="0" fontId="29" fillId="7" borderId="23" xfId="2" applyFill="1" applyBorder="1" applyAlignment="1">
      <alignment vertical="center" wrapText="1"/>
    </xf>
    <xf numFmtId="0" fontId="29" fillId="7" borderId="44" xfId="2" applyFont="1" applyFill="1" applyBorder="1" applyAlignment="1">
      <alignment vertical="center" wrapText="1"/>
    </xf>
    <xf numFmtId="0" fontId="29" fillId="7" borderId="28" xfId="2" applyFill="1" applyBorder="1" applyAlignment="1">
      <alignment vertical="center" wrapText="1"/>
    </xf>
    <xf numFmtId="0" fontId="29" fillId="7" borderId="45" xfId="2" applyFill="1" applyBorder="1" applyAlignment="1">
      <alignment vertical="center" wrapText="1"/>
    </xf>
    <xf numFmtId="0" fontId="60" fillId="8" borderId="15" xfId="2" applyFont="1" applyFill="1" applyBorder="1" applyAlignment="1">
      <alignment vertical="top"/>
    </xf>
    <xf numFmtId="0" fontId="37" fillId="0" borderId="14" xfId="2" applyFont="1" applyBorder="1" applyAlignment="1">
      <alignment vertical="top" wrapText="1"/>
    </xf>
    <xf numFmtId="49" fontId="46" fillId="0" borderId="14" xfId="2" applyNumberFormat="1" applyFont="1" applyBorder="1" applyAlignment="1">
      <alignment vertical="top" wrapText="1"/>
    </xf>
    <xf numFmtId="49" fontId="37" fillId="0" borderId="14" xfId="2" applyNumberFormat="1" applyFont="1" applyBorder="1" applyAlignment="1">
      <alignment vertical="top" wrapText="1"/>
    </xf>
    <xf numFmtId="0" fontId="31" fillId="0" borderId="0" xfId="2" applyFont="1" applyAlignment="1">
      <alignment vertical="top" wrapText="1"/>
    </xf>
    <xf numFmtId="0" fontId="37" fillId="0" borderId="0" xfId="2" applyFont="1" applyAlignment="1">
      <alignment vertical="top" wrapText="1"/>
    </xf>
    <xf numFmtId="0" fontId="31" fillId="0" borderId="0" xfId="0" applyFont="1" applyAlignment="1">
      <alignment horizontal="left" vertical="center" indent="1"/>
    </xf>
    <xf numFmtId="0" fontId="46" fillId="0" borderId="0" xfId="0" applyFont="1" applyAlignment="1">
      <alignment vertical="center"/>
    </xf>
    <xf numFmtId="0" fontId="60" fillId="8" borderId="15" xfId="0" applyFont="1" applyFill="1" applyBorder="1" applyAlignment="1">
      <alignment vertical="top"/>
    </xf>
    <xf numFmtId="0" fontId="39" fillId="8" borderId="15" xfId="0" applyFont="1" applyFill="1" applyBorder="1"/>
    <xf numFmtId="0" fontId="31" fillId="0" borderId="0" xfId="0" applyFont="1" applyAlignment="1">
      <alignment vertical="top"/>
    </xf>
    <xf numFmtId="0" fontId="37" fillId="0" borderId="0" xfId="0" applyFont="1"/>
    <xf numFmtId="0" fontId="31" fillId="7" borderId="14" xfId="0" applyFont="1" applyFill="1" applyBorder="1" applyAlignment="1">
      <alignment horizontal="left" vertical="center" wrapText="1"/>
    </xf>
    <xf numFmtId="0" fontId="37" fillId="7" borderId="14" xfId="0" applyFont="1" applyFill="1" applyBorder="1" applyAlignment="1">
      <alignment horizontal="center" vertical="center" wrapText="1"/>
    </xf>
    <xf numFmtId="0" fontId="31" fillId="0" borderId="14" xfId="0" applyFont="1" applyBorder="1" applyAlignment="1">
      <alignment horizontal="left" vertical="center" wrapText="1"/>
    </xf>
    <xf numFmtId="170" fontId="37" fillId="0" borderId="14" xfId="0" applyNumberFormat="1"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14" xfId="0" applyFont="1" applyBorder="1" applyAlignment="1">
      <alignment horizontal="left" vertical="center" wrapText="1"/>
    </xf>
    <xf numFmtId="0" fontId="37" fillId="0" borderId="14" xfId="0" applyFont="1" applyBorder="1" applyAlignment="1">
      <alignment horizontal="left" vertical="center"/>
    </xf>
    <xf numFmtId="0" fontId="37" fillId="0" borderId="14" xfId="0" applyFont="1" applyBorder="1" applyAlignment="1">
      <alignment horizontal="left" vertical="center" wrapText="1"/>
    </xf>
    <xf numFmtId="0" fontId="31" fillId="0" borderId="14" xfId="0" applyFont="1" applyBorder="1" applyAlignment="1">
      <alignment vertical="center" wrapText="1"/>
    </xf>
    <xf numFmtId="0" fontId="37" fillId="0" borderId="14" xfId="0" applyFont="1" applyFill="1" applyBorder="1" applyAlignment="1">
      <alignment horizontal="left" wrapText="1"/>
    </xf>
    <xf numFmtId="0" fontId="31" fillId="0" borderId="14" xfId="0" applyFont="1" applyBorder="1" applyAlignment="1">
      <alignment vertical="center"/>
    </xf>
    <xf numFmtId="0" fontId="42" fillId="7" borderId="0" xfId="0" applyFont="1" applyFill="1" applyAlignment="1">
      <alignment horizontal="left" vertical="center" wrapText="1"/>
    </xf>
    <xf numFmtId="0" fontId="32" fillId="7" borderId="14" xfId="0" applyFont="1" applyFill="1" applyBorder="1" applyAlignment="1">
      <alignment vertical="center" wrapText="1"/>
    </xf>
    <xf numFmtId="0" fontId="43" fillId="12" borderId="14" xfId="0" applyFont="1" applyFill="1" applyBorder="1" applyAlignment="1">
      <alignment wrapText="1"/>
    </xf>
    <xf numFmtId="0" fontId="32" fillId="7" borderId="4" xfId="0" applyFont="1" applyFill="1" applyBorder="1" applyAlignment="1">
      <alignment vertical="center" wrapText="1"/>
    </xf>
    <xf numFmtId="0" fontId="43" fillId="12" borderId="4" xfId="0" applyFont="1" applyFill="1" applyBorder="1" applyAlignment="1">
      <alignment wrapText="1"/>
    </xf>
    <xf numFmtId="14" fontId="32" fillId="0" borderId="14" xfId="0" applyNumberFormat="1" applyFont="1" applyBorder="1" applyAlignment="1">
      <alignment horizontal="center" vertical="center"/>
    </xf>
    <xf numFmtId="0" fontId="37" fillId="0" borderId="14" xfId="0" applyFont="1" applyBorder="1" applyAlignment="1">
      <alignment horizontal="right" vertical="center" wrapText="1" indent="1"/>
    </xf>
    <xf numFmtId="0" fontId="37" fillId="0" borderId="4" xfId="0" applyFont="1" applyBorder="1"/>
    <xf numFmtId="164" fontId="37" fillId="0" borderId="14" xfId="0" applyNumberFormat="1" applyFont="1" applyBorder="1" applyAlignment="1">
      <alignment horizontal="right" vertical="center" wrapText="1" indent="1"/>
    </xf>
    <xf numFmtId="4" fontId="37" fillId="0" borderId="14" xfId="2" applyNumberFormat="1" applyFont="1" applyBorder="1"/>
    <xf numFmtId="4" fontId="46" fillId="7" borderId="14" xfId="2" applyNumberFormat="1" applyFont="1" applyFill="1" applyBorder="1" applyProtection="1"/>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0" fontId="37" fillId="0" borderId="14" xfId="0" applyFont="1" applyBorder="1" applyAlignment="1" applyProtection="1">
      <alignment horizontal="center" vertical="center"/>
      <protection locked="0"/>
    </xf>
    <xf numFmtId="3" fontId="37" fillId="0" borderId="14" xfId="5" applyNumberFormat="1" applyFont="1" applyBorder="1" applyAlignment="1" applyProtection="1">
      <alignment horizontal="center" vertical="center"/>
      <protection locked="0"/>
    </xf>
    <xf numFmtId="3" fontId="46" fillId="0" borderId="14" xfId="5" applyNumberFormat="1" applyFont="1" applyFill="1" applyBorder="1" applyAlignment="1">
      <alignment horizontal="right" vertical="center"/>
    </xf>
    <xf numFmtId="3" fontId="46" fillId="0" borderId="14" xfId="5" applyNumberFormat="1" applyFont="1" applyBorder="1" applyAlignment="1">
      <alignment horizontal="right" vertical="center"/>
    </xf>
    <xf numFmtId="3" fontId="42" fillId="7" borderId="14" xfId="5" applyNumberFormat="1" applyFont="1" applyFill="1" applyBorder="1" applyAlignment="1">
      <alignment horizontal="right" vertical="center"/>
    </xf>
    <xf numFmtId="3" fontId="42" fillId="7" borderId="14" xfId="5" applyNumberFormat="1" applyFont="1" applyFill="1" applyBorder="1" applyAlignment="1">
      <alignment horizontal="right" wrapText="1"/>
    </xf>
    <xf numFmtId="3" fontId="42" fillId="7" borderId="14" xfId="5" applyNumberFormat="1" applyFont="1" applyFill="1" applyBorder="1" applyAlignment="1">
      <alignment horizontal="right" vertical="center" wrapText="1"/>
    </xf>
    <xf numFmtId="0" fontId="8" fillId="0" borderId="11" xfId="0" applyFont="1" applyBorder="1" applyAlignment="1">
      <alignment horizontal="center" vertical="center"/>
    </xf>
    <xf numFmtId="4" fontId="42" fillId="7" borderId="18" xfId="5" applyNumberFormat="1" applyFont="1" applyFill="1" applyBorder="1" applyAlignment="1">
      <alignment horizontal="right" vertical="center"/>
    </xf>
    <xf numFmtId="0" fontId="33" fillId="0" borderId="14" xfId="0" quotePrefix="1" applyFont="1" applyFill="1" applyBorder="1" applyAlignment="1">
      <alignment horizontal="left" vertical="center" wrapText="1" indent="1"/>
    </xf>
    <xf numFmtId="4" fontId="37" fillId="7" borderId="14" xfId="1" applyNumberFormat="1" applyFont="1" applyFill="1" applyBorder="1"/>
    <xf numFmtId="4" fontId="37" fillId="0" borderId="14" xfId="3" applyNumberFormat="1" applyFont="1" applyBorder="1" applyAlignment="1">
      <alignment horizontal="right" vertical="center"/>
    </xf>
    <xf numFmtId="1" fontId="37" fillId="0" borderId="14" xfId="0" applyNumberFormat="1" applyFont="1" applyBorder="1" applyAlignment="1">
      <alignment horizontal="left" vertical="center" wrapText="1"/>
    </xf>
    <xf numFmtId="0" fontId="37" fillId="0" borderId="14" xfId="7" applyFont="1" applyBorder="1" applyAlignment="1">
      <alignment horizontal="center" vertical="center" wrapText="1"/>
    </xf>
    <xf numFmtId="0" fontId="42" fillId="7" borderId="14" xfId="7" applyFont="1" applyFill="1" applyBorder="1" applyAlignment="1">
      <alignment horizontal="center" vertical="center" wrapText="1"/>
    </xf>
    <xf numFmtId="0" fontId="42" fillId="7" borderId="14" xfId="0" applyFont="1" applyFill="1" applyBorder="1" applyAlignment="1">
      <alignment horizontal="left" vertical="center" wrapText="1"/>
    </xf>
    <xf numFmtId="0" fontId="42" fillId="0" borderId="13" xfId="0" applyFont="1" applyBorder="1" applyAlignment="1">
      <alignment horizontal="center" vertical="center"/>
    </xf>
    <xf numFmtId="0" fontId="30" fillId="7" borderId="25" xfId="2" applyFont="1" applyFill="1" applyBorder="1" applyAlignment="1">
      <alignment vertical="top" wrapText="1"/>
    </xf>
    <xf numFmtId="0" fontId="30" fillId="7" borderId="24" xfId="2" applyFont="1" applyFill="1" applyBorder="1" applyAlignment="1">
      <alignment vertical="top" wrapText="1"/>
    </xf>
    <xf numFmtId="0" fontId="42" fillId="7" borderId="24" xfId="2" applyFont="1" applyFill="1" applyBorder="1" applyAlignment="1">
      <alignment vertical="top" wrapText="1"/>
    </xf>
    <xf numFmtId="0" fontId="42" fillId="7" borderId="27" xfId="2" applyFont="1" applyFill="1" applyBorder="1" applyAlignment="1">
      <alignment vertical="top" wrapText="1"/>
    </xf>
    <xf numFmtId="0" fontId="42" fillId="7" borderId="0" xfId="2" applyFont="1" applyFill="1" applyAlignment="1">
      <alignment horizontal="left" vertical="center" wrapText="1"/>
    </xf>
    <xf numFmtId="0" fontId="42" fillId="7" borderId="14" xfId="2" applyFont="1" applyFill="1" applyBorder="1" applyAlignment="1">
      <alignment horizontal="left" vertical="top" wrapText="1"/>
    </xf>
    <xf numFmtId="0" fontId="75" fillId="7" borderId="14" xfId="0" applyFont="1" applyFill="1" applyBorder="1" applyAlignment="1">
      <alignment vertical="top" wrapText="1"/>
    </xf>
    <xf numFmtId="0" fontId="32" fillId="0" borderId="0" xfId="0" applyFont="1" applyAlignment="1">
      <alignment horizontal="right"/>
    </xf>
    <xf numFmtId="0" fontId="69" fillId="0" borderId="0" xfId="0" applyFont="1" applyAlignment="1">
      <alignment horizontal="left" vertical="justify" wrapText="1"/>
    </xf>
    <xf numFmtId="0" fontId="73" fillId="7" borderId="41" xfId="2" applyFont="1" applyFill="1" applyBorder="1" applyAlignment="1">
      <alignment horizontal="left" vertical="center" wrapText="1"/>
    </xf>
    <xf numFmtId="0" fontId="73" fillId="7" borderId="0" xfId="2" applyFont="1" applyFill="1" applyBorder="1" applyAlignment="1">
      <alignment horizontal="left" vertical="center" wrapText="1"/>
    </xf>
    <xf numFmtId="0" fontId="73" fillId="7" borderId="43" xfId="2" applyFont="1" applyFill="1" applyBorder="1" applyAlignment="1">
      <alignment horizontal="left" vertical="center" wrapText="1"/>
    </xf>
    <xf numFmtId="0" fontId="67" fillId="0" borderId="0" xfId="0" applyFont="1" applyAlignment="1">
      <alignment horizontal="center" vertical="center" wrapText="1"/>
    </xf>
    <xf numFmtId="0" fontId="60" fillId="8" borderId="42" xfId="2" applyFont="1" applyFill="1" applyBorder="1" applyAlignment="1">
      <alignment horizontal="center" vertical="center" wrapText="1"/>
    </xf>
    <xf numFmtId="0" fontId="60" fillId="8" borderId="19" xfId="2" applyFont="1" applyFill="1" applyBorder="1" applyAlignment="1">
      <alignment horizontal="center" vertical="center" wrapText="1"/>
    </xf>
    <xf numFmtId="0" fontId="60" fillId="8" borderId="23" xfId="2" applyFont="1" applyFill="1" applyBorder="1" applyAlignment="1">
      <alignment horizontal="center" vertical="center" wrapText="1"/>
    </xf>
    <xf numFmtId="0" fontId="60" fillId="8" borderId="41" xfId="2" applyFont="1" applyFill="1" applyBorder="1" applyAlignment="1">
      <alignment horizontal="center" vertical="center" wrapText="1"/>
    </xf>
    <xf numFmtId="0" fontId="60" fillId="8" borderId="0" xfId="2" applyFont="1" applyFill="1" applyAlignment="1">
      <alignment horizontal="center" vertical="center" wrapText="1"/>
    </xf>
    <xf numFmtId="0" fontId="60" fillId="8" borderId="43" xfId="2" applyFont="1" applyFill="1" applyBorder="1" applyAlignment="1">
      <alignment horizontal="center" vertical="center" wrapText="1"/>
    </xf>
    <xf numFmtId="0" fontId="60" fillId="8" borderId="44" xfId="2" applyFont="1" applyFill="1" applyBorder="1" applyAlignment="1">
      <alignment horizontal="center" vertical="center" wrapText="1"/>
    </xf>
    <xf numFmtId="0" fontId="60" fillId="8" borderId="28" xfId="2" applyFont="1" applyFill="1" applyBorder="1" applyAlignment="1">
      <alignment horizontal="center" vertical="center" wrapText="1"/>
    </xf>
    <xf numFmtId="0" fontId="60" fillId="8" borderId="45" xfId="2" applyFont="1" applyFill="1" applyBorder="1" applyAlignment="1">
      <alignment horizontal="center" vertical="center" wrapText="1"/>
    </xf>
    <xf numFmtId="0" fontId="52" fillId="0" borderId="2" xfId="0" applyFont="1" applyBorder="1" applyAlignment="1">
      <alignment horizontal="center"/>
    </xf>
    <xf numFmtId="0" fontId="52" fillId="0" borderId="0" xfId="0" applyFont="1" applyAlignment="1">
      <alignment horizontal="center"/>
    </xf>
    <xf numFmtId="0" fontId="54" fillId="0" borderId="0" xfId="0" applyFont="1" applyAlignment="1">
      <alignment horizontal="justify" vertical="top" wrapText="1"/>
    </xf>
    <xf numFmtId="0" fontId="54" fillId="0" borderId="0" xfId="0" applyFont="1" applyAlignment="1">
      <alignment horizontal="left" vertical="top" wrapText="1"/>
    </xf>
    <xf numFmtId="0" fontId="42" fillId="7" borderId="0" xfId="2" applyFont="1" applyFill="1" applyBorder="1" applyAlignment="1">
      <alignment horizontal="left" vertical="center" wrapText="1"/>
    </xf>
    <xf numFmtId="0" fontId="42" fillId="7" borderId="0" xfId="2" applyFont="1" applyFill="1" applyAlignment="1">
      <alignment horizontal="left" vertical="center" wrapText="1"/>
    </xf>
    <xf numFmtId="0" fontId="30" fillId="9" borderId="0" xfId="2" applyFont="1" applyFill="1" applyAlignment="1">
      <alignment horizontal="center" vertical="center" wrapText="1"/>
    </xf>
    <xf numFmtId="0" fontId="33" fillId="0" borderId="1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2" fillId="0" borderId="0" xfId="0" applyFont="1" applyAlignment="1">
      <alignment horizontal="left" vertical="top"/>
    </xf>
    <xf numFmtId="0" fontId="43" fillId="7" borderId="0" xfId="2" applyFont="1" applyFill="1" applyAlignment="1">
      <alignment horizontal="justify" vertical="top" wrapText="1"/>
    </xf>
    <xf numFmtId="0" fontId="38" fillId="8" borderId="0" xfId="2" applyFont="1" applyFill="1" applyAlignment="1">
      <alignment horizontal="left" vertical="justify" wrapText="1"/>
    </xf>
    <xf numFmtId="0" fontId="41" fillId="5" borderId="19" xfId="2" applyFont="1" applyFill="1" applyBorder="1" applyAlignment="1">
      <alignment horizontal="left"/>
    </xf>
    <xf numFmtId="0" fontId="32" fillId="0" borderId="2" xfId="0" applyFont="1" applyBorder="1" applyAlignment="1">
      <alignment horizontal="left" vertical="top" wrapText="1"/>
    </xf>
    <xf numFmtId="0" fontId="32" fillId="0" borderId="0" xfId="0" applyFont="1" applyAlignment="1">
      <alignment wrapText="1"/>
    </xf>
    <xf numFmtId="0" fontId="33" fillId="0" borderId="0" xfId="0" applyFont="1" applyAlignment="1">
      <alignment wrapText="1"/>
    </xf>
    <xf numFmtId="0" fontId="30" fillId="7" borderId="17" xfId="2" applyFont="1" applyFill="1" applyBorder="1" applyAlignment="1">
      <alignment horizontal="left" vertical="top" wrapText="1"/>
    </xf>
    <xf numFmtId="0" fontId="30" fillId="7" borderId="18" xfId="2" applyFont="1" applyFill="1" applyBorder="1" applyAlignment="1">
      <alignment horizontal="left" vertical="top" wrapText="1"/>
    </xf>
    <xf numFmtId="0" fontId="32" fillId="0" borderId="2" xfId="0" applyFont="1" applyBorder="1" applyAlignment="1">
      <alignment horizontal="left" wrapText="1"/>
    </xf>
    <xf numFmtId="0" fontId="28" fillId="5" borderId="19" xfId="0" applyFont="1" applyFill="1" applyBorder="1" applyAlignment="1">
      <alignment horizontal="left" wrapText="1"/>
    </xf>
    <xf numFmtId="0" fontId="36" fillId="0" borderId="0" xfId="0" applyFont="1" applyAlignment="1">
      <alignment horizontal="left" wrapText="1"/>
    </xf>
    <xf numFmtId="0" fontId="42" fillId="7" borderId="17" xfId="2" applyFont="1" applyFill="1" applyBorder="1" applyAlignment="1">
      <alignment horizontal="left" vertical="top" wrapText="1"/>
    </xf>
    <xf numFmtId="0" fontId="42" fillId="7" borderId="20" xfId="2" applyFont="1" applyFill="1" applyBorder="1" applyAlignment="1">
      <alignment horizontal="left" vertical="top" wrapText="1"/>
    </xf>
    <xf numFmtId="0" fontId="42" fillId="7" borderId="18" xfId="2" applyFont="1" applyFill="1" applyBorder="1" applyAlignment="1">
      <alignment horizontal="left" vertical="top" wrapText="1"/>
    </xf>
    <xf numFmtId="0" fontId="38" fillId="8" borderId="0" xfId="2" applyFont="1" applyFill="1" applyAlignment="1">
      <alignment horizontal="left" vertical="center" wrapText="1"/>
    </xf>
    <xf numFmtId="0" fontId="41" fillId="5" borderId="19" xfId="2" applyFont="1" applyFill="1" applyBorder="1" applyAlignment="1">
      <alignment horizontal="left" vertical="center" wrapText="1"/>
    </xf>
    <xf numFmtId="0" fontId="38" fillId="8" borderId="20" xfId="2" applyFont="1" applyFill="1" applyBorder="1" applyAlignment="1">
      <alignment horizontal="left" vertical="justify" wrapText="1"/>
    </xf>
    <xf numFmtId="0" fontId="42" fillId="7" borderId="0" xfId="2" applyFont="1" applyFill="1" applyBorder="1" applyAlignment="1">
      <alignment horizontal="left" vertical="top" wrapText="1" shrinkToFit="1"/>
    </xf>
    <xf numFmtId="0" fontId="42" fillId="7" borderId="19" xfId="2" applyFont="1" applyFill="1" applyBorder="1" applyAlignment="1">
      <alignment horizontal="left" vertical="top" wrapText="1" shrinkToFit="1"/>
    </xf>
    <xf numFmtId="0" fontId="42" fillId="7" borderId="0" xfId="2" applyFont="1" applyFill="1" applyAlignment="1">
      <alignment horizontal="left" wrapText="1"/>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32" fillId="0" borderId="0" xfId="0" applyFont="1" applyAlignment="1">
      <alignment horizontal="left" wrapText="1"/>
    </xf>
    <xf numFmtId="0" fontId="31" fillId="7" borderId="17" xfId="2" applyFont="1" applyFill="1" applyBorder="1" applyAlignment="1">
      <alignment horizontal="left" vertical="center" wrapText="1"/>
    </xf>
    <xf numFmtId="0" fontId="31" fillId="7" borderId="18" xfId="2" applyFont="1" applyFill="1" applyBorder="1" applyAlignment="1">
      <alignment horizontal="left" vertical="center" wrapText="1"/>
    </xf>
    <xf numFmtId="0" fontId="42" fillId="7" borderId="0" xfId="2" applyFont="1" applyFill="1" applyAlignment="1">
      <alignment horizontal="left" vertical="top" wrapText="1"/>
    </xf>
    <xf numFmtId="0" fontId="31" fillId="0" borderId="19" xfId="2" applyFont="1" applyBorder="1" applyAlignment="1">
      <alignment horizontal="left" wrapText="1"/>
    </xf>
    <xf numFmtId="0" fontId="15" fillId="0" borderId="2" xfId="0" applyFont="1" applyBorder="1" applyAlignment="1">
      <alignment horizontal="left"/>
    </xf>
    <xf numFmtId="0" fontId="3" fillId="0" borderId="10" xfId="0" applyFont="1" applyBorder="1" applyAlignment="1">
      <alignment horizontal="center" vertical="center" wrapText="1"/>
    </xf>
    <xf numFmtId="0" fontId="24" fillId="0" borderId="0" xfId="0" applyFont="1" applyAlignment="1">
      <alignment horizontal="left" vertical="center" wrapText="1"/>
    </xf>
    <xf numFmtId="0" fontId="40" fillId="5" borderId="17" xfId="2" applyFont="1" applyFill="1" applyBorder="1" applyAlignment="1">
      <alignment horizontal="left" vertical="center"/>
    </xf>
    <xf numFmtId="0" fontId="40" fillId="5" borderId="20" xfId="2" applyFont="1" applyFill="1" applyBorder="1" applyAlignment="1">
      <alignment horizontal="left" vertical="center"/>
    </xf>
    <xf numFmtId="0" fontId="40" fillId="5" borderId="18" xfId="2" applyFont="1" applyFill="1" applyBorder="1" applyAlignment="1">
      <alignment horizontal="left" vertical="center"/>
    </xf>
    <xf numFmtId="0" fontId="40" fillId="5" borderId="17" xfId="2" applyFont="1" applyFill="1" applyBorder="1" applyAlignment="1">
      <alignment horizontal="left" vertical="top"/>
    </xf>
    <xf numFmtId="0" fontId="40" fillId="5" borderId="20" xfId="2" applyFont="1" applyFill="1" applyBorder="1" applyAlignment="1">
      <alignment horizontal="left" vertical="top"/>
    </xf>
    <xf numFmtId="0" fontId="40" fillId="5" borderId="18" xfId="2" applyFont="1" applyFill="1" applyBorder="1" applyAlignment="1">
      <alignment horizontal="left" vertical="top"/>
    </xf>
    <xf numFmtId="0" fontId="38" fillId="8" borderId="20" xfId="2" applyFont="1" applyFill="1" applyBorder="1" applyAlignment="1">
      <alignment horizontal="left" vertical="center" wrapText="1"/>
    </xf>
    <xf numFmtId="0" fontId="31" fillId="0" borderId="14" xfId="2" applyFont="1" applyBorder="1" applyAlignment="1">
      <alignment horizontal="center"/>
    </xf>
    <xf numFmtId="0" fontId="41" fillId="5" borderId="0" xfId="2" applyFont="1" applyFill="1" applyAlignment="1">
      <alignment horizontal="left"/>
    </xf>
    <xf numFmtId="0" fontId="42" fillId="7" borderId="19" xfId="2" applyFont="1" applyFill="1" applyBorder="1" applyAlignment="1">
      <alignment horizontal="left" vertical="top" wrapText="1"/>
    </xf>
    <xf numFmtId="0" fontId="42" fillId="7" borderId="14" xfId="2" applyFont="1" applyFill="1" applyBorder="1" applyAlignment="1">
      <alignment horizontal="left" vertical="top" wrapText="1"/>
    </xf>
    <xf numFmtId="0" fontId="42" fillId="7" borderId="25" xfId="0" applyFont="1" applyFill="1" applyBorder="1" applyAlignment="1">
      <alignment horizontal="left" vertical="top" wrapText="1"/>
    </xf>
    <xf numFmtId="0" fontId="42" fillId="7" borderId="24" xfId="0" applyFont="1" applyFill="1" applyBorder="1" applyAlignment="1">
      <alignment horizontal="left" vertical="top" wrapText="1"/>
    </xf>
    <xf numFmtId="0" fontId="42" fillId="7" borderId="27" xfId="0" applyFont="1" applyFill="1" applyBorder="1" applyAlignment="1">
      <alignment horizontal="left" vertical="top" wrapText="1"/>
    </xf>
    <xf numFmtId="0" fontId="59" fillId="7" borderId="25" xfId="2" applyFont="1" applyFill="1" applyBorder="1" applyAlignment="1">
      <alignment horizontal="left" vertical="top" wrapText="1"/>
    </xf>
    <xf numFmtId="0" fontId="59" fillId="7" borderId="24" xfId="2" applyFont="1" applyFill="1" applyBorder="1" applyAlignment="1">
      <alignment horizontal="left" vertical="top" wrapText="1"/>
    </xf>
    <xf numFmtId="0" fontId="59" fillId="7" borderId="27" xfId="2" applyFont="1" applyFill="1" applyBorder="1" applyAlignment="1">
      <alignment horizontal="left" vertical="top" wrapText="1"/>
    </xf>
    <xf numFmtId="0" fontId="38" fillId="8" borderId="20" xfId="2" applyFont="1" applyFill="1" applyBorder="1" applyAlignment="1">
      <alignment horizontal="left" vertical="top" wrapText="1"/>
    </xf>
    <xf numFmtId="0" fontId="42" fillId="7" borderId="0" xfId="0" applyFont="1" applyFill="1" applyBorder="1" applyAlignment="1">
      <alignment horizontal="left" vertical="top" wrapText="1"/>
    </xf>
    <xf numFmtId="0" fontId="31" fillId="0" borderId="0" xfId="2" applyFont="1" applyAlignment="1">
      <alignment horizontal="left" wrapText="1"/>
    </xf>
    <xf numFmtId="0" fontId="30" fillId="7" borderId="17" xfId="2" applyFont="1" applyFill="1" applyBorder="1" applyAlignment="1">
      <alignment horizontal="left" vertical="center" wrapText="1"/>
    </xf>
    <xf numFmtId="0" fontId="30" fillId="7" borderId="18" xfId="2" applyFont="1" applyFill="1" applyBorder="1" applyAlignment="1">
      <alignment horizontal="left" vertical="center" wrapText="1"/>
    </xf>
    <xf numFmtId="0" fontId="23" fillId="0" borderId="0" xfId="0" applyFont="1" applyAlignment="1">
      <alignment horizontal="left" vertical="center" wrapText="1"/>
    </xf>
    <xf numFmtId="0" fontId="38" fillId="8" borderId="0" xfId="2" applyFont="1" applyFill="1" applyAlignment="1">
      <alignment horizontal="left" vertical="center"/>
    </xf>
    <xf numFmtId="0" fontId="31" fillId="0" borderId="0" xfId="2" applyFont="1" applyAlignment="1">
      <alignment horizontal="center"/>
    </xf>
    <xf numFmtId="0" fontId="25" fillId="4" borderId="13" xfId="0" applyFont="1" applyFill="1" applyBorder="1" applyAlignment="1">
      <alignment horizontal="left" vertical="center" wrapText="1"/>
    </xf>
    <xf numFmtId="0" fontId="25" fillId="4" borderId="6"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47" fillId="7" borderId="0" xfId="2" applyFont="1" applyFill="1" applyAlignment="1">
      <alignment horizontal="left" vertical="top" wrapText="1"/>
    </xf>
    <xf numFmtId="0" fontId="40" fillId="5" borderId="39" xfId="2" applyFont="1" applyFill="1" applyBorder="1" applyAlignment="1">
      <alignment horizontal="left" vertical="center" wrapText="1"/>
    </xf>
    <xf numFmtId="0" fontId="40" fillId="5" borderId="0" xfId="2" applyFont="1" applyFill="1" applyBorder="1" applyAlignment="1">
      <alignment horizontal="left" vertical="center" wrapText="1"/>
    </xf>
    <xf numFmtId="0" fontId="38" fillId="8" borderId="20" xfId="2" applyFont="1" applyFill="1" applyBorder="1" applyAlignment="1">
      <alignment horizontal="left" vertical="top"/>
    </xf>
    <xf numFmtId="0" fontId="36" fillId="0" borderId="0" xfId="0" applyFont="1" applyAlignment="1">
      <alignment horizontal="left" vertical="top" wrapText="1"/>
    </xf>
    <xf numFmtId="0" fontId="42" fillId="7" borderId="29" xfId="2" applyFont="1" applyFill="1" applyBorder="1" applyAlignment="1">
      <alignment horizontal="left" vertical="top" wrapText="1"/>
    </xf>
    <xf numFmtId="0" fontId="42" fillId="7" borderId="30" xfId="2" applyFont="1" applyFill="1" applyBorder="1" applyAlignment="1">
      <alignment horizontal="left" vertical="top" wrapText="1"/>
    </xf>
    <xf numFmtId="0" fontId="31" fillId="0" borderId="36" xfId="2" applyFont="1" applyBorder="1" applyAlignment="1">
      <alignment horizontal="left" wrapText="1"/>
    </xf>
    <xf numFmtId="0" fontId="31" fillId="0" borderId="37" xfId="2" applyFont="1" applyBorder="1" applyAlignment="1">
      <alignment horizontal="left" wrapText="1"/>
    </xf>
    <xf numFmtId="0" fontId="31" fillId="0" borderId="38" xfId="2" applyFont="1" applyBorder="1" applyAlignment="1">
      <alignment horizontal="left" wrapText="1"/>
    </xf>
    <xf numFmtId="0" fontId="42" fillId="7" borderId="2" xfId="2" applyFont="1" applyFill="1" applyBorder="1" applyAlignment="1">
      <alignment horizontal="left" vertical="top" wrapText="1"/>
    </xf>
    <xf numFmtId="0" fontId="38" fillId="8" borderId="40" xfId="2" applyFont="1" applyFill="1" applyBorder="1" applyAlignment="1">
      <alignment horizontal="left" vertical="top" wrapText="1"/>
    </xf>
    <xf numFmtId="0" fontId="42" fillId="7" borderId="25" xfId="2" applyFont="1" applyFill="1" applyBorder="1" applyAlignment="1">
      <alignment horizontal="left" vertical="center" wrapText="1"/>
    </xf>
    <xf numFmtId="0" fontId="42" fillId="7" borderId="24" xfId="2" applyFont="1" applyFill="1" applyBorder="1" applyAlignment="1">
      <alignment horizontal="left" vertical="center" wrapText="1"/>
    </xf>
    <xf numFmtId="0" fontId="42" fillId="7" borderId="27" xfId="2" applyFont="1" applyFill="1" applyBorder="1" applyAlignment="1">
      <alignment horizontal="left" vertical="center" wrapText="1"/>
    </xf>
    <xf numFmtId="0" fontId="42" fillId="7" borderId="41" xfId="2" applyFont="1" applyFill="1" applyBorder="1" applyAlignment="1">
      <alignment horizontal="left" vertical="top" wrapText="1"/>
    </xf>
    <xf numFmtId="0" fontId="42" fillId="7" borderId="0" xfId="2" applyFont="1" applyFill="1" applyBorder="1" applyAlignment="1">
      <alignment horizontal="left" vertical="top" wrapText="1"/>
    </xf>
    <xf numFmtId="0" fontId="37" fillId="7" borderId="0" xfId="2" applyFont="1" applyFill="1" applyBorder="1" applyAlignment="1">
      <alignment horizontal="left" vertical="top" wrapText="1"/>
    </xf>
    <xf numFmtId="0" fontId="38" fillId="8" borderId="0" xfId="2" applyFont="1" applyFill="1" applyBorder="1" applyAlignment="1">
      <alignment horizontal="left" vertical="top" wrapText="1"/>
    </xf>
    <xf numFmtId="0" fontId="31" fillId="0" borderId="0" xfId="2" applyFont="1" applyAlignment="1">
      <alignment horizontal="left" vertical="center" wrapText="1"/>
    </xf>
    <xf numFmtId="0" fontId="41" fillId="5" borderId="0" xfId="2" applyFont="1" applyFill="1" applyAlignment="1">
      <alignment horizontal="left" vertical="top" wrapText="1"/>
    </xf>
    <xf numFmtId="0" fontId="46" fillId="7" borderId="0" xfId="2" applyFont="1" applyFill="1" applyAlignment="1">
      <alignment horizontal="left" vertical="top" wrapText="1"/>
    </xf>
    <xf numFmtId="0" fontId="46" fillId="7" borderId="28" xfId="2" applyFont="1" applyFill="1" applyBorder="1" applyAlignment="1">
      <alignment horizontal="left" vertical="top" wrapText="1"/>
    </xf>
    <xf numFmtId="0" fontId="31" fillId="0" borderId="20" xfId="6" applyFont="1" applyBorder="1" applyAlignment="1" applyProtection="1">
      <alignment horizontal="left" wrapText="1"/>
      <protection locked="0"/>
    </xf>
    <xf numFmtId="0" fontId="41" fillId="5" borderId="41" xfId="2" applyFont="1" applyFill="1" applyBorder="1" applyAlignment="1">
      <alignment horizontal="left"/>
    </xf>
    <xf numFmtId="0" fontId="41" fillId="5" borderId="0" xfId="2" applyFont="1" applyFill="1" applyBorder="1" applyAlignment="1">
      <alignment horizontal="left"/>
    </xf>
    <xf numFmtId="0" fontId="38" fillId="8" borderId="20" xfId="2" applyFont="1" applyFill="1" applyBorder="1" applyAlignment="1">
      <alignment horizontal="left" vertical="center"/>
    </xf>
    <xf numFmtId="0" fontId="42" fillId="7" borderId="17" xfId="2" applyFont="1" applyFill="1" applyBorder="1" applyAlignment="1">
      <alignment horizontal="left" wrapText="1"/>
    </xf>
    <xf numFmtId="0" fontId="42" fillId="7" borderId="20" xfId="2" applyFont="1" applyFill="1" applyBorder="1" applyAlignment="1">
      <alignment horizontal="left" wrapText="1"/>
    </xf>
    <xf numFmtId="0" fontId="42" fillId="7" borderId="18" xfId="2" applyFont="1" applyFill="1" applyBorder="1" applyAlignment="1">
      <alignment horizontal="left" wrapText="1"/>
    </xf>
    <xf numFmtId="0" fontId="42" fillId="7" borderId="42" xfId="2" applyFont="1" applyFill="1" applyBorder="1" applyAlignment="1">
      <alignment horizontal="left" vertical="top"/>
    </xf>
    <xf numFmtId="0" fontId="42" fillId="7" borderId="19" xfId="2" applyFont="1" applyFill="1" applyBorder="1" applyAlignment="1">
      <alignment horizontal="left" vertical="top"/>
    </xf>
    <xf numFmtId="0" fontId="38" fillId="8" borderId="0" xfId="2" applyFont="1" applyFill="1" applyBorder="1" applyAlignment="1">
      <alignment horizontal="left" vertical="center"/>
    </xf>
    <xf numFmtId="0" fontId="42" fillId="7" borderId="19" xfId="2" applyFont="1" applyFill="1" applyBorder="1" applyAlignment="1">
      <alignment horizontal="left" vertical="justify"/>
    </xf>
    <xf numFmtId="0" fontId="42" fillId="7" borderId="28" xfId="2" applyFont="1" applyFill="1" applyBorder="1" applyAlignment="1">
      <alignment horizontal="left" vertical="justify"/>
    </xf>
    <xf numFmtId="0" fontId="37" fillId="0" borderId="20" xfId="2" applyFont="1" applyBorder="1" applyAlignment="1">
      <alignment horizontal="left" vertical="center" wrapText="1"/>
    </xf>
    <xf numFmtId="0" fontId="38" fillId="8" borderId="28" xfId="2" applyFont="1" applyFill="1" applyBorder="1" applyAlignment="1">
      <alignment horizontal="left" vertical="center" wrapText="1"/>
    </xf>
    <xf numFmtId="0" fontId="42" fillId="7" borderId="14" xfId="2" applyFont="1" applyFill="1" applyBorder="1" applyAlignment="1">
      <alignment horizontal="left" vertical="justify"/>
    </xf>
    <xf numFmtId="0" fontId="37" fillId="0" borderId="19" xfId="2" applyFont="1" applyBorder="1" applyAlignment="1">
      <alignment horizontal="left" vertical="center" wrapText="1"/>
    </xf>
    <xf numFmtId="0" fontId="38" fillId="8" borderId="10" xfId="2" applyFont="1" applyFill="1" applyBorder="1" applyAlignment="1">
      <alignment horizontal="left" vertical="top" wrapText="1"/>
    </xf>
    <xf numFmtId="0" fontId="64" fillId="7" borderId="0" xfId="2" applyFont="1" applyFill="1" applyAlignment="1">
      <alignment horizontal="left" vertical="top" wrapText="1"/>
    </xf>
    <xf numFmtId="0" fontId="29" fillId="7" borderId="0" xfId="2" applyFont="1" applyFill="1" applyAlignment="1">
      <alignment horizontal="left" vertical="top" wrapText="1"/>
    </xf>
    <xf numFmtId="0" fontId="29" fillId="7" borderId="0" xfId="2" applyFill="1" applyAlignment="1">
      <alignment horizontal="left" vertical="top" wrapText="1"/>
    </xf>
    <xf numFmtId="0" fontId="65" fillId="0" borderId="17" xfId="2" applyFont="1" applyBorder="1" applyAlignment="1">
      <alignment horizontal="left" vertical="center" wrapText="1"/>
    </xf>
    <xf numFmtId="0" fontId="65" fillId="0" borderId="20" xfId="2" applyFont="1" applyBorder="1" applyAlignment="1">
      <alignment horizontal="left" vertical="center" wrapText="1"/>
    </xf>
    <xf numFmtId="0" fontId="65" fillId="0" borderId="18" xfId="2" applyFont="1" applyBorder="1" applyAlignment="1">
      <alignment horizontal="left" vertical="center" wrapText="1"/>
    </xf>
    <xf numFmtId="0" fontId="37" fillId="0" borderId="25" xfId="0" applyFont="1" applyBorder="1" applyAlignment="1">
      <alignment vertical="center"/>
    </xf>
  </cellXfs>
  <cellStyles count="8">
    <cellStyle name="Milliers 2" xfId="5" xr:uid="{00000000-0005-0000-0000-000000000000}"/>
    <cellStyle name="Milliers 3" xfId="4" xr:uid="{00000000-0005-0000-0000-000001000000}"/>
    <cellStyle name="Normal" xfId="0" builtinId="0"/>
    <cellStyle name="Normal 2 2" xfId="6" xr:uid="{00000000-0005-0000-0000-000003000000}"/>
    <cellStyle name="Normal 3" xfId="2" xr:uid="{00000000-0005-0000-0000-000004000000}"/>
    <cellStyle name="Normal 3 2" xfId="7" xr:uid="{00000000-0005-0000-0000-000005000000}"/>
    <cellStyle name="Pourcentage" xfId="1" builtinId="5"/>
    <cellStyle name="Pourcentage 2" xfId="3" xr:uid="{00000000-0005-0000-0000-000007000000}"/>
  </cellStyles>
  <dxfs count="35">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dxf>
    <dxf>
      <font>
        <b/>
        <i val="0"/>
        <color rgb="FF008000"/>
      </font>
    </dxf>
    <dxf>
      <font>
        <b/>
        <i val="0"/>
        <color rgb="FFFF0000"/>
      </font>
      <fill>
        <patternFill>
          <bgColor rgb="FFFFFF00"/>
        </patternFill>
      </fill>
    </dxf>
  </dxfs>
  <tableStyles count="0" defaultTableStyle="TableStyleMedium9"/>
  <colors>
    <mruColors>
      <color rgb="FF2F4077"/>
      <color rgb="FFC0CCE4"/>
      <color rgb="FFE5A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0</xdr:col>
          <xdr:colOff>4486275</xdr:colOff>
          <xdr:row>4</xdr:row>
          <xdr:rowOff>171450</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0</xdr:col>
          <xdr:colOff>4486275</xdr:colOff>
          <xdr:row>6</xdr:row>
          <xdr:rowOff>492125</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N42"/>
  <sheetViews>
    <sheetView showGridLines="0" topLeftCell="A16" zoomScaleNormal="100" workbookViewId="0">
      <selection activeCell="D47" sqref="D47"/>
    </sheetView>
  </sheetViews>
  <sheetFormatPr baseColWidth="10" defaultColWidth="8.85546875" defaultRowHeight="14.25" x14ac:dyDescent="0.2"/>
  <cols>
    <col min="1" max="1" width="21.5703125" style="198" customWidth="1"/>
    <col min="2" max="2" width="6.7109375" style="198" customWidth="1"/>
    <col min="3" max="3" width="11.140625" style="198" customWidth="1"/>
    <col min="4" max="4" width="11.42578125" style="198" customWidth="1"/>
    <col min="5" max="5" width="15.28515625" style="198" customWidth="1"/>
    <col min="6" max="6" width="13.85546875" style="198" customWidth="1"/>
    <col min="7" max="7" width="11.42578125" style="198" customWidth="1"/>
    <col min="8" max="8" width="16.5703125" style="198" customWidth="1"/>
    <col min="9" max="12" width="11.42578125" style="198" customWidth="1"/>
    <col min="13" max="13" width="4.28515625" style="198" customWidth="1"/>
    <col min="14" max="14" width="11.42578125" style="198" customWidth="1"/>
    <col min="15" max="16384" width="8.85546875" style="203"/>
  </cols>
  <sheetData>
    <row r="1" spans="1:8" s="60" customFormat="1" ht="15.75" customHeight="1" x14ac:dyDescent="0.25">
      <c r="A1" s="74"/>
      <c r="B1" s="74"/>
      <c r="C1" s="74"/>
      <c r="D1" s="74"/>
      <c r="E1" s="74"/>
      <c r="G1" s="74"/>
    </row>
    <row r="2" spans="1:8" s="60" customFormat="1" ht="15.75" customHeight="1" x14ac:dyDescent="0.25">
      <c r="A2" s="74"/>
      <c r="B2" s="74"/>
      <c r="C2" s="74"/>
      <c r="D2" s="74"/>
      <c r="E2" s="74"/>
      <c r="F2" s="74"/>
      <c r="G2" s="74"/>
    </row>
    <row r="3" spans="1:8" ht="15.75" customHeight="1" x14ac:dyDescent="0.25">
      <c r="A3" s="74"/>
      <c r="B3" s="74"/>
      <c r="C3" s="74"/>
      <c r="D3" s="74"/>
      <c r="E3" s="74"/>
      <c r="F3" s="74"/>
      <c r="G3" s="74"/>
    </row>
    <row r="4" spans="1:8" ht="15.75" customHeight="1" x14ac:dyDescent="0.25">
      <c r="A4" s="74"/>
      <c r="B4" s="74"/>
      <c r="C4" s="74"/>
      <c r="D4" s="74"/>
      <c r="E4" s="74"/>
      <c r="F4" s="74"/>
      <c r="G4" s="74"/>
    </row>
    <row r="5" spans="1:8" ht="12.75" customHeight="1" x14ac:dyDescent="0.25">
      <c r="D5" s="197"/>
      <c r="E5" s="197"/>
      <c r="F5" s="197"/>
      <c r="H5" s="300"/>
    </row>
    <row r="6" spans="1:8" ht="12.75" customHeight="1" x14ac:dyDescent="0.2">
      <c r="A6" s="197"/>
      <c r="B6" s="197"/>
      <c r="D6" s="197"/>
      <c r="E6" s="197"/>
      <c r="F6" s="197"/>
      <c r="G6" s="301"/>
      <c r="H6" s="301"/>
    </row>
    <row r="7" spans="1:8" ht="12.75" customHeight="1" x14ac:dyDescent="0.2">
      <c r="D7" s="197"/>
      <c r="E7" s="197"/>
      <c r="F7" s="197"/>
      <c r="G7" s="301"/>
      <c r="H7" s="301"/>
    </row>
    <row r="8" spans="1:8" ht="12.75" customHeight="1" x14ac:dyDescent="0.2">
      <c r="F8" s="379"/>
      <c r="G8" s="379"/>
      <c r="H8" s="379"/>
    </row>
    <row r="9" spans="1:8" ht="12.75" customHeight="1" x14ac:dyDescent="0.2">
      <c r="C9" s="302"/>
      <c r="D9" s="302"/>
      <c r="E9" s="302"/>
      <c r="F9" s="379"/>
      <c r="G9" s="379"/>
      <c r="H9" s="379"/>
    </row>
    <row r="10" spans="1:8" ht="12.75" customHeight="1" x14ac:dyDescent="0.2">
      <c r="C10" s="302"/>
      <c r="E10" s="302"/>
      <c r="F10" s="379"/>
      <c r="G10" s="379"/>
      <c r="H10" s="379"/>
    </row>
    <row r="11" spans="1:8" x14ac:dyDescent="0.2">
      <c r="C11" s="302"/>
      <c r="D11" s="302"/>
      <c r="E11" s="302"/>
      <c r="F11" s="379"/>
      <c r="G11" s="379"/>
      <c r="H11" s="379"/>
    </row>
    <row r="13" spans="1:8" ht="12.75" customHeight="1" x14ac:dyDescent="0.2">
      <c r="A13" s="197" t="s">
        <v>0</v>
      </c>
      <c r="B13" s="197"/>
      <c r="C13" s="380" t="str">
        <f>"ENQUÊTE ANNUELLE SUR LES MOYENS CONSACRÉS
À LA RECHERCHE ET AU DÉVELOPPEMENT EXPERIMENTAL (R&amp;D) AUPRÈS DES ASSOCIATIONS ET DES GIP en " &amp; SURVEY_YEAR</f>
        <v>ENQUÊTE ANNUELLE SUR LES MOYENS CONSACRÉS
À LA RECHERCHE ET AU DÉVELOPPEMENT EXPERIMENTAL (R&amp;D) AUPRÈS DES ASSOCIATIONS ET DES GIP en 2025</v>
      </c>
      <c r="D13" s="381"/>
      <c r="E13" s="381"/>
      <c r="F13" s="381"/>
      <c r="G13" s="381"/>
      <c r="H13" s="382"/>
    </row>
    <row r="14" spans="1:8" ht="12.75" customHeight="1" x14ac:dyDescent="0.2">
      <c r="A14" s="197" t="s">
        <v>1</v>
      </c>
      <c r="B14" s="197"/>
      <c r="C14" s="383"/>
      <c r="D14" s="384"/>
      <c r="E14" s="384"/>
      <c r="F14" s="384"/>
      <c r="G14" s="384"/>
      <c r="H14" s="385"/>
    </row>
    <row r="15" spans="1:8" ht="12.75" customHeight="1" x14ac:dyDescent="0.2">
      <c r="A15" s="197" t="s">
        <v>2</v>
      </c>
      <c r="B15" s="197"/>
      <c r="C15" s="383"/>
      <c r="D15" s="384"/>
      <c r="E15" s="384"/>
      <c r="F15" s="384"/>
      <c r="G15" s="384"/>
      <c r="H15" s="385"/>
    </row>
    <row r="16" spans="1:8" ht="12.75" customHeight="1" x14ac:dyDescent="0.2">
      <c r="C16" s="386"/>
      <c r="D16" s="387"/>
      <c r="E16" s="387"/>
      <c r="F16" s="387"/>
      <c r="G16" s="387"/>
      <c r="H16" s="388"/>
    </row>
    <row r="17" spans="1:11" ht="12.75" customHeight="1" x14ac:dyDescent="0.2">
      <c r="A17" s="202" t="s">
        <v>3</v>
      </c>
      <c r="B17" s="197"/>
      <c r="C17" s="389"/>
      <c r="D17" s="389"/>
      <c r="E17" s="389"/>
      <c r="F17" s="389"/>
      <c r="G17" s="389"/>
      <c r="H17" s="389"/>
    </row>
    <row r="18" spans="1:11" ht="12.75" customHeight="1" x14ac:dyDescent="0.2">
      <c r="A18" s="202" t="s">
        <v>4</v>
      </c>
      <c r="B18" s="197"/>
    </row>
    <row r="19" spans="1:11" ht="12.75" customHeight="1" x14ac:dyDescent="0.2">
      <c r="A19" s="202" t="s">
        <v>5</v>
      </c>
      <c r="B19" s="197"/>
      <c r="C19" s="390" t="s">
        <v>6</v>
      </c>
      <c r="D19" s="390"/>
      <c r="E19" s="390"/>
      <c r="F19" s="390"/>
      <c r="G19" s="390"/>
      <c r="H19" s="390"/>
    </row>
    <row r="20" spans="1:11" ht="12.75" customHeight="1" x14ac:dyDescent="0.2">
      <c r="C20" s="303"/>
      <c r="D20" s="303"/>
      <c r="E20" s="303"/>
      <c r="F20" s="303"/>
      <c r="G20" s="303"/>
      <c r="H20" s="303"/>
      <c r="I20" s="304"/>
    </row>
    <row r="21" spans="1:11" ht="15.75" customHeight="1" x14ac:dyDescent="0.2">
      <c r="A21" s="202" t="s">
        <v>7</v>
      </c>
      <c r="B21" s="202"/>
      <c r="C21" s="303"/>
      <c r="D21" s="303"/>
      <c r="E21" s="303"/>
      <c r="F21" s="303"/>
      <c r="G21" s="303"/>
      <c r="H21" s="303"/>
    </row>
    <row r="22" spans="1:11" ht="37.5" customHeight="1" x14ac:dyDescent="0.2">
      <c r="A22" s="201" t="s">
        <v>8</v>
      </c>
      <c r="B22" s="219"/>
      <c r="C22" s="391" t="s">
        <v>9</v>
      </c>
      <c r="D22" s="391"/>
      <c r="E22" s="391"/>
      <c r="F22" s="391"/>
      <c r="G22" s="391"/>
      <c r="H22" s="391"/>
    </row>
    <row r="23" spans="1:11" ht="13.5" customHeight="1" x14ac:dyDescent="0.2">
      <c r="A23" s="202"/>
      <c r="B23" s="202"/>
      <c r="C23" s="391"/>
      <c r="D23" s="391"/>
      <c r="E23" s="391"/>
      <c r="F23" s="391"/>
      <c r="G23" s="391"/>
      <c r="H23" s="391"/>
    </row>
    <row r="24" spans="1:11" ht="13.5" customHeight="1" x14ac:dyDescent="0.2">
      <c r="A24" s="202" t="s">
        <v>10</v>
      </c>
      <c r="B24" s="199"/>
      <c r="C24" s="391"/>
      <c r="D24" s="391"/>
      <c r="E24" s="391"/>
      <c r="F24" s="391"/>
      <c r="G24" s="391"/>
      <c r="H24" s="391"/>
    </row>
    <row r="25" spans="1:11" ht="24.75" customHeight="1" x14ac:dyDescent="0.2">
      <c r="A25" s="201" t="s">
        <v>11</v>
      </c>
      <c r="B25" s="199"/>
      <c r="C25" s="391"/>
      <c r="D25" s="391"/>
      <c r="E25" s="391"/>
      <c r="F25" s="391"/>
      <c r="G25" s="391"/>
      <c r="H25" s="391"/>
    </row>
    <row r="26" spans="1:11" x14ac:dyDescent="0.2">
      <c r="A26" s="202"/>
      <c r="C26" s="391"/>
      <c r="D26" s="391"/>
      <c r="E26" s="391"/>
      <c r="F26" s="391"/>
      <c r="G26" s="391"/>
      <c r="H26" s="391"/>
    </row>
    <row r="27" spans="1:11" ht="13.5" customHeight="1" x14ac:dyDescent="0.2">
      <c r="A27" s="199" t="s">
        <v>12</v>
      </c>
      <c r="B27" s="200"/>
      <c r="C27" s="391"/>
      <c r="D27" s="391"/>
      <c r="E27" s="391"/>
      <c r="F27" s="391"/>
      <c r="G27" s="391"/>
      <c r="H27" s="391"/>
    </row>
    <row r="28" spans="1:11" ht="13.5" customHeight="1" x14ac:dyDescent="0.2">
      <c r="A28" s="199" t="s">
        <v>13</v>
      </c>
      <c r="B28" s="200"/>
      <c r="C28" s="391"/>
      <c r="D28" s="391"/>
      <c r="E28" s="391"/>
      <c r="F28" s="391"/>
      <c r="G28" s="391"/>
      <c r="H28" s="391"/>
      <c r="I28" s="273"/>
      <c r="J28" s="273"/>
      <c r="K28" s="273"/>
    </row>
    <row r="29" spans="1:11" ht="13.5" customHeight="1" x14ac:dyDescent="0.2">
      <c r="A29" s="199" t="s">
        <v>14</v>
      </c>
      <c r="B29" s="200"/>
      <c r="C29" s="391"/>
      <c r="D29" s="391"/>
      <c r="E29" s="391"/>
      <c r="F29" s="391"/>
      <c r="G29" s="391"/>
      <c r="H29" s="391"/>
      <c r="I29" s="273"/>
      <c r="J29" s="273"/>
      <c r="K29" s="273"/>
    </row>
    <row r="30" spans="1:11" ht="13.5" customHeight="1" x14ac:dyDescent="0.2">
      <c r="B30" s="200"/>
      <c r="C30" s="391"/>
      <c r="D30" s="391"/>
      <c r="E30" s="391"/>
      <c r="F30" s="391"/>
      <c r="G30" s="391"/>
      <c r="H30" s="391"/>
    </row>
    <row r="31" spans="1:11" ht="13.5" customHeight="1" x14ac:dyDescent="0.2">
      <c r="A31" s="200" t="s">
        <v>15</v>
      </c>
      <c r="B31" s="200"/>
      <c r="C31" s="305"/>
      <c r="D31" s="305"/>
      <c r="E31" s="305"/>
      <c r="F31" s="305"/>
      <c r="G31" s="305"/>
      <c r="H31" s="305"/>
    </row>
    <row r="32" spans="1:11" ht="13.5" customHeight="1" x14ac:dyDescent="0.2">
      <c r="A32" s="200" t="s">
        <v>16</v>
      </c>
      <c r="B32" s="200"/>
      <c r="C32" s="305"/>
      <c r="D32" s="305"/>
      <c r="E32" s="305"/>
      <c r="F32" s="305"/>
      <c r="G32" s="305"/>
      <c r="H32" s="305"/>
    </row>
    <row r="33" spans="2:8" ht="15.75" customHeight="1" x14ac:dyDescent="0.25">
      <c r="B33" s="200"/>
      <c r="C33" s="374" t="s">
        <v>17</v>
      </c>
      <c r="D33" s="374"/>
      <c r="E33" s="374"/>
      <c r="F33" s="374"/>
      <c r="G33" s="74"/>
      <c r="H33" s="74"/>
    </row>
    <row r="34" spans="2:8" ht="19.899999999999999" customHeight="1" x14ac:dyDescent="0.2">
      <c r="B34" s="200"/>
      <c r="E34" s="342"/>
    </row>
    <row r="35" spans="2:8" ht="13.5" customHeight="1" x14ac:dyDescent="0.2">
      <c r="B35" s="200"/>
    </row>
    <row r="36" spans="2:8" ht="22.9" customHeight="1" x14ac:dyDescent="0.2">
      <c r="B36" s="200"/>
      <c r="C36" s="375" t="s">
        <v>293</v>
      </c>
      <c r="D36" s="375"/>
      <c r="E36" s="375"/>
      <c r="F36" s="375"/>
      <c r="G36" s="375"/>
      <c r="H36" s="375"/>
    </row>
    <row r="37" spans="2:8" ht="20.45" customHeight="1" x14ac:dyDescent="0.2">
      <c r="B37" s="200"/>
      <c r="C37" s="392"/>
      <c r="D37" s="392"/>
      <c r="E37" s="392"/>
      <c r="F37" s="392"/>
      <c r="G37" s="392"/>
      <c r="H37" s="392"/>
    </row>
    <row r="38" spans="2:8" x14ac:dyDescent="0.2">
      <c r="C38" s="306"/>
      <c r="D38" s="307"/>
      <c r="E38" s="307"/>
      <c r="F38" s="307"/>
      <c r="G38" s="307"/>
      <c r="H38" s="307"/>
    </row>
    <row r="39" spans="2:8" ht="9" customHeight="1" x14ac:dyDescent="0.2">
      <c r="B39" s="308"/>
      <c r="C39" s="309"/>
      <c r="D39" s="309"/>
      <c r="E39" s="309"/>
      <c r="F39" s="309"/>
      <c r="G39" s="309"/>
      <c r="H39" s="310"/>
    </row>
    <row r="40" spans="2:8" ht="31.5" customHeight="1" x14ac:dyDescent="0.2">
      <c r="B40" s="376" t="s">
        <v>288</v>
      </c>
      <c r="C40" s="377"/>
      <c r="D40" s="377"/>
      <c r="E40" s="377"/>
      <c r="F40" s="377"/>
      <c r="G40" s="377"/>
      <c r="H40" s="378"/>
    </row>
    <row r="41" spans="2:8" ht="6.75" customHeight="1" x14ac:dyDescent="0.2">
      <c r="B41" s="311"/>
      <c r="C41" s="312"/>
      <c r="D41" s="312"/>
      <c r="E41" s="312"/>
      <c r="F41" s="312"/>
      <c r="G41" s="312"/>
      <c r="H41" s="313"/>
    </row>
    <row r="42" spans="2:8" ht="24.75" customHeight="1" x14ac:dyDescent="0.2"/>
  </sheetData>
  <sheetProtection formatCells="0" formatColumns="0" formatRows="0" insertColumns="0" insertRows="0" insertHyperlinks="0" deleteColumns="0" deleteRows="0" sort="0" autoFilter="0" pivotTables="0"/>
  <mergeCells count="9">
    <mergeCell ref="C33:F33"/>
    <mergeCell ref="C36:H36"/>
    <mergeCell ref="B40:H40"/>
    <mergeCell ref="F8:H11"/>
    <mergeCell ref="C13:H16"/>
    <mergeCell ref="C17:H17"/>
    <mergeCell ref="C19:H19"/>
    <mergeCell ref="C22:H30"/>
    <mergeCell ref="C37:H37"/>
  </mergeCells>
  <printOptions horizontalCentered="1"/>
  <pageMargins left="0.23622047244093999" right="0.31496062992126" top="0.39370078740157" bottom="0.78740157480314998" header="0.39370078740157" footer="0.55118110236219997"/>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K63"/>
  <sheetViews>
    <sheetView showGridLines="0" zoomScale="75" zoomScaleNormal="75" workbookViewId="0">
      <pane ySplit="1" topLeftCell="A2" activePane="bottomLeft" state="frozen"/>
      <selection activeCell="P6" sqref="P6"/>
      <selection pane="bottomLeft" activeCell="B6" sqref="B6"/>
    </sheetView>
  </sheetViews>
  <sheetFormatPr baseColWidth="10" defaultColWidth="8.85546875" defaultRowHeight="15" x14ac:dyDescent="0.25"/>
  <cols>
    <col min="1" max="1" width="77.140625" style="7" customWidth="1"/>
    <col min="2" max="2" width="20.28515625" style="7" customWidth="1"/>
    <col min="3" max="3" width="2.5703125" style="7" customWidth="1"/>
    <col min="4" max="4" width="93.5703125" style="7" customWidth="1"/>
    <col min="5" max="9" width="2.5703125" style="7" customWidth="1"/>
    <col min="10" max="10" width="3.85546875" style="2" customWidth="1"/>
    <col min="11" max="11" width="11.42578125" style="7" customWidth="1"/>
  </cols>
  <sheetData>
    <row r="1" spans="1:10" s="1" customFormat="1" x14ac:dyDescent="0.2">
      <c r="A1" s="5"/>
      <c r="B1" s="6"/>
      <c r="C1" s="7"/>
      <c r="D1" s="112" t="s">
        <v>216</v>
      </c>
      <c r="E1" s="7"/>
      <c r="F1" s="7"/>
      <c r="G1" s="7"/>
      <c r="H1" s="7"/>
      <c r="I1" s="7"/>
      <c r="J1" s="2"/>
    </row>
    <row r="2" spans="1:10" ht="38.25" customHeight="1" x14ac:dyDescent="0.25">
      <c r="A2" s="416" t="str">
        <f>"Dépenses extérieures de R&amp;D exécutées en " &amp; SURVEY_YEAR &amp; " par les Associations, les Fondations et les GIP"</f>
        <v>Dépenses extérieures de R&amp;D exécutées en 2025 par les Associations, les Fondations et les GIP</v>
      </c>
      <c r="B2" s="416"/>
      <c r="D2" s="130" t="s">
        <v>221</v>
      </c>
    </row>
    <row r="3" spans="1:10" ht="112.9" customHeight="1" x14ac:dyDescent="0.25">
      <c r="A3" s="403" t="s">
        <v>85</v>
      </c>
      <c r="B3" s="403"/>
      <c r="C3" s="18"/>
      <c r="D3" s="418" t="s">
        <v>220</v>
      </c>
      <c r="E3" s="13"/>
      <c r="F3" s="13"/>
      <c r="G3" s="13"/>
      <c r="H3" s="13"/>
      <c r="I3" s="13"/>
    </row>
    <row r="4" spans="1:10" ht="15.75" x14ac:dyDescent="0.25">
      <c r="A4" s="131"/>
      <c r="B4" s="60"/>
      <c r="D4" s="417"/>
    </row>
    <row r="5" spans="1:10" ht="31.5" x14ac:dyDescent="0.25">
      <c r="A5" s="126" t="s">
        <v>102</v>
      </c>
      <c r="B5" s="132" t="s">
        <v>51</v>
      </c>
      <c r="D5" s="417"/>
    </row>
    <row r="6" spans="1:10" x14ac:dyDescent="0.25">
      <c r="A6" s="120" t="s">
        <v>103</v>
      </c>
      <c r="B6" s="343"/>
      <c r="D6" s="417"/>
    </row>
    <row r="7" spans="1:10" ht="31.5" x14ac:dyDescent="0.25">
      <c r="A7" s="110" t="s">
        <v>104</v>
      </c>
      <c r="B7" s="133">
        <f>DE_I_NV</f>
        <v>0</v>
      </c>
      <c r="D7" s="417"/>
    </row>
    <row r="8" spans="1:10" ht="16.5" customHeight="1" x14ac:dyDescent="0.25">
      <c r="A8" s="15"/>
      <c r="B8" s="15"/>
      <c r="C8" s="15"/>
      <c r="D8" s="15"/>
    </row>
    <row r="9" spans="1:10" x14ac:dyDescent="0.25">
      <c r="A9" s="15"/>
      <c r="B9" s="15"/>
      <c r="C9" s="15"/>
      <c r="D9" s="15"/>
    </row>
    <row r="10" spans="1:10" x14ac:dyDescent="0.25">
      <c r="A10" s="15"/>
      <c r="B10" s="15"/>
      <c r="C10" s="15"/>
      <c r="D10" s="15"/>
    </row>
    <row r="11" spans="1:10" x14ac:dyDescent="0.25">
      <c r="A11" s="15"/>
      <c r="B11" s="15"/>
      <c r="C11" s="15"/>
      <c r="D11" s="15"/>
    </row>
    <row r="12" spans="1:10" x14ac:dyDescent="0.25">
      <c r="A12" s="15"/>
      <c r="B12" s="15"/>
      <c r="C12" s="15"/>
      <c r="D12" s="15"/>
    </row>
    <row r="13" spans="1:10" x14ac:dyDescent="0.25">
      <c r="A13" s="15"/>
    </row>
    <row r="14" spans="1:10" x14ac:dyDescent="0.25">
      <c r="A14" s="15"/>
    </row>
    <row r="15" spans="1:10" x14ac:dyDescent="0.25">
      <c r="A15" s="15"/>
    </row>
    <row r="16" spans="1:10" x14ac:dyDescent="0.25">
      <c r="A16" s="15"/>
    </row>
    <row r="17" spans="1:1" x14ac:dyDescent="0.25">
      <c r="A17" s="15"/>
    </row>
    <row r="18" spans="1:1" x14ac:dyDescent="0.25">
      <c r="A18" s="15"/>
    </row>
    <row r="19" spans="1:1" x14ac:dyDescent="0.25">
      <c r="A19" s="15"/>
    </row>
    <row r="20" spans="1:1" ht="31.5" customHeight="1" x14ac:dyDescent="0.25">
      <c r="A20" s="15"/>
    </row>
    <row r="21" spans="1:1" ht="31.5" customHeight="1" x14ac:dyDescent="0.25">
      <c r="A21" s="15"/>
    </row>
    <row r="22" spans="1:1" ht="31.5" customHeight="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sheetData>
  <sheetProtection formatCells="0" formatColumns="0" formatRows="0" insertColumns="0" insertRows="0" insertHyperlinks="0" deleteColumns="0" deleteRows="0" sort="0" autoFilter="0" pivotTables="0"/>
  <mergeCells count="3">
    <mergeCell ref="A2:B2"/>
    <mergeCell ref="A3:B3"/>
    <mergeCell ref="D3:D7"/>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G78"/>
  <sheetViews>
    <sheetView showGridLines="0" zoomScale="75" zoomScaleNormal="75" workbookViewId="0">
      <pane ySplit="1" topLeftCell="A2" activePane="bottomLeft" state="frozen"/>
      <selection activeCell="P6" sqref="P6"/>
      <selection pane="bottomLeft" activeCell="C8" sqref="C8"/>
    </sheetView>
  </sheetViews>
  <sheetFormatPr baseColWidth="10" defaultColWidth="8.85546875" defaultRowHeight="15" x14ac:dyDescent="0.2"/>
  <cols>
    <col min="1" max="1" width="8.140625" style="60" customWidth="1"/>
    <col min="2" max="2" width="51" style="60" customWidth="1"/>
    <col min="3" max="3" width="27.28515625" style="60" customWidth="1"/>
    <col min="4" max="4" width="23.7109375" style="60" customWidth="1"/>
    <col min="5" max="5" width="3.7109375" style="60" customWidth="1"/>
    <col min="6" max="6" width="139.7109375" style="60" customWidth="1"/>
    <col min="7" max="7" width="3.85546875" style="61" customWidth="1"/>
    <col min="8" max="8" width="11.42578125" style="60" customWidth="1"/>
    <col min="9" max="16384" width="8.85546875" style="60"/>
  </cols>
  <sheetData>
    <row r="1" spans="1:6" ht="15.75" x14ac:dyDescent="0.2">
      <c r="A1" s="58"/>
      <c r="B1" s="59"/>
      <c r="F1" s="112" t="s">
        <v>216</v>
      </c>
    </row>
    <row r="2" spans="1:6" ht="28.5" customHeight="1" x14ac:dyDescent="0.2">
      <c r="A2" s="401" t="str">
        <f>"Dépenses extérieures de R&amp;D exécutées en " &amp; SURVEY_YEAR &amp; " par les Entreprises"</f>
        <v>Dépenses extérieures de R&amp;D exécutées en 2025 par les Entreprises</v>
      </c>
      <c r="B2" s="401"/>
      <c r="C2" s="401"/>
      <c r="D2" s="401"/>
    </row>
    <row r="3" spans="1:6" ht="73.150000000000006" customHeight="1" x14ac:dyDescent="0.25">
      <c r="A3" s="422" t="s">
        <v>85</v>
      </c>
      <c r="B3" s="422"/>
      <c r="C3" s="422"/>
      <c r="D3" s="422"/>
      <c r="E3" s="134"/>
      <c r="F3" s="419" t="s">
        <v>222</v>
      </c>
    </row>
    <row r="4" spans="1:6" ht="30" customHeight="1" x14ac:dyDescent="0.2">
      <c r="A4" s="394" t="s">
        <v>105</v>
      </c>
      <c r="B4" s="394"/>
      <c r="C4" s="394"/>
      <c r="D4" s="394"/>
      <c r="F4" s="419"/>
    </row>
    <row r="5" spans="1:6" ht="14.45" customHeight="1" x14ac:dyDescent="0.25">
      <c r="B5" s="97"/>
      <c r="C5" s="97"/>
      <c r="D5" s="97"/>
      <c r="E5" s="134"/>
      <c r="F5" s="419"/>
    </row>
    <row r="6" spans="1:6" ht="15.75" x14ac:dyDescent="0.25">
      <c r="A6" s="420" t="s">
        <v>106</v>
      </c>
      <c r="B6" s="421"/>
      <c r="C6" s="132" t="s">
        <v>51</v>
      </c>
      <c r="D6" s="135"/>
      <c r="E6" s="136"/>
      <c r="F6" s="419"/>
    </row>
    <row r="7" spans="1:6" ht="15.75" x14ac:dyDescent="0.25">
      <c r="A7" s="137">
        <v>31</v>
      </c>
      <c r="B7" s="138" t="s">
        <v>182</v>
      </c>
      <c r="C7" s="139"/>
      <c r="D7" s="140"/>
      <c r="E7" s="141"/>
      <c r="F7" s="419"/>
    </row>
    <row r="8" spans="1:6" ht="33" customHeight="1" x14ac:dyDescent="0.2">
      <c r="A8" s="423" t="s">
        <v>108</v>
      </c>
      <c r="B8" s="424"/>
      <c r="C8" s="144">
        <f>DE_ENTRA_VAL</f>
        <v>0</v>
      </c>
      <c r="E8" s="142"/>
      <c r="F8" s="419"/>
    </row>
    <row r="9" spans="1:6" x14ac:dyDescent="0.2">
      <c r="B9" s="131"/>
      <c r="C9" s="131"/>
      <c r="E9" s="143"/>
      <c r="F9" s="143"/>
    </row>
    <row r="10" spans="1:6" x14ac:dyDescent="0.2">
      <c r="A10" s="90"/>
      <c r="B10" s="131"/>
    </row>
    <row r="11" spans="1:6" x14ac:dyDescent="0.2">
      <c r="B11" s="131"/>
    </row>
    <row r="12" spans="1:6" x14ac:dyDescent="0.2">
      <c r="B12" s="131"/>
    </row>
    <row r="13" spans="1:6" x14ac:dyDescent="0.2">
      <c r="B13" s="131"/>
    </row>
    <row r="14" spans="1:6" x14ac:dyDescent="0.2">
      <c r="B14" s="131"/>
    </row>
    <row r="15" spans="1:6" x14ac:dyDescent="0.2">
      <c r="B15" s="131"/>
    </row>
    <row r="16" spans="1:6" x14ac:dyDescent="0.2">
      <c r="B16" s="131"/>
    </row>
    <row r="17" spans="2:2" x14ac:dyDescent="0.2">
      <c r="B17" s="131"/>
    </row>
    <row r="18" spans="2:2" x14ac:dyDescent="0.2">
      <c r="B18" s="131"/>
    </row>
    <row r="19" spans="2:2" x14ac:dyDescent="0.2">
      <c r="B19" s="131"/>
    </row>
    <row r="20" spans="2:2" x14ac:dyDescent="0.2">
      <c r="B20" s="131"/>
    </row>
    <row r="21" spans="2:2" x14ac:dyDescent="0.2">
      <c r="B21" s="131"/>
    </row>
    <row r="22" spans="2:2" ht="31.5" customHeight="1" x14ac:dyDescent="0.2">
      <c r="B22" s="131"/>
    </row>
    <row r="23" spans="2:2" ht="31.5" customHeight="1" x14ac:dyDescent="0.2">
      <c r="B23" s="131"/>
    </row>
    <row r="24" spans="2:2" ht="31.5" customHeight="1" x14ac:dyDescent="0.2">
      <c r="B24" s="131"/>
    </row>
    <row r="25" spans="2:2" x14ac:dyDescent="0.2">
      <c r="B25" s="131"/>
    </row>
    <row r="26" spans="2:2" x14ac:dyDescent="0.2">
      <c r="B26" s="131"/>
    </row>
    <row r="27" spans="2:2" x14ac:dyDescent="0.2">
      <c r="B27" s="131"/>
    </row>
    <row r="28" spans="2:2" x14ac:dyDescent="0.2">
      <c r="B28" s="131"/>
    </row>
    <row r="29" spans="2:2" x14ac:dyDescent="0.2">
      <c r="B29" s="131"/>
    </row>
    <row r="30" spans="2:2" x14ac:dyDescent="0.2">
      <c r="B30" s="131"/>
    </row>
    <row r="31" spans="2:2" x14ac:dyDescent="0.2">
      <c r="B31" s="131"/>
    </row>
    <row r="32" spans="2:2" x14ac:dyDescent="0.2">
      <c r="B32" s="131"/>
    </row>
    <row r="33" spans="2:2" x14ac:dyDescent="0.2">
      <c r="B33" s="131"/>
    </row>
    <row r="34" spans="2:2" x14ac:dyDescent="0.2">
      <c r="B34" s="131"/>
    </row>
    <row r="35" spans="2:2" x14ac:dyDescent="0.2">
      <c r="B35" s="131"/>
    </row>
    <row r="36" spans="2:2" x14ac:dyDescent="0.2">
      <c r="B36" s="131"/>
    </row>
    <row r="37" spans="2:2" x14ac:dyDescent="0.2">
      <c r="B37" s="131"/>
    </row>
    <row r="38" spans="2:2" x14ac:dyDescent="0.2">
      <c r="B38" s="131"/>
    </row>
    <row r="39" spans="2:2" x14ac:dyDescent="0.2">
      <c r="B39" s="131"/>
    </row>
    <row r="40" spans="2:2" x14ac:dyDescent="0.2">
      <c r="B40" s="131"/>
    </row>
    <row r="41" spans="2:2" x14ac:dyDescent="0.2">
      <c r="B41" s="131"/>
    </row>
    <row r="42" spans="2:2" x14ac:dyDescent="0.2">
      <c r="B42" s="131"/>
    </row>
    <row r="43" spans="2:2" x14ac:dyDescent="0.2">
      <c r="B43" s="131"/>
    </row>
    <row r="44" spans="2:2" x14ac:dyDescent="0.2">
      <c r="B44" s="131"/>
    </row>
    <row r="45" spans="2:2" x14ac:dyDescent="0.2">
      <c r="B45" s="131"/>
    </row>
    <row r="46" spans="2:2" x14ac:dyDescent="0.2">
      <c r="B46" s="131"/>
    </row>
    <row r="47" spans="2:2" x14ac:dyDescent="0.2">
      <c r="B47" s="131"/>
    </row>
    <row r="48" spans="2:2" x14ac:dyDescent="0.2">
      <c r="B48" s="131"/>
    </row>
    <row r="49" spans="2:2" x14ac:dyDescent="0.2">
      <c r="B49" s="131"/>
    </row>
    <row r="50" spans="2:2" x14ac:dyDescent="0.2">
      <c r="B50" s="131"/>
    </row>
    <row r="51" spans="2:2" x14ac:dyDescent="0.2">
      <c r="B51" s="131"/>
    </row>
    <row r="52" spans="2:2" x14ac:dyDescent="0.2">
      <c r="B52" s="131"/>
    </row>
    <row r="53" spans="2:2" x14ac:dyDescent="0.2">
      <c r="B53" s="131"/>
    </row>
    <row r="54" spans="2:2" x14ac:dyDescent="0.2">
      <c r="B54" s="131"/>
    </row>
    <row r="55" spans="2:2" x14ac:dyDescent="0.2">
      <c r="B55" s="131"/>
    </row>
    <row r="56" spans="2:2" x14ac:dyDescent="0.2">
      <c r="B56" s="131"/>
    </row>
    <row r="57" spans="2:2" x14ac:dyDescent="0.2">
      <c r="B57" s="131"/>
    </row>
    <row r="58" spans="2:2" x14ac:dyDescent="0.2">
      <c r="B58" s="131"/>
    </row>
    <row r="59" spans="2:2" x14ac:dyDescent="0.2">
      <c r="B59" s="131"/>
    </row>
    <row r="60" spans="2:2" x14ac:dyDescent="0.2">
      <c r="B60" s="131"/>
    </row>
    <row r="61" spans="2:2" x14ac:dyDescent="0.2">
      <c r="B61" s="131"/>
    </row>
    <row r="62" spans="2:2" x14ac:dyDescent="0.2">
      <c r="B62" s="131"/>
    </row>
    <row r="63" spans="2:2" x14ac:dyDescent="0.2">
      <c r="B63" s="131"/>
    </row>
    <row r="64" spans="2:2" x14ac:dyDescent="0.2">
      <c r="B64" s="131"/>
    </row>
    <row r="65" spans="2:2" x14ac:dyDescent="0.2">
      <c r="B65" s="131"/>
    </row>
    <row r="66" spans="2:2" x14ac:dyDescent="0.2">
      <c r="B66" s="131"/>
    </row>
    <row r="67" spans="2:2" x14ac:dyDescent="0.2">
      <c r="B67" s="131"/>
    </row>
    <row r="68" spans="2:2" x14ac:dyDescent="0.2">
      <c r="B68" s="131"/>
    </row>
    <row r="69" spans="2:2" x14ac:dyDescent="0.2">
      <c r="B69" s="131"/>
    </row>
    <row r="70" spans="2:2" x14ac:dyDescent="0.2">
      <c r="B70" s="131"/>
    </row>
    <row r="71" spans="2:2" x14ac:dyDescent="0.2">
      <c r="B71" s="131"/>
    </row>
    <row r="72" spans="2:2" x14ac:dyDescent="0.2">
      <c r="B72" s="131"/>
    </row>
    <row r="73" spans="2:2" x14ac:dyDescent="0.2">
      <c r="B73" s="131"/>
    </row>
    <row r="74" spans="2:2" x14ac:dyDescent="0.2">
      <c r="B74" s="131"/>
    </row>
    <row r="75" spans="2:2" x14ac:dyDescent="0.2">
      <c r="B75" s="131"/>
    </row>
    <row r="76" spans="2:2" x14ac:dyDescent="0.2">
      <c r="B76" s="131"/>
    </row>
    <row r="77" spans="2:2" x14ac:dyDescent="0.2">
      <c r="B77" s="131"/>
    </row>
    <row r="78" spans="2:2" x14ac:dyDescent="0.2">
      <c r="B78" s="131"/>
    </row>
  </sheetData>
  <sheetProtection formatCells="0" formatColumns="0" formatRows="0" insertColumns="0" insertRows="0" insertHyperlinks="0" deleteColumns="0" deleteRows="0" sort="0" autoFilter="0" pivotTables="0"/>
  <mergeCells count="6">
    <mergeCell ref="F3:F8"/>
    <mergeCell ref="A6:B6"/>
    <mergeCell ref="A2:D2"/>
    <mergeCell ref="A3:D3"/>
    <mergeCell ref="A4:D4"/>
    <mergeCell ref="A8:B8"/>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J97"/>
  <sheetViews>
    <sheetView showGridLines="0" zoomScale="75" zoomScaleNormal="75" workbookViewId="0">
      <pane ySplit="1" topLeftCell="A2" activePane="bottomLeft" state="frozen"/>
      <selection activeCell="P6" sqref="P6"/>
      <selection pane="bottomLeft" activeCell="A17" sqref="A17"/>
    </sheetView>
  </sheetViews>
  <sheetFormatPr baseColWidth="10" defaultColWidth="8.85546875" defaultRowHeight="15" x14ac:dyDescent="0.2"/>
  <cols>
    <col min="1" max="1" width="79.5703125" style="60" customWidth="1"/>
    <col min="2" max="2" width="23.7109375" style="60" customWidth="1"/>
    <col min="3" max="5" width="4.85546875" style="60" customWidth="1"/>
    <col min="6" max="6" width="85.28515625" style="60" customWidth="1"/>
    <col min="7" max="9" width="4.85546875" style="60" customWidth="1"/>
    <col min="10" max="10" width="3.85546875" style="61" customWidth="1"/>
    <col min="11" max="11" width="11.42578125" style="60" customWidth="1"/>
    <col min="12" max="16384" width="8.85546875" style="60"/>
  </cols>
  <sheetData>
    <row r="1" spans="1:10" ht="15.75" x14ac:dyDescent="0.2">
      <c r="A1" s="58"/>
      <c r="B1" s="59"/>
      <c r="F1" s="112" t="s">
        <v>216</v>
      </c>
    </row>
    <row r="2" spans="1:10" ht="19.5" customHeight="1" x14ac:dyDescent="0.2">
      <c r="A2" s="401" t="str">
        <f>"Dépenses extérieures de R&amp;D exécutées en " &amp; SURVEY_YEAR &amp; " par les organisations internationales et l'Étranger"</f>
        <v>Dépenses extérieures de R&amp;D exécutées en 2025 par les organisations internationales et l'Étranger</v>
      </c>
      <c r="B2" s="401"/>
      <c r="C2" s="401"/>
      <c r="D2" s="401"/>
    </row>
    <row r="3" spans="1:10" ht="59.45" customHeight="1" x14ac:dyDescent="0.25">
      <c r="A3" s="408" t="s">
        <v>85</v>
      </c>
      <c r="B3" s="408"/>
      <c r="C3" s="97"/>
      <c r="D3" s="134"/>
      <c r="E3" s="134"/>
      <c r="F3" s="425" t="s">
        <v>223</v>
      </c>
      <c r="G3" s="134"/>
      <c r="H3" s="134"/>
      <c r="I3" s="134"/>
    </row>
    <row r="4" spans="1:10" x14ac:dyDescent="0.2">
      <c r="F4" s="425"/>
    </row>
    <row r="5" spans="1:10" ht="31.5" x14ac:dyDescent="0.25">
      <c r="A5" s="126" t="s">
        <v>109</v>
      </c>
      <c r="B5" s="148" t="s">
        <v>51</v>
      </c>
      <c r="F5" s="425"/>
    </row>
    <row r="6" spans="1:10" ht="19.899999999999999" customHeight="1" x14ac:dyDescent="0.2">
      <c r="A6" s="120" t="s">
        <v>111</v>
      </c>
      <c r="B6" s="121"/>
      <c r="F6" s="425"/>
    </row>
    <row r="7" spans="1:10" ht="29.25" customHeight="1" x14ac:dyDescent="0.2">
      <c r="A7" s="338" t="s">
        <v>112</v>
      </c>
      <c r="B7" s="339">
        <f>DE_OI_NV</f>
        <v>0</v>
      </c>
      <c r="F7" s="425"/>
    </row>
    <row r="8" spans="1:10" x14ac:dyDescent="0.2">
      <c r="A8" s="131"/>
      <c r="B8" s="131"/>
      <c r="C8" s="131"/>
      <c r="E8" s="131"/>
      <c r="F8" s="425"/>
    </row>
    <row r="9" spans="1:10" ht="31.5" x14ac:dyDescent="0.25">
      <c r="A9" s="126" t="s">
        <v>113</v>
      </c>
      <c r="B9" s="128" t="s">
        <v>51</v>
      </c>
      <c r="F9" s="425"/>
    </row>
    <row r="10" spans="1:10" ht="25.5" customHeight="1" x14ac:dyDescent="0.2">
      <c r="A10" s="120" t="s">
        <v>114</v>
      </c>
      <c r="B10" s="121"/>
      <c r="F10" s="425"/>
    </row>
    <row r="11" spans="1:10" ht="38.25" customHeight="1" x14ac:dyDescent="0.2">
      <c r="A11" s="338" t="s">
        <v>115</v>
      </c>
      <c r="B11" s="339">
        <f>DE_ESE_NV</f>
        <v>0</v>
      </c>
      <c r="F11" s="425"/>
    </row>
    <row r="12" spans="1:10" x14ac:dyDescent="0.2">
      <c r="F12" s="425"/>
      <c r="J12" s="60"/>
    </row>
    <row r="13" spans="1:10" x14ac:dyDescent="0.2">
      <c r="A13" s="145"/>
      <c r="B13" s="145"/>
      <c r="C13" s="145"/>
      <c r="D13" s="145"/>
      <c r="E13" s="145"/>
      <c r="F13" s="425"/>
      <c r="G13" s="145"/>
      <c r="H13" s="145"/>
      <c r="I13" s="145"/>
    </row>
    <row r="14" spans="1:10" ht="15.75" x14ac:dyDescent="0.25">
      <c r="A14" s="126" t="s">
        <v>116</v>
      </c>
      <c r="B14" s="128" t="s">
        <v>51</v>
      </c>
      <c r="F14" s="425"/>
    </row>
    <row r="15" spans="1:10" x14ac:dyDescent="0.2">
      <c r="A15" s="120" t="s">
        <v>117</v>
      </c>
      <c r="B15" s="121"/>
      <c r="F15" s="425"/>
    </row>
    <row r="16" spans="1:10" ht="30" customHeight="1" x14ac:dyDescent="0.2">
      <c r="A16" s="338" t="s">
        <v>118</v>
      </c>
      <c r="B16" s="339">
        <f>DE_EE_NV</f>
        <v>0</v>
      </c>
      <c r="F16" s="425"/>
    </row>
    <row r="17" spans="1:6" ht="15.75" customHeight="1" x14ac:dyDescent="0.2">
      <c r="A17" s="146"/>
      <c r="B17" s="146"/>
      <c r="F17" s="425"/>
    </row>
    <row r="18" spans="1:6" x14ac:dyDescent="0.2">
      <c r="A18" s="131"/>
      <c r="F18" s="425"/>
    </row>
    <row r="19" spans="1:6" ht="31.5" x14ac:dyDescent="0.2">
      <c r="A19" s="340" t="s">
        <v>119</v>
      </c>
      <c r="B19" s="341">
        <f>DE_OI_TOTAL+DE_ESE_TOTAL+DE_EE_TOTAL</f>
        <v>0</v>
      </c>
      <c r="F19" s="425"/>
    </row>
    <row r="20" spans="1:6" x14ac:dyDescent="0.2">
      <c r="A20" s="131"/>
      <c r="B20" s="131"/>
      <c r="C20" s="131"/>
      <c r="D20" s="131"/>
      <c r="E20" s="131"/>
      <c r="F20" s="131"/>
    </row>
    <row r="21" spans="1:6" x14ac:dyDescent="0.2">
      <c r="A21" s="131"/>
    </row>
    <row r="23" spans="1:6" ht="16.5" customHeight="1" x14ac:dyDescent="0.2">
      <c r="A23" s="147"/>
      <c r="B23" s="147"/>
      <c r="C23" s="147"/>
    </row>
    <row r="24" spans="1:6" x14ac:dyDescent="0.2">
      <c r="A24" s="131"/>
    </row>
    <row r="25" spans="1:6" x14ac:dyDescent="0.2">
      <c r="A25" s="131"/>
    </row>
    <row r="26" spans="1:6" x14ac:dyDescent="0.2">
      <c r="A26" s="131"/>
    </row>
    <row r="27" spans="1:6" x14ac:dyDescent="0.2">
      <c r="A27" s="131"/>
    </row>
    <row r="28" spans="1:6" x14ac:dyDescent="0.2">
      <c r="A28" s="131"/>
    </row>
    <row r="29" spans="1:6" x14ac:dyDescent="0.2">
      <c r="A29" s="131"/>
    </row>
    <row r="30" spans="1:6" x14ac:dyDescent="0.2">
      <c r="A30" s="131"/>
    </row>
    <row r="31" spans="1:6" x14ac:dyDescent="0.2">
      <c r="A31" s="131"/>
    </row>
    <row r="32" spans="1:6" x14ac:dyDescent="0.2">
      <c r="A32" s="131"/>
    </row>
    <row r="33" spans="1:1" x14ac:dyDescent="0.2">
      <c r="A33" s="131"/>
    </row>
    <row r="34" spans="1:1" x14ac:dyDescent="0.2">
      <c r="A34" s="131"/>
    </row>
    <row r="35" spans="1:1" ht="31.5" customHeight="1" x14ac:dyDescent="0.2">
      <c r="A35" s="131"/>
    </row>
    <row r="36" spans="1:1" ht="31.5" customHeight="1" x14ac:dyDescent="0.2">
      <c r="A36" s="131"/>
    </row>
    <row r="37" spans="1:1" ht="31.5" customHeight="1" x14ac:dyDescent="0.2">
      <c r="A37" s="131"/>
    </row>
    <row r="38" spans="1:1" x14ac:dyDescent="0.2">
      <c r="A38" s="131"/>
    </row>
    <row r="39" spans="1:1" x14ac:dyDescent="0.2">
      <c r="A39" s="131"/>
    </row>
    <row r="40" spans="1:1" x14ac:dyDescent="0.2">
      <c r="A40" s="131"/>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sheetData>
  <sheetProtection formatCells="0" formatColumns="0" formatRows="0" insertColumns="0" insertRows="0" insertHyperlinks="0" deleteColumns="0" deleteRows="0" sort="0" autoFilter="0" pivotTables="0"/>
  <mergeCells count="3">
    <mergeCell ref="A2:D2"/>
    <mergeCell ref="A3:B3"/>
    <mergeCell ref="F3:F19"/>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J74"/>
  <sheetViews>
    <sheetView showGridLines="0" zoomScale="75" zoomScaleNormal="75" workbookViewId="0">
      <pane ySplit="1" topLeftCell="A2" activePane="bottomLeft" state="frozen"/>
      <selection activeCell="P6" sqref="P6"/>
      <selection pane="bottomLeft" activeCell="B16" sqref="B16"/>
    </sheetView>
  </sheetViews>
  <sheetFormatPr baseColWidth="10" defaultColWidth="8.85546875" defaultRowHeight="15" x14ac:dyDescent="0.2"/>
  <cols>
    <col min="1" max="1" width="116.140625" style="60" bestFit="1" customWidth="1"/>
    <col min="2" max="2" width="18.7109375" style="60" customWidth="1"/>
    <col min="3" max="9" width="4.85546875" style="60" customWidth="1"/>
    <col min="10" max="10" width="3.85546875" style="61" customWidth="1"/>
    <col min="11" max="11" width="11.42578125" style="60" customWidth="1"/>
    <col min="12" max="16384" width="8.85546875" style="60"/>
  </cols>
  <sheetData>
    <row r="1" spans="1:4" ht="15.75" x14ac:dyDescent="0.2">
      <c r="A1" s="58"/>
      <c r="B1" s="59"/>
    </row>
    <row r="2" spans="1:4" ht="19.5" customHeight="1" x14ac:dyDescent="0.2">
      <c r="A2" s="401" t="str">
        <f>"Total des dépenses extérieures de R&amp;D en " &amp; SURVEY_YEAR &amp; " estimées en " &amp; SURVEY_YEAR+1</f>
        <v>Total des dépenses extérieures de R&amp;D en 2025 estimées en 2026</v>
      </c>
      <c r="B2" s="401"/>
      <c r="C2" s="401"/>
      <c r="D2" s="401"/>
    </row>
    <row r="3" spans="1:4" ht="52.9" customHeight="1" x14ac:dyDescent="0.25">
      <c r="A3" s="426" t="s">
        <v>85</v>
      </c>
      <c r="B3" s="426"/>
      <c r="C3" s="149"/>
      <c r="D3" s="149"/>
    </row>
    <row r="4" spans="1:4" ht="15.75" x14ac:dyDescent="0.25">
      <c r="A4" s="150"/>
      <c r="B4" s="151"/>
      <c r="C4" s="149"/>
      <c r="D4" s="149"/>
    </row>
    <row r="5" spans="1:4" ht="15.75" x14ac:dyDescent="0.25">
      <c r="A5" s="152" t="s">
        <v>224</v>
      </c>
      <c r="B5" s="153" t="s">
        <v>51</v>
      </c>
      <c r="C5" s="149"/>
      <c r="D5" s="149"/>
    </row>
    <row r="6" spans="1:4" ht="15.75" x14ac:dyDescent="0.2">
      <c r="A6" s="154" t="str">
        <f>"Total des dépenses extérieures de R&amp;D en " &amp; SURVEY_YEAR</f>
        <v>Total des dépenses extérieures de R&amp;D en 2025</v>
      </c>
      <c r="B6" s="155">
        <f>SUM(B7:B11)</f>
        <v>0</v>
      </c>
      <c r="C6" s="149"/>
      <c r="D6" s="149"/>
    </row>
    <row r="7" spans="1:4" x14ac:dyDescent="0.2">
      <c r="A7" s="156" t="s">
        <v>92</v>
      </c>
      <c r="B7" s="168">
        <f>DE_C_TOTAL</f>
        <v>0</v>
      </c>
      <c r="C7" s="149"/>
      <c r="D7" s="149"/>
    </row>
    <row r="8" spans="1:4" x14ac:dyDescent="0.2">
      <c r="A8" s="156" t="s">
        <v>101</v>
      </c>
      <c r="B8" s="108">
        <f>DE_ES_TOTAL</f>
        <v>0</v>
      </c>
      <c r="C8" s="149"/>
      <c r="D8" s="149"/>
    </row>
    <row r="9" spans="1:4" x14ac:dyDescent="0.2">
      <c r="A9" s="156" t="s">
        <v>104</v>
      </c>
      <c r="B9" s="108">
        <f>DE_I_TOTAL</f>
        <v>0</v>
      </c>
      <c r="C9" s="149"/>
      <c r="D9" s="149"/>
    </row>
    <row r="10" spans="1:4" x14ac:dyDescent="0.2">
      <c r="A10" s="156" t="s">
        <v>108</v>
      </c>
      <c r="B10" s="108">
        <f>DE_ENTR_TOTAL</f>
        <v>0</v>
      </c>
      <c r="C10" s="149"/>
      <c r="D10" s="149"/>
    </row>
    <row r="11" spans="1:4" x14ac:dyDescent="0.2">
      <c r="A11" s="156" t="s">
        <v>119</v>
      </c>
      <c r="B11" s="108">
        <f>DE_ETR_TOTAL</f>
        <v>0</v>
      </c>
      <c r="C11" s="149"/>
      <c r="D11" s="149"/>
    </row>
    <row r="12" spans="1:4" ht="31.5" customHeight="1" x14ac:dyDescent="0.2">
      <c r="A12" s="157"/>
      <c r="B12" s="158"/>
      <c r="C12" s="159"/>
      <c r="D12" s="159"/>
    </row>
    <row r="13" spans="1:4" ht="31.5" customHeight="1" x14ac:dyDescent="0.25">
      <c r="A13" s="160" t="s">
        <v>225</v>
      </c>
      <c r="B13" s="161" t="s">
        <v>51</v>
      </c>
      <c r="C13" s="149"/>
      <c r="D13" s="149"/>
    </row>
    <row r="14" spans="1:4" ht="31.5" customHeight="1" x14ac:dyDescent="0.25">
      <c r="A14" s="162" t="str">
        <f>"Total des dépenses extérieures de R&amp;D estimées en " &amp; SURVEY_YEAR+1</f>
        <v>Total des dépenses extérieures de R&amp;D estimées en 2026</v>
      </c>
      <c r="B14" s="163"/>
      <c r="C14" s="164"/>
      <c r="D14" s="164"/>
    </row>
    <row r="15" spans="1:4" x14ac:dyDescent="0.2">
      <c r="A15" s="165"/>
      <c r="B15" s="149"/>
      <c r="C15" s="149"/>
      <c r="D15" s="149"/>
    </row>
    <row r="16" spans="1:4" ht="15.75" x14ac:dyDescent="0.25">
      <c r="A16" s="166" t="str">
        <f>"Evolution "&amp; SURVEY_YEAR + 1&amp;"/"&amp; SURVEY_YEAR</f>
        <v>Evolution 2026/2025</v>
      </c>
      <c r="B16" s="101">
        <f>IF(DE_TOTALE&lt;&gt;0,(DE_TOTALE_PREV/DE_TOTALE-1)*100,0)</f>
        <v>0</v>
      </c>
      <c r="C16" s="149"/>
      <c r="D16" s="149"/>
    </row>
    <row r="17" spans="1:4" x14ac:dyDescent="0.2">
      <c r="A17" s="167" t="str">
        <f>IF(ABS(B16)&gt;20,"La DERD estimée pour "&amp; SURVEY_YEAR + 1&amp; " varie de plus de 20% par rapport à la DERD "&amp; SURVEY_YEAR,"Contrôles OK")</f>
        <v>Contrôles OK</v>
      </c>
      <c r="B17" s="149"/>
      <c r="C17" s="149"/>
      <c r="D17" s="149"/>
    </row>
    <row r="18" spans="1:4" x14ac:dyDescent="0.2">
      <c r="A18" s="131"/>
    </row>
    <row r="19" spans="1:4" x14ac:dyDescent="0.2">
      <c r="A19" s="131"/>
    </row>
    <row r="20" spans="1:4" x14ac:dyDescent="0.2">
      <c r="A20" s="131"/>
    </row>
    <row r="21" spans="1:4" x14ac:dyDescent="0.2">
      <c r="A21" s="131"/>
    </row>
    <row r="22" spans="1:4" x14ac:dyDescent="0.2">
      <c r="A22" s="131"/>
    </row>
    <row r="23" spans="1:4" x14ac:dyDescent="0.2">
      <c r="A23" s="131"/>
    </row>
    <row r="24" spans="1:4" x14ac:dyDescent="0.2">
      <c r="A24" s="131"/>
    </row>
    <row r="25" spans="1:4" x14ac:dyDescent="0.2">
      <c r="A25" s="131"/>
    </row>
    <row r="26" spans="1:4" x14ac:dyDescent="0.2">
      <c r="A26" s="131"/>
    </row>
    <row r="27" spans="1:4" x14ac:dyDescent="0.2">
      <c r="A27" s="131"/>
    </row>
    <row r="28" spans="1:4" x14ac:dyDescent="0.2">
      <c r="A28" s="131"/>
    </row>
    <row r="29" spans="1:4" x14ac:dyDescent="0.2">
      <c r="A29" s="131"/>
    </row>
    <row r="30" spans="1:4" x14ac:dyDescent="0.2">
      <c r="A30" s="131"/>
    </row>
    <row r="31" spans="1:4" x14ac:dyDescent="0.2">
      <c r="A31" s="131"/>
    </row>
    <row r="32" spans="1:4" x14ac:dyDescent="0.2">
      <c r="A32" s="131"/>
    </row>
    <row r="33" spans="1:1" x14ac:dyDescent="0.2">
      <c r="A33" s="131"/>
    </row>
    <row r="34" spans="1:1" x14ac:dyDescent="0.2">
      <c r="A34" s="131"/>
    </row>
    <row r="35" spans="1:1" x14ac:dyDescent="0.2">
      <c r="A35" s="131"/>
    </row>
    <row r="36" spans="1:1" x14ac:dyDescent="0.2">
      <c r="A36" s="131"/>
    </row>
    <row r="37" spans="1:1" x14ac:dyDescent="0.2">
      <c r="A37" s="131"/>
    </row>
    <row r="38" spans="1:1" x14ac:dyDescent="0.2">
      <c r="A38" s="131"/>
    </row>
    <row r="39" spans="1:1" x14ac:dyDescent="0.2">
      <c r="A39" s="131"/>
    </row>
    <row r="40" spans="1:1" x14ac:dyDescent="0.2">
      <c r="A40" s="131"/>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sheetData>
  <sheetProtection formatCells="0" formatColumns="0" formatRows="0" insertColumns="0" insertRows="0" insertHyperlinks="0" deleteColumns="0" deleteRows="0" sort="0" autoFilter="0" pivotTables="0"/>
  <mergeCells count="2">
    <mergeCell ref="A2:D2"/>
    <mergeCell ref="A3:B3"/>
  </mergeCells>
  <conditionalFormatting sqref="B16">
    <cfRule type="cellIs" dxfId="30"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K23"/>
  <sheetViews>
    <sheetView showGridLines="0" zoomScale="75" zoomScaleNormal="75" workbookViewId="0">
      <pane ySplit="1" topLeftCell="A2" activePane="bottomLeft" state="frozen"/>
      <selection activeCell="P6" sqref="P6"/>
      <selection pane="bottomLeft" activeCell="D9" sqref="D9"/>
    </sheetView>
  </sheetViews>
  <sheetFormatPr baseColWidth="10" defaultColWidth="8.85546875" defaultRowHeight="15" x14ac:dyDescent="0.25"/>
  <cols>
    <col min="1" max="1" width="59.5703125" style="7" customWidth="1"/>
    <col min="2" max="2" width="24.28515625" style="7" customWidth="1"/>
    <col min="3" max="3" width="25.28515625" style="7" customWidth="1"/>
    <col min="4" max="4" width="28" style="7" customWidth="1"/>
    <col min="5" max="9" width="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12" customFormat="1" ht="16.5" customHeight="1" x14ac:dyDescent="0.2">
      <c r="A2" s="416" t="str">
        <f>"Synthèse des DÉPENSES consacrées à la R&amp;D en "&amp; SURVEY_YEAR &amp; " estimation en "&amp;SURVEY_YEAR+1</f>
        <v>Synthèse des DÉPENSES consacrées à la R&amp;D en 2025 estimation en 2026</v>
      </c>
      <c r="B2" s="416"/>
      <c r="C2" s="416"/>
      <c r="J2" s="2"/>
    </row>
    <row r="3" spans="1:10" s="12" customFormat="1" ht="30" customHeight="1" x14ac:dyDescent="0.25">
      <c r="A3" s="427" t="s">
        <v>120</v>
      </c>
      <c r="B3" s="427"/>
      <c r="C3" s="427"/>
      <c r="J3" s="2"/>
    </row>
    <row r="4" spans="1:10" s="12" customFormat="1" ht="19.5" customHeight="1" x14ac:dyDescent="0.2">
      <c r="A4" s="21"/>
      <c r="B4" s="428" t="s">
        <v>51</v>
      </c>
      <c r="C4" s="428"/>
      <c r="J4" s="2"/>
    </row>
    <row r="5" spans="1:10" s="12" customFormat="1" ht="24" customHeight="1" x14ac:dyDescent="0.2">
      <c r="A5" s="170"/>
      <c r="B5" s="171" t="str">
        <f>"en " &amp; SURVEY_YEAR</f>
        <v>en 2025</v>
      </c>
      <c r="C5" s="172" t="str">
        <f>"Estimation " &amp; SURVEY_YEAR+1</f>
        <v>Estimation 2026</v>
      </c>
      <c r="D5" s="171" t="str">
        <f>"Evolution "&amp;SURVEY_YEAR+1&amp;"/"&amp;SURVEY_YEAR</f>
        <v>Evolution 2026/2025</v>
      </c>
      <c r="J5" s="2"/>
    </row>
    <row r="6" spans="1:10" s="12" customFormat="1" ht="65.25" customHeight="1" x14ac:dyDescent="0.2">
      <c r="A6" s="173" t="s">
        <v>226</v>
      </c>
      <c r="B6" s="174">
        <f>DI_TOTALE</f>
        <v>0</v>
      </c>
      <c r="C6" s="174">
        <f>DI_TOTALE_PREV</f>
        <v>0</v>
      </c>
      <c r="D6" s="177">
        <f>IF(DI_TOTALE&lt;&gt;0,(DI_TOTALE_PREV/DI_TOTALE-1)*100,0)</f>
        <v>0</v>
      </c>
      <c r="J6" s="2"/>
    </row>
    <row r="7" spans="1:10" s="12" customFormat="1" ht="22.5" customHeight="1" x14ac:dyDescent="0.2">
      <c r="A7" s="173" t="s">
        <v>227</v>
      </c>
      <c r="B7" s="174">
        <f>DE_TOTALE</f>
        <v>0</v>
      </c>
      <c r="C7" s="174">
        <f>DE_TOTALE_PREV</f>
        <v>0</v>
      </c>
      <c r="D7" s="177">
        <f>IF(DE_TOTALE&lt;&gt;0,(DE_TOTALE_PREV/DE_TOTALE-1)*100,0)</f>
        <v>0</v>
      </c>
      <c r="J7" s="2"/>
    </row>
    <row r="8" spans="1:10" s="12" customFormat="1" ht="15" customHeight="1" x14ac:dyDescent="0.2">
      <c r="A8" s="175" t="s">
        <v>228</v>
      </c>
      <c r="B8" s="176">
        <f>D_SYNTHESE_DI_TOTALE+D_SYNTHESE_DE_TOTALE</f>
        <v>0</v>
      </c>
      <c r="C8" s="176">
        <f>D_SYNTHESE_DI_TOTALE_PREV+D_SYNTHESE_DE_TOTALE_PREV</f>
        <v>0</v>
      </c>
      <c r="D8" s="177">
        <f>IF(DEP_TOTALE&lt;&gt;0,(DEP_TOTALE_PREV/DEP_TOTALE-1)*100,0)</f>
        <v>0</v>
      </c>
      <c r="J8" s="2"/>
    </row>
    <row r="9" spans="1:10" s="12" customFormat="1" ht="26.25" customHeight="1" x14ac:dyDescent="0.2">
      <c r="A9" s="22"/>
      <c r="B9" s="22"/>
      <c r="C9" s="22"/>
      <c r="D9" s="22"/>
      <c r="J9" s="2"/>
    </row>
    <row r="10" spans="1:10" s="12" customFormat="1" ht="26.25" customHeight="1" x14ac:dyDescent="0.2">
      <c r="A10" s="433" t="str">
        <f>IF(ABS(D8)&gt;20,"Les dépenses de R&amp;D estimées pour "&amp; SURVEY_YEAR + 1&amp; " varient de plus de 20% par rapport aux dépenses de R&amp;D "&amp; SURVEY_YEAR,"Contrôles OK")</f>
        <v>Contrôles OK</v>
      </c>
      <c r="B10" s="434"/>
      <c r="C10" s="434"/>
      <c r="D10" s="435"/>
      <c r="J10" s="51"/>
    </row>
    <row r="11" spans="1:10" s="12" customFormat="1" ht="26.25" customHeight="1" x14ac:dyDescent="0.2">
      <c r="A11" s="430" t="str">
        <f>IF(OR(ISBLANK(D_SYNTHESE_DI_TOTALE),D_SYNTHESE_DI_TOTALE=0),"Aucune dépense interne de R&amp;D n'a été renseignée","Contrôles OK")</f>
        <v>Aucune dépense interne de R&amp;D n'a été renseignée</v>
      </c>
      <c r="B11" s="431"/>
      <c r="C11" s="431"/>
      <c r="D11" s="432"/>
      <c r="J11" s="51"/>
    </row>
    <row r="12" spans="1:10" s="12" customFormat="1" ht="19.149999999999999" customHeight="1" x14ac:dyDescent="0.2">
      <c r="A12" s="22"/>
      <c r="B12" s="22"/>
      <c r="C12" s="22"/>
      <c r="D12" s="22"/>
      <c r="J12" s="51"/>
    </row>
    <row r="13" spans="1:10" s="12" customFormat="1" ht="37.9" customHeight="1" x14ac:dyDescent="0.2">
      <c r="A13" s="429" t="s">
        <v>121</v>
      </c>
      <c r="B13" s="429"/>
      <c r="C13" s="429"/>
      <c r="J13" s="2"/>
    </row>
    <row r="21" ht="31.5" customHeight="1" x14ac:dyDescent="0.25"/>
    <row r="22" ht="31.5" customHeight="1" x14ac:dyDescent="0.25"/>
    <row r="23" ht="31.5" customHeight="1" x14ac:dyDescent="0.25"/>
  </sheetData>
  <sheetProtection formatCells="0" formatColumns="0" formatRows="0" insertColumns="0" insertRows="0" insertHyperlinks="0" deleteColumns="0" deleteRows="0" sort="0" autoFilter="0" pivotTables="0"/>
  <mergeCells count="6">
    <mergeCell ref="A2:C2"/>
    <mergeCell ref="A3:C3"/>
    <mergeCell ref="B4:C4"/>
    <mergeCell ref="A13:C13"/>
    <mergeCell ref="A11:D11"/>
    <mergeCell ref="A10:D10"/>
  </mergeCells>
  <conditionalFormatting sqref="B6">
    <cfRule type="cellIs" dxfId="29" priority="4" operator="equal">
      <formula>0</formula>
    </cfRule>
  </conditionalFormatting>
  <conditionalFormatting sqref="D6:D8">
    <cfRule type="cellIs" dxfId="28"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J18"/>
  <sheetViews>
    <sheetView showGridLines="0" zoomScale="75" zoomScaleNormal="75" workbookViewId="0">
      <pane ySplit="1" topLeftCell="A2" activePane="bottomLeft" state="frozen"/>
      <selection activeCell="P6" sqref="P6"/>
      <selection pane="bottomLeft" activeCell="F6" sqref="F6"/>
    </sheetView>
  </sheetViews>
  <sheetFormatPr baseColWidth="10" defaultColWidth="8.85546875" defaultRowHeight="15" x14ac:dyDescent="0.2"/>
  <cols>
    <col min="1" max="1" width="59.5703125" style="60" customWidth="1"/>
    <col min="2" max="2" width="24.28515625" style="60" customWidth="1"/>
    <col min="3" max="3" width="38.5703125" style="60" customWidth="1"/>
    <col min="4" max="4" width="27.28515625" style="60" customWidth="1"/>
    <col min="5" max="5" width="5" style="60" customWidth="1"/>
    <col min="6" max="6" width="105" style="60" customWidth="1"/>
    <col min="7" max="9" width="5" style="60" customWidth="1"/>
    <col min="10" max="10" width="3.85546875" style="61" customWidth="1"/>
    <col min="11" max="11" width="11.42578125" style="60" customWidth="1"/>
    <col min="12" max="16384" width="8.85546875" style="60"/>
  </cols>
  <sheetData>
    <row r="1" spans="1:6" s="60" customFormat="1" ht="15.75" x14ac:dyDescent="0.2">
      <c r="A1" s="58"/>
      <c r="B1" s="59"/>
      <c r="F1" s="218" t="s">
        <v>216</v>
      </c>
    </row>
    <row r="2" spans="1:6" s="60" customFormat="1" ht="16.5" customHeight="1" x14ac:dyDescent="0.2">
      <c r="A2" s="436" t="str">
        <f>" Ressources utilisées pour les dépenses de R&amp;D  en " &amp; SURVEY_YEAR &amp; " et estimations " &amp; SURVEY_YEAR+1 &amp; " : Dotations budgétaires"</f>
        <v xml:space="preserve"> Ressources utilisées pour les dépenses de R&amp;D  en 2025 et estimations 2026 : Dotations budgétaires</v>
      </c>
      <c r="B2" s="436"/>
      <c r="C2" s="436"/>
    </row>
    <row r="3" spans="1:6" s="60" customFormat="1" ht="123" customHeight="1" x14ac:dyDescent="0.2">
      <c r="A3" s="425" t="s">
        <v>233</v>
      </c>
      <c r="B3" s="425"/>
      <c r="C3" s="425"/>
      <c r="D3" s="425"/>
    </row>
    <row r="4" spans="1:6" ht="15.75" x14ac:dyDescent="0.25">
      <c r="B4" s="178">
        <f>SURVEY_YEAR</f>
        <v>2025</v>
      </c>
      <c r="C4" s="179" t="str">
        <f>"Estimation " &amp; SURVEY_YEAR+1</f>
        <v>Estimation 2026</v>
      </c>
      <c r="D4" s="185" t="str">
        <f>"Estimation " &amp; SURVEY_YEAR+1&amp;"/"&amp;SURVEY_YEAR</f>
        <v>Estimation 2026/2025</v>
      </c>
    </row>
    <row r="5" spans="1:6" ht="15.75" x14ac:dyDescent="0.25">
      <c r="B5" s="437" t="s">
        <v>51</v>
      </c>
      <c r="C5" s="437"/>
      <c r="D5" s="186" t="s">
        <v>234</v>
      </c>
    </row>
    <row r="6" spans="1:6" ht="75" x14ac:dyDescent="0.2">
      <c r="A6" s="118" t="s">
        <v>229</v>
      </c>
      <c r="B6" s="181"/>
      <c r="C6" s="182"/>
      <c r="D6" s="177" t="e">
        <f>(RESS_MIRES_PREV/RESS_MIRES-1)*100</f>
        <v>#DIV/0!</v>
      </c>
      <c r="F6" s="373" t="s">
        <v>319</v>
      </c>
    </row>
    <row r="7" spans="1:6" ht="45" x14ac:dyDescent="0.2">
      <c r="A7" s="118" t="s">
        <v>230</v>
      </c>
      <c r="B7" s="181"/>
      <c r="C7" s="182"/>
      <c r="D7" s="177" t="e">
        <f>(RESS_HORS_MIRES_PREV/RESS_HORS_MIRES-1)*100</f>
        <v>#DIV/0!</v>
      </c>
      <c r="F7" s="367" t="s">
        <v>308</v>
      </c>
    </row>
    <row r="8" spans="1:6" ht="30" x14ac:dyDescent="0.2">
      <c r="A8" s="118" t="s">
        <v>123</v>
      </c>
      <c r="B8" s="181"/>
      <c r="C8" s="182"/>
      <c r="D8" s="177" t="e">
        <f>(RESS_REC_PREV/RESS_REC-1)*100</f>
        <v>#DIV/0!</v>
      </c>
      <c r="F8" s="369" t="s">
        <v>309</v>
      </c>
    </row>
    <row r="9" spans="1:6" ht="15.75" x14ac:dyDescent="0.2">
      <c r="A9" s="184" t="s">
        <v>124</v>
      </c>
      <c r="B9" s="183">
        <f>RESS_MIRES+RESS_HORS_MIRES+RESS_REC</f>
        <v>0</v>
      </c>
      <c r="C9" s="183">
        <f>RESS_MIRES_PREV+RESS_HORS_MIRES_PREV+RESS_REC_PREV</f>
        <v>0</v>
      </c>
      <c r="D9" s="177" t="e">
        <f>(RESS_BUDGT_PREV/RESS_BUDGT_TOTAL-1)*100</f>
        <v>#DIV/0!</v>
      </c>
      <c r="F9" s="369" t="s">
        <v>310</v>
      </c>
    </row>
    <row r="10" spans="1:6" x14ac:dyDescent="0.2">
      <c r="A10" s="402" t="e">
        <f>IF(ABS(D9)&gt;20,"Les ressources budgétaires estimées pour "&amp; SURVEY_YEAR + 1&amp; " varient de plus de 20% par rapport aux ressources budgétaires "&amp; SURVEY_YEAR,"Contrôles OK")</f>
        <v>#DIV/0!</v>
      </c>
      <c r="B10" s="402"/>
      <c r="C10" s="402"/>
      <c r="D10" s="402"/>
      <c r="F10" s="369" t="s">
        <v>311</v>
      </c>
    </row>
    <row r="11" spans="1:6" x14ac:dyDescent="0.2">
      <c r="F11" s="369" t="s">
        <v>312</v>
      </c>
    </row>
    <row r="12" spans="1:6" ht="30" x14ac:dyDescent="0.2">
      <c r="F12" s="369" t="s">
        <v>313</v>
      </c>
    </row>
    <row r="13" spans="1:6" x14ac:dyDescent="0.2">
      <c r="F13" s="369" t="s">
        <v>314</v>
      </c>
    </row>
    <row r="14" spans="1:6" x14ac:dyDescent="0.2">
      <c r="F14" s="369" t="s">
        <v>315</v>
      </c>
    </row>
    <row r="15" spans="1:6" x14ac:dyDescent="0.2">
      <c r="F15" s="369" t="s">
        <v>316</v>
      </c>
    </row>
    <row r="16" spans="1:6" ht="15.75" x14ac:dyDescent="0.2">
      <c r="F16" s="368"/>
    </row>
    <row r="17" spans="6:6" ht="15.75" x14ac:dyDescent="0.2">
      <c r="F17" s="368" t="s">
        <v>317</v>
      </c>
    </row>
    <row r="18" spans="6:6" x14ac:dyDescent="0.2">
      <c r="F18" s="370" t="s">
        <v>318</v>
      </c>
    </row>
  </sheetData>
  <sheetProtection formatCells="0" formatColumns="0" formatRows="0" insertColumns="0" insertRows="0" insertHyperlinks="0" deleteColumns="0" deleteRows="0" sort="0" autoFilter="0" pivotTables="0"/>
  <mergeCells count="4">
    <mergeCell ref="A2:C2"/>
    <mergeCell ref="B5:C5"/>
    <mergeCell ref="A3:D3"/>
    <mergeCell ref="A10:D10"/>
  </mergeCells>
  <conditionalFormatting sqref="D6:D9">
    <cfRule type="cellIs" dxfId="27"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K40"/>
  <sheetViews>
    <sheetView showGridLines="0" zoomScale="75" zoomScaleNormal="75" workbookViewId="0">
      <pane ySplit="1" topLeftCell="A2" activePane="bottomLeft" state="frozen"/>
      <selection activeCell="P6" sqref="P6"/>
      <selection pane="bottomLeft" activeCell="B8" sqref="B8"/>
    </sheetView>
  </sheetViews>
  <sheetFormatPr baseColWidth="10" defaultColWidth="8.85546875" defaultRowHeight="15" x14ac:dyDescent="0.25"/>
  <cols>
    <col min="1" max="1" width="59.5703125" style="7" customWidth="1"/>
    <col min="2" max="2" width="24.28515625" style="7" customWidth="1"/>
    <col min="3" max="3" width="25.28515625" style="7" customWidth="1"/>
    <col min="4" max="9" width="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s="12" customFormat="1" ht="18" customHeight="1" x14ac:dyDescent="0.2">
      <c r="A2" s="416" t="str">
        <f>"Ressources propres utilisées pour la R&amp;D en " &amp; SURVEY_YEAR &amp; " et estimation " &amp; SURVEY_YEAR+1</f>
        <v>Ressources propres utilisées pour la R&amp;D en 2025 et estimation 2026</v>
      </c>
      <c r="B2" s="416"/>
      <c r="C2" s="416"/>
      <c r="J2" s="2"/>
    </row>
    <row r="3" spans="1:11" ht="94.15" customHeight="1" x14ac:dyDescent="0.25">
      <c r="A3" s="411" t="s">
        <v>235</v>
      </c>
      <c r="B3" s="412"/>
      <c r="C3" s="413"/>
    </row>
    <row r="4" spans="1:11" ht="15.75" x14ac:dyDescent="0.25">
      <c r="A4" s="149"/>
      <c r="B4" s="104">
        <f>SURVEY_YEAR</f>
        <v>2025</v>
      </c>
      <c r="C4" s="187">
        <f>SURVEY_YEAR+1</f>
        <v>2026</v>
      </c>
    </row>
    <row r="5" spans="1:11" ht="15.75" x14ac:dyDescent="0.25">
      <c r="A5" s="149"/>
      <c r="B5" s="104" t="s">
        <v>51</v>
      </c>
      <c r="C5" s="161"/>
    </row>
    <row r="6" spans="1:11" ht="45" x14ac:dyDescent="0.25">
      <c r="A6" s="188" t="s">
        <v>125</v>
      </c>
      <c r="B6" s="189"/>
      <c r="C6" s="149"/>
    </row>
    <row r="7" spans="1:11" ht="15.75" x14ac:dyDescent="0.25">
      <c r="A7" s="190" t="s">
        <v>126</v>
      </c>
      <c r="B7" s="189"/>
      <c r="C7" s="149"/>
    </row>
    <row r="8" spans="1:11" s="12" customFormat="1" x14ac:dyDescent="0.2">
      <c r="A8" s="190" t="s">
        <v>127</v>
      </c>
      <c r="B8" s="189"/>
      <c r="C8" s="149"/>
      <c r="J8" s="2"/>
    </row>
    <row r="9" spans="1:11" s="12" customFormat="1" ht="15.75" x14ac:dyDescent="0.25">
      <c r="A9" s="195" t="s">
        <v>236</v>
      </c>
      <c r="B9" s="189"/>
      <c r="C9" s="196" t="s">
        <v>51</v>
      </c>
      <c r="D9" s="24"/>
      <c r="E9" s="24"/>
      <c r="F9" s="24"/>
      <c r="G9" s="24"/>
      <c r="H9" s="24"/>
      <c r="I9" s="24"/>
      <c r="J9" s="2"/>
    </row>
    <row r="10" spans="1:11" s="12" customFormat="1" ht="15.75" x14ac:dyDescent="0.2">
      <c r="A10" s="191" t="s">
        <v>128</v>
      </c>
      <c r="B10" s="192">
        <f>SUM(B6:B9)</f>
        <v>0</v>
      </c>
      <c r="C10" s="193"/>
      <c r="D10" s="24"/>
      <c r="E10" s="24"/>
      <c r="F10" s="24"/>
      <c r="G10" s="24"/>
      <c r="H10" s="24"/>
      <c r="I10" s="24"/>
      <c r="J10" s="51"/>
    </row>
    <row r="11" spans="1:11" s="12" customFormat="1" x14ac:dyDescent="0.2">
      <c r="A11" s="149"/>
      <c r="B11" s="194"/>
      <c r="C11" s="194"/>
      <c r="D11" s="24"/>
      <c r="E11" s="24"/>
      <c r="F11" s="24"/>
      <c r="G11" s="24"/>
      <c r="H11" s="24"/>
      <c r="I11" s="24"/>
      <c r="J11" s="51"/>
    </row>
    <row r="12" spans="1:11" ht="15.75" x14ac:dyDescent="0.25">
      <c r="A12" s="149" t="str">
        <f>"Evolution "&amp;SURVEY_YEAR+1&amp;"/"&amp;SURVEY_YEAR</f>
        <v>Evolution 2026/2025</v>
      </c>
      <c r="B12" s="149"/>
      <c r="C12" s="177" t="e">
        <f>(RESS_PROPRES_PREV/RESS_PROPRES_TOTAL-1)*100</f>
        <v>#DIV/0!</v>
      </c>
      <c r="K12"/>
    </row>
    <row r="13" spans="1:11" ht="15.75" x14ac:dyDescent="0.25">
      <c r="A13" s="149"/>
      <c r="B13" s="194"/>
      <c r="C13" s="194"/>
    </row>
    <row r="14" spans="1:11" ht="15.75" x14ac:dyDescent="0.25">
      <c r="A14" s="438" t="e">
        <f>IF(ABS(C12)&gt;20,"Les ressources propres estimées pour "&amp; SURVEY_YEAR + 1&amp; " varient de plus de 20% par rapport aux ressources propres "&amp; SURVEY_YEAR,"Contrôles OK")</f>
        <v>#DIV/0!</v>
      </c>
      <c r="B14" s="438"/>
      <c r="C14" s="438"/>
    </row>
    <row r="15" spans="1:11" x14ac:dyDescent="0.25">
      <c r="B15" s="24"/>
      <c r="C15" s="24"/>
    </row>
    <row r="16" spans="1:11" x14ac:dyDescent="0.25">
      <c r="B16" s="24"/>
      <c r="C16" s="24"/>
    </row>
    <row r="17" spans="2:3" x14ac:dyDescent="0.25">
      <c r="B17" s="24"/>
      <c r="C17" s="24"/>
    </row>
    <row r="18" spans="2:3" x14ac:dyDescent="0.25">
      <c r="B18" s="24"/>
      <c r="C18" s="24"/>
    </row>
    <row r="19" spans="2:3" x14ac:dyDescent="0.25">
      <c r="B19" s="24"/>
      <c r="C19" s="24"/>
    </row>
    <row r="20" spans="2:3" x14ac:dyDescent="0.25">
      <c r="B20" s="24"/>
      <c r="C20" s="24"/>
    </row>
    <row r="21" spans="2:3" x14ac:dyDescent="0.25">
      <c r="B21" s="24"/>
      <c r="C21" s="24"/>
    </row>
    <row r="22" spans="2:3" x14ac:dyDescent="0.25">
      <c r="B22" s="24"/>
      <c r="C22" s="24"/>
    </row>
    <row r="23" spans="2:3" x14ac:dyDescent="0.25">
      <c r="B23" s="24"/>
      <c r="C23" s="24"/>
    </row>
    <row r="24" spans="2:3" x14ac:dyDescent="0.25">
      <c r="B24" s="24"/>
      <c r="C24" s="24"/>
    </row>
    <row r="25" spans="2:3" x14ac:dyDescent="0.25">
      <c r="B25" s="24"/>
      <c r="C25" s="24"/>
    </row>
    <row r="38" ht="31.5" customHeight="1" x14ac:dyDescent="0.25"/>
    <row r="39" ht="31.5" customHeight="1" x14ac:dyDescent="0.25"/>
    <row r="40" ht="31.5" customHeight="1" x14ac:dyDescent="0.25"/>
  </sheetData>
  <sheetProtection formatCells="0" formatColumns="0" formatRows="0" insertColumns="0" insertRows="0" insertHyperlinks="0" deleteColumns="0" deleteRows="0" sort="0" autoFilter="0" pivotTables="0"/>
  <mergeCells count="3">
    <mergeCell ref="A2:C2"/>
    <mergeCell ref="A3:C3"/>
    <mergeCell ref="A14:C14"/>
  </mergeCells>
  <conditionalFormatting sqref="C10">
    <cfRule type="cellIs" dxfId="26" priority="3" stopIfTrue="1" operator="equal">
      <formula>TRUE</formula>
    </cfRule>
    <cfRule type="cellIs" dxfId="25" priority="4" stopIfTrue="1" operator="equal">
      <formula>FALSE</formula>
    </cfRule>
  </conditionalFormatting>
  <conditionalFormatting sqref="C12">
    <cfRule type="cellIs" dxfId="24"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K16"/>
  <sheetViews>
    <sheetView showGridLines="0" zoomScale="75" zoomScaleNormal="75" workbookViewId="0">
      <pane ySplit="1" topLeftCell="A2" activePane="bottomLeft" state="frozen"/>
      <selection activeCell="P6" sqref="P6"/>
      <selection pane="bottomLeft" activeCell="A4" sqref="A4"/>
    </sheetView>
  </sheetViews>
  <sheetFormatPr baseColWidth="10" defaultColWidth="8.85546875" defaultRowHeight="15" x14ac:dyDescent="0.25"/>
  <cols>
    <col min="1" max="1" width="60.7109375" style="7" customWidth="1"/>
    <col min="2" max="2" width="26" style="7" customWidth="1"/>
    <col min="3" max="6" width="3.28515625" style="7" customWidth="1"/>
    <col min="7" max="7" width="15.5703125" style="7" customWidth="1"/>
    <col min="8" max="9" width="3.2851562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12" customFormat="1" ht="37.9" customHeight="1" x14ac:dyDescent="0.2">
      <c r="A2" s="416" t="str">
        <f>" Ressources externes utilisées en " &amp; SURVEY_YEAR &amp; ", en provenance de l'Administration"</f>
        <v xml:space="preserve"> Ressources externes utilisées en 2025, en provenance de l'Administration</v>
      </c>
      <c r="B2" s="416"/>
      <c r="C2" s="416"/>
      <c r="J2" s="2"/>
    </row>
    <row r="3" spans="1:10" ht="178.15" customHeight="1" x14ac:dyDescent="0.25">
      <c r="A3" s="439" t="s">
        <v>237</v>
      </c>
      <c r="B3" s="439"/>
    </row>
    <row r="4" spans="1:10" ht="15.75" x14ac:dyDescent="0.25">
      <c r="A4" s="74"/>
      <c r="B4" s="60"/>
    </row>
    <row r="5" spans="1:10" ht="15.75" x14ac:dyDescent="0.25">
      <c r="A5" s="209" t="s">
        <v>129</v>
      </c>
      <c r="B5" s="180" t="s">
        <v>51</v>
      </c>
    </row>
    <row r="6" spans="1:10" ht="15.75" x14ac:dyDescent="0.25">
      <c r="A6" s="205" t="s">
        <v>130</v>
      </c>
      <c r="B6" s="206"/>
    </row>
    <row r="7" spans="1:10" ht="15.75" x14ac:dyDescent="0.25">
      <c r="A7" s="120" t="s">
        <v>86</v>
      </c>
      <c r="B7" s="207"/>
    </row>
    <row r="8" spans="1:10" ht="47.25" x14ac:dyDescent="0.25">
      <c r="A8" s="210" t="s">
        <v>131</v>
      </c>
      <c r="B8" s="211">
        <f>SUM(B6:B7)</f>
        <v>0</v>
      </c>
    </row>
    <row r="9" spans="1:10" ht="15.75" x14ac:dyDescent="0.25">
      <c r="A9" s="60"/>
      <c r="B9" s="60"/>
    </row>
    <row r="10" spans="1:10" ht="15.75" x14ac:dyDescent="0.25">
      <c r="A10" s="209" t="s">
        <v>132</v>
      </c>
      <c r="B10" s="180" t="s">
        <v>51</v>
      </c>
    </row>
    <row r="11" spans="1:10" ht="15.75" x14ac:dyDescent="0.25">
      <c r="A11" s="127" t="s">
        <v>133</v>
      </c>
      <c r="B11" s="206"/>
    </row>
    <row r="12" spans="1:10" ht="15.75" x14ac:dyDescent="0.25">
      <c r="A12" s="120" t="s">
        <v>134</v>
      </c>
      <c r="B12" s="208"/>
    </row>
    <row r="13" spans="1:10" ht="63" x14ac:dyDescent="0.25">
      <c r="A13" s="210" t="s">
        <v>135</v>
      </c>
      <c r="B13" s="211">
        <f>SUM(B11:B12)</f>
        <v>0</v>
      </c>
    </row>
    <row r="14" spans="1:10" s="1" customFormat="1" ht="12.75" x14ac:dyDescent="0.2">
      <c r="A14" s="7"/>
      <c r="B14" s="7"/>
      <c r="C14" s="7"/>
      <c r="D14" s="7"/>
      <c r="E14" s="7"/>
      <c r="F14" s="7"/>
      <c r="J14" s="2"/>
    </row>
    <row r="15" spans="1:10" s="1" customFormat="1" ht="12.75" x14ac:dyDescent="0.2">
      <c r="A15" s="14"/>
      <c r="J15" s="2"/>
    </row>
    <row r="16" spans="1:10" s="1" customFormat="1" ht="12.75" x14ac:dyDescent="0.2">
      <c r="A16" s="14"/>
      <c r="B16" s="25"/>
      <c r="J16" s="2"/>
    </row>
  </sheetData>
  <sheetProtection formatCells="0" formatColumns="0" formatRows="0" insertColumns="0" insertRows="0" insertHyperlinks="0" deleteColumns="0" deleteRows="0" sort="0" autoFilter="0" pivotTables="0"/>
  <mergeCells count="2">
    <mergeCell ref="A2:C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J25"/>
  <sheetViews>
    <sheetView showGridLines="0" zoomScale="75" zoomScaleNormal="75" workbookViewId="0">
      <pane ySplit="1" topLeftCell="A2" activePane="bottomLeft" state="frozen"/>
      <selection activeCell="P6" sqref="P6"/>
      <selection pane="bottomLeft" activeCell="D5" sqref="D5:D10"/>
    </sheetView>
  </sheetViews>
  <sheetFormatPr baseColWidth="10" defaultColWidth="8.85546875" defaultRowHeight="15" x14ac:dyDescent="0.25"/>
  <cols>
    <col min="1" max="1" width="60.7109375" style="7" customWidth="1"/>
    <col min="2" max="2" width="33.7109375" style="7" customWidth="1"/>
    <col min="3" max="3" width="3.28515625" style="7" customWidth="1"/>
    <col min="4" max="4" width="105" style="7" customWidth="1"/>
    <col min="5" max="8" width="3.28515625" style="7" customWidth="1"/>
    <col min="9" max="9" width="3.85546875" style="2" customWidth="1"/>
    <col min="10" max="10" width="11.42578125" style="7" customWidth="1"/>
  </cols>
  <sheetData>
    <row r="1" spans="1:9" s="1" customFormat="1" x14ac:dyDescent="0.2">
      <c r="A1" s="5"/>
      <c r="B1" s="6"/>
      <c r="C1" s="7"/>
      <c r="D1" s="218" t="s">
        <v>216</v>
      </c>
      <c r="E1" s="7"/>
      <c r="F1" s="7"/>
      <c r="G1" s="7"/>
      <c r="H1" s="7"/>
      <c r="I1" s="2"/>
    </row>
    <row r="2" spans="1:9" s="12" customFormat="1" ht="48" customHeight="1" x14ac:dyDescent="0.2">
      <c r="A2" s="447" t="str">
        <f>" Ressources externes utilisées en " &amp; SURVEY_YEAR &amp; ", en provenance des Organismes publics et des organismes financeurs"</f>
        <v xml:space="preserve"> Ressources externes utilisées en 2025, en provenance des Organismes publics et des organismes financeurs</v>
      </c>
      <c r="B2" s="447"/>
      <c r="C2" s="39"/>
      <c r="I2" s="2"/>
    </row>
    <row r="3" spans="1:9" ht="192" customHeight="1" x14ac:dyDescent="0.25">
      <c r="A3" s="440" t="s">
        <v>238</v>
      </c>
      <c r="B3" s="440"/>
    </row>
    <row r="4" spans="1:9" ht="15.75" customHeight="1" x14ac:dyDescent="0.25">
      <c r="A4" s="73"/>
      <c r="B4" s="60"/>
    </row>
    <row r="5" spans="1:9" ht="15.75" x14ac:dyDescent="0.25">
      <c r="A5" s="213" t="s">
        <v>136</v>
      </c>
      <c r="B5" s="180" t="s">
        <v>51</v>
      </c>
      <c r="D5" s="441" t="s">
        <v>241</v>
      </c>
    </row>
    <row r="6" spans="1:9" ht="21" customHeight="1" x14ac:dyDescent="0.25">
      <c r="A6" s="118" t="s">
        <v>88</v>
      </c>
      <c r="B6" s="119"/>
      <c r="D6" s="442"/>
    </row>
    <row r="7" spans="1:9" ht="21" customHeight="1" x14ac:dyDescent="0.25">
      <c r="A7" s="118" t="s">
        <v>89</v>
      </c>
      <c r="B7" s="119"/>
      <c r="D7" s="442"/>
    </row>
    <row r="8" spans="1:9" ht="21" customHeight="1" x14ac:dyDescent="0.25">
      <c r="A8" s="118" t="s">
        <v>90</v>
      </c>
      <c r="B8" s="119"/>
      <c r="D8" s="442"/>
    </row>
    <row r="9" spans="1:9" ht="15.75" x14ac:dyDescent="0.25">
      <c r="A9" s="120" t="s">
        <v>86</v>
      </c>
      <c r="B9" s="206"/>
      <c r="D9" s="442"/>
    </row>
    <row r="10" spans="1:9" ht="63" x14ac:dyDescent="0.25">
      <c r="A10" s="210" t="s">
        <v>137</v>
      </c>
      <c r="B10" s="215">
        <f>SUM(B6:B9)</f>
        <v>0</v>
      </c>
      <c r="D10" s="443"/>
    </row>
    <row r="11" spans="1:9" ht="21" customHeight="1" x14ac:dyDescent="0.25">
      <c r="A11" s="60"/>
      <c r="B11" s="60"/>
    </row>
    <row r="12" spans="1:9" s="1" customFormat="1" ht="15.6" customHeight="1" x14ac:dyDescent="0.25">
      <c r="A12" s="213" t="s">
        <v>138</v>
      </c>
      <c r="B12" s="180" t="s">
        <v>51</v>
      </c>
      <c r="D12" s="444" t="s">
        <v>240</v>
      </c>
      <c r="I12" s="2"/>
    </row>
    <row r="13" spans="1:9" s="1" customFormat="1" ht="30" x14ac:dyDescent="0.2">
      <c r="A13" s="217" t="s">
        <v>139</v>
      </c>
      <c r="B13" s="121"/>
      <c r="D13" s="445"/>
      <c r="F13" s="7"/>
      <c r="I13" s="2"/>
    </row>
    <row r="14" spans="1:9" s="1" customFormat="1" x14ac:dyDescent="0.2">
      <c r="A14" s="127" t="s">
        <v>140</v>
      </c>
      <c r="B14" s="119"/>
      <c r="D14" s="445"/>
      <c r="I14" s="2"/>
    </row>
    <row r="15" spans="1:9" s="1" customFormat="1" x14ac:dyDescent="0.2">
      <c r="A15" s="127" t="s">
        <v>141</v>
      </c>
      <c r="B15" s="119"/>
      <c r="D15" s="445"/>
      <c r="I15" s="2"/>
    </row>
    <row r="16" spans="1:9" s="1" customFormat="1" x14ac:dyDescent="0.2">
      <c r="A16" s="127" t="s">
        <v>142</v>
      </c>
      <c r="B16" s="119"/>
      <c r="D16" s="445"/>
      <c r="I16" s="2"/>
    </row>
    <row r="17" spans="1:9" s="1" customFormat="1" ht="30" x14ac:dyDescent="0.2">
      <c r="A17" s="217" t="s">
        <v>143</v>
      </c>
      <c r="B17" s="119"/>
      <c r="D17" s="445"/>
      <c r="I17" s="2"/>
    </row>
    <row r="18" spans="1:9" s="1" customFormat="1" x14ac:dyDescent="0.2">
      <c r="A18" s="127" t="s">
        <v>86</v>
      </c>
      <c r="B18" s="121"/>
      <c r="D18" s="445"/>
      <c r="F18" s="7"/>
      <c r="I18" s="2"/>
    </row>
    <row r="19" spans="1:9" s="1" customFormat="1" ht="63" x14ac:dyDescent="0.2">
      <c r="A19" s="210" t="s">
        <v>144</v>
      </c>
      <c r="B19" s="215">
        <f>SUM(B13:B18)</f>
        <v>0</v>
      </c>
      <c r="D19" s="446"/>
      <c r="F19" s="7"/>
      <c r="I19" s="2"/>
    </row>
    <row r="20" spans="1:9" s="1" customFormat="1" x14ac:dyDescent="0.2">
      <c r="A20" s="60"/>
      <c r="B20" s="147"/>
      <c r="I20" s="2"/>
    </row>
    <row r="21" spans="1:9" s="1" customFormat="1" x14ac:dyDescent="0.2">
      <c r="A21" s="60"/>
      <c r="B21" s="60"/>
      <c r="I21" s="2"/>
    </row>
    <row r="22" spans="1:9" s="1" customFormat="1" ht="15.75" x14ac:dyDescent="0.25">
      <c r="A22" s="216"/>
      <c r="B22" s="196" t="s">
        <v>51</v>
      </c>
      <c r="I22" s="2"/>
    </row>
    <row r="23" spans="1:9" s="1" customFormat="1" ht="47.25" x14ac:dyDescent="0.2">
      <c r="A23" s="210" t="s">
        <v>239</v>
      </c>
      <c r="B23" s="215">
        <f>RESS_Min_TOTAL+RESS_CT_TOTAL+RESS_C_TOTAL+RESS_F_TOTAL</f>
        <v>0</v>
      </c>
      <c r="F23" s="7"/>
      <c r="I23" s="2"/>
    </row>
    <row r="24" spans="1:9" s="1" customFormat="1" ht="15.75" x14ac:dyDescent="0.2">
      <c r="A24" s="88"/>
      <c r="B24" s="60"/>
      <c r="I24" s="2"/>
    </row>
    <row r="25" spans="1:9" s="1" customFormat="1" ht="12.75" x14ac:dyDescent="0.2">
      <c r="A25" s="14"/>
      <c r="B25" s="25"/>
      <c r="I25" s="2"/>
    </row>
  </sheetData>
  <sheetProtection formatCells="0" formatColumns="0" formatRows="0" insertColumns="0" insertRows="0" insertHyperlinks="0" deleteColumns="0" deleteRows="0" sort="0" autoFilter="0" pivotTables="0"/>
  <mergeCells count="4">
    <mergeCell ref="A3:B3"/>
    <mergeCell ref="D5:D10"/>
    <mergeCell ref="D12:D19"/>
    <mergeCell ref="A2:B2"/>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K18"/>
  <sheetViews>
    <sheetView showGridLines="0" zoomScale="75" zoomScaleNormal="75" workbookViewId="0">
      <pane ySplit="1" topLeftCell="A2" activePane="bottomLeft" state="frozen"/>
      <selection activeCell="P6" sqref="P6"/>
      <selection pane="bottomLeft" activeCell="C3" sqref="C3"/>
    </sheetView>
  </sheetViews>
  <sheetFormatPr baseColWidth="10" defaultColWidth="8.85546875" defaultRowHeight="15" x14ac:dyDescent="0.25"/>
  <cols>
    <col min="1" max="1" width="79.85546875" style="7" customWidth="1"/>
    <col min="2" max="2" width="21.5703125" style="7" customWidth="1"/>
    <col min="3" max="9" width="3.710937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12" customFormat="1" ht="36.75" customHeight="1" x14ac:dyDescent="0.2">
      <c r="A2" s="416" t="str">
        <f>" Ressources externes utilisées en " &amp; SURVEY_YEAR &amp; ", en provenance du secteur de l'Enseignement Supérieur et de Recherche (ESR)"</f>
        <v xml:space="preserve"> Ressources externes utilisées en 2025, en provenance du secteur de l'Enseignement Supérieur et de Recherche (ESR)</v>
      </c>
      <c r="B2" s="416"/>
      <c r="C2" s="39"/>
      <c r="J2" s="2"/>
    </row>
    <row r="3" spans="1:10" ht="94.9" customHeight="1" x14ac:dyDescent="0.25">
      <c r="A3" s="439" t="s">
        <v>242</v>
      </c>
      <c r="B3" s="439"/>
    </row>
    <row r="4" spans="1:10" ht="15.75" x14ac:dyDescent="0.25">
      <c r="A4" s="60"/>
      <c r="B4" s="60"/>
    </row>
    <row r="5" spans="1:10" ht="31.5" x14ac:dyDescent="0.25">
      <c r="A5" s="220" t="s">
        <v>95</v>
      </c>
      <c r="B5" s="180" t="s">
        <v>51</v>
      </c>
    </row>
    <row r="6" spans="1:10" ht="15.75" customHeight="1" x14ac:dyDescent="0.25">
      <c r="A6" s="217" t="s">
        <v>145</v>
      </c>
      <c r="B6" s="121"/>
    </row>
    <row r="7" spans="1:10" ht="15.75" x14ac:dyDescent="0.25">
      <c r="A7" s="127" t="s">
        <v>96</v>
      </c>
      <c r="B7" s="214"/>
    </row>
    <row r="8" spans="1:10" ht="15.75" x14ac:dyDescent="0.25">
      <c r="A8" s="127" t="s">
        <v>97</v>
      </c>
      <c r="B8" s="119"/>
    </row>
    <row r="9" spans="1:10" ht="15.75" x14ac:dyDescent="0.25">
      <c r="A9" s="127" t="s">
        <v>98</v>
      </c>
      <c r="B9" s="214"/>
    </row>
    <row r="10" spans="1:10" ht="47.25" x14ac:dyDescent="0.25">
      <c r="A10" s="210" t="s">
        <v>146</v>
      </c>
      <c r="B10" s="215">
        <f>SUM(B6:B9)</f>
        <v>0</v>
      </c>
    </row>
    <row r="11" spans="1:10" ht="15.75" x14ac:dyDescent="0.25">
      <c r="A11" s="131"/>
      <c r="B11" s="131"/>
      <c r="C11" s="15"/>
      <c r="D11" s="15"/>
      <c r="E11" s="15"/>
      <c r="F11" s="15"/>
      <c r="G11" s="15"/>
      <c r="H11" s="15"/>
    </row>
    <row r="12" spans="1:10" ht="15.75" x14ac:dyDescent="0.25">
      <c r="A12" s="131"/>
      <c r="B12" s="131"/>
      <c r="C12" s="15"/>
      <c r="D12" s="15"/>
      <c r="E12" s="15"/>
      <c r="F12" s="15"/>
      <c r="G12" s="15"/>
      <c r="H12" s="15"/>
    </row>
    <row r="13" spans="1:10" ht="15.75" x14ac:dyDescent="0.25">
      <c r="A13" s="220" t="s">
        <v>100</v>
      </c>
      <c r="B13" s="180" t="s">
        <v>51</v>
      </c>
    </row>
    <row r="14" spans="1:10" ht="15.75" x14ac:dyDescent="0.25">
      <c r="A14" s="120" t="s">
        <v>147</v>
      </c>
      <c r="B14" s="206"/>
    </row>
    <row r="15" spans="1:10" ht="31.5" x14ac:dyDescent="0.25">
      <c r="A15" s="210" t="s">
        <v>148</v>
      </c>
      <c r="B15" s="215">
        <f>RESS_ESH_NV</f>
        <v>0</v>
      </c>
    </row>
    <row r="16" spans="1:10" ht="15.75" x14ac:dyDescent="0.25">
      <c r="A16" s="60"/>
      <c r="B16" s="60"/>
    </row>
    <row r="17" spans="1:2" ht="15.75" x14ac:dyDescent="0.25">
      <c r="A17" s="60"/>
      <c r="B17" s="60"/>
    </row>
    <row r="18" spans="1:2" ht="31.5" x14ac:dyDescent="0.25">
      <c r="A18" s="210" t="s">
        <v>149</v>
      </c>
      <c r="B18" s="215">
        <f>RESS_ESC_TOTAL+RESS_ESH_TOTAL</f>
        <v>0</v>
      </c>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J54"/>
  <sheetViews>
    <sheetView showGridLines="0" tabSelected="1" zoomScale="75" zoomScaleNormal="75" workbookViewId="0">
      <pane xSplit="1" ySplit="5" topLeftCell="B6" activePane="bottomRight" state="frozen"/>
      <selection pane="topRight" activeCell="B1" sqref="B1"/>
      <selection pane="bottomLeft" activeCell="A6" sqref="A6"/>
      <selection pane="bottomRight" activeCell="B16" sqref="B16"/>
    </sheetView>
  </sheetViews>
  <sheetFormatPr baseColWidth="10" defaultColWidth="8.85546875" defaultRowHeight="15" x14ac:dyDescent="0.2"/>
  <cols>
    <col min="1" max="1" width="67.85546875" style="60" customWidth="1"/>
    <col min="2" max="2" width="29.85546875" style="60" customWidth="1"/>
    <col min="3" max="3" width="11.85546875" style="60" customWidth="1"/>
    <col min="4" max="4" width="63.7109375" style="60" customWidth="1"/>
    <col min="5" max="6" width="3.42578125" style="60" customWidth="1"/>
    <col min="7" max="7" width="4.7109375" style="60" customWidth="1"/>
    <col min="8" max="9" width="3.42578125" style="60" customWidth="1"/>
    <col min="10" max="10" width="3.85546875" style="61" customWidth="1"/>
    <col min="11" max="16384" width="8.85546875" style="60"/>
  </cols>
  <sheetData>
    <row r="1" spans="1:4" ht="15.75" x14ac:dyDescent="0.2">
      <c r="A1" s="320"/>
      <c r="B1" s="321"/>
      <c r="D1" s="337" t="s">
        <v>216</v>
      </c>
    </row>
    <row r="2" spans="1:4" ht="21" customHeight="1" x14ac:dyDescent="0.2">
      <c r="A2" s="322" t="s">
        <v>30</v>
      </c>
      <c r="B2" s="323"/>
    </row>
    <row r="3" spans="1:4" ht="13.5" customHeight="1" x14ac:dyDescent="0.2">
      <c r="A3" s="324"/>
      <c r="B3" s="325"/>
    </row>
    <row r="4" spans="1:4" ht="15.75" x14ac:dyDescent="0.2">
      <c r="A4" s="326" t="s">
        <v>31</v>
      </c>
      <c r="B4" s="327">
        <v>2025</v>
      </c>
    </row>
    <row r="5" spans="1:4" ht="15.75" x14ac:dyDescent="0.2">
      <c r="A5" s="326" t="s">
        <v>32</v>
      </c>
      <c r="B5" s="327" t="s">
        <v>290</v>
      </c>
    </row>
    <row r="6" spans="1:4" ht="15.75" x14ac:dyDescent="0.2">
      <c r="A6" s="328" t="s">
        <v>33</v>
      </c>
      <c r="B6" s="329"/>
    </row>
    <row r="7" spans="1:4" ht="50.25" customHeight="1" x14ac:dyDescent="0.2">
      <c r="A7" s="328" t="s">
        <v>34</v>
      </c>
      <c r="B7" s="330"/>
    </row>
    <row r="8" spans="1:4" ht="22.5" customHeight="1" x14ac:dyDescent="0.2">
      <c r="A8" s="328" t="s">
        <v>35</v>
      </c>
      <c r="B8" s="331"/>
    </row>
    <row r="9" spans="1:4" ht="60" customHeight="1" x14ac:dyDescent="0.2">
      <c r="A9" s="504" t="s">
        <v>36</v>
      </c>
      <c r="B9" s="331"/>
    </row>
    <row r="10" spans="1:4" ht="60" customHeight="1" x14ac:dyDescent="0.2">
      <c r="A10" s="332" t="s">
        <v>325</v>
      </c>
      <c r="B10" s="331"/>
    </row>
    <row r="11" spans="1:4" x14ac:dyDescent="0.2">
      <c r="A11" s="332" t="s">
        <v>326</v>
      </c>
      <c r="B11" s="333"/>
    </row>
    <row r="12" spans="1:4" x14ac:dyDescent="0.2">
      <c r="A12" s="332" t="s">
        <v>327</v>
      </c>
      <c r="B12" s="331"/>
    </row>
    <row r="13" spans="1:4" ht="15.75" x14ac:dyDescent="0.2">
      <c r="A13" s="334" t="s">
        <v>37</v>
      </c>
      <c r="B13" s="335"/>
    </row>
    <row r="14" spans="1:4" ht="50.25" customHeight="1" x14ac:dyDescent="0.2">
      <c r="A14" s="334" t="s">
        <v>38</v>
      </c>
      <c r="B14" s="331"/>
      <c r="D14" s="365" t="s">
        <v>328</v>
      </c>
    </row>
    <row r="15" spans="1:4" ht="37.5" customHeight="1" x14ac:dyDescent="0.2">
      <c r="A15" s="334" t="str">
        <f>"Effectif total rémunéré en PP au 31/12/" &amp; SURVEY_YEAR</f>
        <v>Effectif total rémunéré en PP au 31/12/2025</v>
      </c>
      <c r="B15" s="362"/>
      <c r="D15" s="365" t="s">
        <v>291</v>
      </c>
    </row>
    <row r="16" spans="1:4" ht="49.5" customHeight="1" x14ac:dyDescent="0.2">
      <c r="A16" s="334" t="str">
        <f>"Budget total HT de l’organisme en " &amp; SURVEY_YEAR &amp; " en milliers €"</f>
        <v>Budget total HT de l’organisme en 2025 en milliers €</v>
      </c>
      <c r="B16" s="362"/>
      <c r="D16" s="365" t="s">
        <v>292</v>
      </c>
    </row>
    <row r="17" spans="1:9" ht="41.25" customHeight="1" x14ac:dyDescent="0.2">
      <c r="A17" s="336" t="s">
        <v>39</v>
      </c>
      <c r="B17" s="331"/>
      <c r="D17" s="365" t="s">
        <v>329</v>
      </c>
    </row>
    <row r="18" spans="1:9" ht="15.75" x14ac:dyDescent="0.2">
      <c r="A18" s="92"/>
      <c r="B18" s="93"/>
    </row>
    <row r="19" spans="1:9" ht="20.25" customHeight="1" x14ac:dyDescent="0.2"/>
    <row r="20" spans="1:9" ht="19.5" customHeight="1" thickBot="1" x14ac:dyDescent="0.25">
      <c r="A20" s="98" t="s">
        <v>40</v>
      </c>
      <c r="B20" s="99"/>
      <c r="C20" s="99"/>
      <c r="D20" s="99"/>
      <c r="E20" s="94"/>
      <c r="F20" s="94"/>
      <c r="G20" s="94"/>
    </row>
    <row r="21" spans="1:9" ht="139.15" customHeight="1" x14ac:dyDescent="0.2">
      <c r="A21" s="393" t="s">
        <v>232</v>
      </c>
      <c r="B21" s="393"/>
      <c r="C21" s="393"/>
      <c r="D21" s="393"/>
      <c r="E21" s="94"/>
      <c r="F21" s="94"/>
      <c r="G21" s="94"/>
      <c r="H21" s="94"/>
      <c r="I21" s="94"/>
    </row>
    <row r="22" spans="1:9" ht="31.15" customHeight="1" x14ac:dyDescent="0.25">
      <c r="A22" s="74" t="str">
        <f>"Votre organisme a-t-il exécuté des travaux de R&amp;D en " &amp; SURVEY_YEAR &amp; " ?"</f>
        <v>Votre organisme a-t-il exécuté des travaux de R&amp;D en 2025 ?</v>
      </c>
      <c r="B22" s="95">
        <v>1</v>
      </c>
      <c r="C22" s="366" t="str">
        <f>IF(RetD_annee=1,"=Oui","=Non")</f>
        <v>=Oui</v>
      </c>
      <c r="D22" s="365" t="s">
        <v>307</v>
      </c>
      <c r="E22" s="96"/>
      <c r="F22" s="96"/>
      <c r="G22" s="96"/>
      <c r="H22" s="96"/>
      <c r="I22" s="96"/>
    </row>
    <row r="23" spans="1:9" x14ac:dyDescent="0.2">
      <c r="G23" s="96"/>
      <c r="H23" s="96"/>
      <c r="I23" s="96"/>
    </row>
    <row r="24" spans="1:9" ht="15.75" x14ac:dyDescent="0.25">
      <c r="A24" s="74" t="s">
        <v>41</v>
      </c>
    </row>
    <row r="25" spans="1:9" ht="27" customHeight="1" x14ac:dyDescent="0.2"/>
    <row r="26" spans="1:9" ht="30" customHeight="1" x14ac:dyDescent="0.25">
      <c r="A26" s="97" t="str">
        <f>"Votre organisme a-t-il exécuté des travaux de R&amp;D au cours des trois années précédentes (de " &amp; SURVEY_YEAR-3 &amp; " à " &amp; SURVEY_YEAR-1 &amp; ") ?"</f>
        <v>Votre organisme a-t-il exécuté des travaux de R&amp;D au cours des trois années précédentes (de 2022 à 2024) ?</v>
      </c>
      <c r="B26" s="95">
        <v>1</v>
      </c>
      <c r="C26" s="366" t="str">
        <f>IF(RetD_avant=1,"=Oui","=Non")</f>
        <v>=Oui</v>
      </c>
      <c r="D26" s="365" t="s">
        <v>307</v>
      </c>
      <c r="E26" s="65"/>
      <c r="F26" s="65"/>
      <c r="G26" s="65"/>
      <c r="H26" s="65"/>
      <c r="I26" s="65"/>
    </row>
    <row r="27" spans="1:9" ht="32.25" customHeight="1" x14ac:dyDescent="0.2"/>
    <row r="28" spans="1:9" ht="31.5" customHeight="1" x14ac:dyDescent="0.25">
      <c r="A28" s="97" t="str">
        <f>"Votre organisme est-il susceptible d’exécuter des travaux de R&amp;D à l’avenir (i.e. à partir de " &amp; SURVEY_YEAR+1 &amp; ") ?"</f>
        <v>Votre organisme est-il susceptible d’exécuter des travaux de R&amp;D à l’avenir (i.e. à partir de 2026) ?</v>
      </c>
      <c r="B28" s="95">
        <v>1</v>
      </c>
      <c r="C28" s="366" t="str">
        <f>IF(RetD_après=1,"=Oui","=Non")</f>
        <v>=Oui</v>
      </c>
      <c r="D28" s="365" t="s">
        <v>307</v>
      </c>
      <c r="E28" s="65"/>
      <c r="F28" s="65"/>
      <c r="G28" s="65"/>
      <c r="H28" s="65"/>
      <c r="I28" s="65"/>
    </row>
    <row r="52" ht="31.5" customHeight="1" x14ac:dyDescent="0.2"/>
    <row r="53" ht="31.5" customHeight="1" x14ac:dyDescent="0.2"/>
    <row r="54" ht="31.5" customHeight="1" x14ac:dyDescent="0.2"/>
  </sheetData>
  <sheetProtection formatCells="0" formatColumns="0" formatRows="0" insertColumns="0" insertRows="0" insertHyperlinks="0" deleteColumns="0" deleteRows="0" sort="0" autoFilter="0" pivotTables="0"/>
  <mergeCells count="1">
    <mergeCell ref="A21:D21"/>
  </mergeCells>
  <dataValidations count="1">
    <dataValidation type="list" allowBlank="1" showInputMessage="1" showErrorMessage="1" sqref="B28 B22 B26" xr:uid="{00000000-0002-0000-0100-000000000000}">
      <formula1>"1,0"</formula1>
    </dataValidation>
  </dataValidations>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0</xdr:col>
                    <xdr:colOff>4486275</xdr:colOff>
                    <xdr:row>4</xdr:row>
                    <xdr:rowOff>171450</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0</xdr:col>
                    <xdr:colOff>4486275</xdr:colOff>
                    <xdr:row>6</xdr:row>
                    <xdr:rowOff>485775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K22"/>
  <sheetViews>
    <sheetView showGridLines="0" zoomScale="75" zoomScaleNormal="75" workbookViewId="0">
      <pane ySplit="1" topLeftCell="A2" activePane="bottomLeft" state="frozen"/>
      <selection activeCell="P6" sqref="P6"/>
      <selection pane="bottomLeft" activeCell="D5" sqref="D5:D7"/>
    </sheetView>
  </sheetViews>
  <sheetFormatPr baseColWidth="10" defaultColWidth="8.85546875" defaultRowHeight="15" x14ac:dyDescent="0.25"/>
  <cols>
    <col min="1" max="1" width="70.28515625" style="7" customWidth="1"/>
    <col min="2" max="2" width="28.7109375" style="7" customWidth="1"/>
    <col min="3" max="3" width="11.42578125" style="7" customWidth="1"/>
    <col min="4" max="4" width="105" style="7" customWidth="1"/>
    <col min="5" max="9" width="5.28515625" style="7" customWidth="1"/>
    <col min="10" max="10" width="3.85546875" style="2" customWidth="1"/>
    <col min="11" max="11" width="11.42578125" style="7" customWidth="1"/>
  </cols>
  <sheetData>
    <row r="1" spans="1:10" s="1" customFormat="1" x14ac:dyDescent="0.2">
      <c r="A1" s="5"/>
      <c r="B1" s="6"/>
      <c r="C1" s="7"/>
      <c r="D1" s="218" t="s">
        <v>216</v>
      </c>
      <c r="E1" s="7"/>
      <c r="F1" s="7"/>
      <c r="G1" s="7"/>
      <c r="H1" s="7"/>
      <c r="I1" s="7"/>
      <c r="J1" s="2"/>
    </row>
    <row r="2" spans="1:10" s="12" customFormat="1" ht="44.45" customHeight="1" x14ac:dyDescent="0.2">
      <c r="A2" s="447" t="str">
        <f>" Ressources externes utilisées en " &amp; SURVEY_YEAR &amp; ", en provenance des Associations, des Fondations et des GIP"</f>
        <v xml:space="preserve"> Ressources externes utilisées en 2025, en provenance des Associations, des Fondations et des GIP</v>
      </c>
      <c r="B2" s="447"/>
      <c r="C2" s="39"/>
      <c r="J2" s="2"/>
    </row>
    <row r="3" spans="1:10" ht="129.6" customHeight="1" x14ac:dyDescent="0.25">
      <c r="A3" s="440" t="s">
        <v>243</v>
      </c>
      <c r="B3" s="440"/>
    </row>
    <row r="4" spans="1:10" ht="15.75" x14ac:dyDescent="0.25">
      <c r="A4" s="60"/>
      <c r="B4" s="60"/>
    </row>
    <row r="5" spans="1:10" ht="31.5" x14ac:dyDescent="0.25">
      <c r="A5" s="220" t="s">
        <v>102</v>
      </c>
      <c r="B5" s="180" t="s">
        <v>51</v>
      </c>
      <c r="D5" s="448" t="s">
        <v>304</v>
      </c>
    </row>
    <row r="6" spans="1:10" ht="37.5" customHeight="1" x14ac:dyDescent="0.25">
      <c r="A6" s="120" t="s">
        <v>103</v>
      </c>
      <c r="B6" s="121"/>
      <c r="D6" s="448"/>
      <c r="E6" s="26"/>
      <c r="F6" s="26"/>
      <c r="G6" s="26"/>
      <c r="H6" s="26"/>
      <c r="I6" s="26"/>
    </row>
    <row r="7" spans="1:10" ht="43.5" customHeight="1" x14ac:dyDescent="0.25">
      <c r="A7" s="210" t="s">
        <v>150</v>
      </c>
      <c r="B7" s="221">
        <f>RESS_I_NV</f>
        <v>0</v>
      </c>
      <c r="D7" s="448"/>
    </row>
    <row r="8" spans="1:10" ht="17.25" customHeight="1" x14ac:dyDescent="0.25">
      <c r="D8" s="39"/>
    </row>
    <row r="9" spans="1:10" x14ac:dyDescent="0.25">
      <c r="D9" s="39"/>
    </row>
    <row r="10" spans="1:10" x14ac:dyDescent="0.25">
      <c r="D10" s="39"/>
    </row>
    <row r="11" spans="1:10" x14ac:dyDescent="0.25">
      <c r="D11" s="39"/>
    </row>
    <row r="20" ht="31.5" customHeight="1" x14ac:dyDescent="0.25"/>
    <row r="21" ht="31.5" customHeight="1" x14ac:dyDescent="0.25"/>
    <row r="22" ht="31.5" customHeight="1" x14ac:dyDescent="0.25"/>
  </sheetData>
  <sheetProtection formatCells="0" formatColumns="0" formatRows="0" insertColumns="0" insertRows="0" insertHyperlinks="0" deleteColumns="0" deleteRows="0" sort="0" autoFilter="0" pivotTables="0"/>
  <mergeCells count="3">
    <mergeCell ref="A3:B3"/>
    <mergeCell ref="A2:B2"/>
    <mergeCell ref="D5:D7"/>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J23"/>
  <sheetViews>
    <sheetView showGridLines="0" zoomScale="75" zoomScaleNormal="75" workbookViewId="0">
      <pane ySplit="1" topLeftCell="A2" activePane="bottomLeft" state="frozen"/>
      <selection activeCell="P6" sqref="P6"/>
      <selection pane="bottomLeft" activeCell="A2" sqref="A2:C2"/>
    </sheetView>
  </sheetViews>
  <sheetFormatPr baseColWidth="10" defaultColWidth="8.85546875" defaultRowHeight="15" x14ac:dyDescent="0.25"/>
  <cols>
    <col min="1" max="1" width="12.28515625" style="7" customWidth="1"/>
    <col min="2" max="2" width="50.28515625" style="7" customWidth="1"/>
    <col min="3" max="3" width="27.42578125" style="7" customWidth="1"/>
    <col min="4" max="4" width="3.42578125" style="1" customWidth="1"/>
    <col min="5" max="8" width="3.42578125" style="7" customWidth="1"/>
    <col min="9" max="9" width="3.85546875" style="2" customWidth="1"/>
    <col min="10" max="10" width="11.42578125" style="7" customWidth="1"/>
  </cols>
  <sheetData>
    <row r="1" spans="1:9" s="1" customFormat="1" ht="12.75" x14ac:dyDescent="0.2">
      <c r="A1" s="5"/>
      <c r="B1" s="6"/>
      <c r="C1" s="28"/>
      <c r="E1" s="27"/>
      <c r="F1" s="27"/>
      <c r="G1" s="27"/>
      <c r="H1" s="27"/>
      <c r="I1" s="2"/>
    </row>
    <row r="2" spans="1:9" s="12" customFormat="1" ht="39.6" customHeight="1" x14ac:dyDescent="0.2">
      <c r="A2" s="447" t="str">
        <f>" Ressources externes utilisées en " &amp; SURVEY_YEAR &amp; ", en provenance des entreprises"</f>
        <v xml:space="preserve"> Ressources externes utilisées en 2025, en provenance des entreprises</v>
      </c>
      <c r="B2" s="447"/>
      <c r="C2" s="447"/>
      <c r="I2" s="2"/>
    </row>
    <row r="3" spans="1:9" x14ac:dyDescent="0.25">
      <c r="A3" s="425" t="s">
        <v>244</v>
      </c>
      <c r="B3" s="425"/>
      <c r="C3" s="425"/>
      <c r="D3" s="16"/>
      <c r="E3" s="16"/>
      <c r="F3" s="16"/>
      <c r="G3" s="16"/>
      <c r="H3" s="16"/>
    </row>
    <row r="4" spans="1:9" x14ac:dyDescent="0.25">
      <c r="A4" s="452"/>
      <c r="B4" s="452"/>
      <c r="C4" s="452"/>
    </row>
    <row r="5" spans="1:9" ht="15.6" customHeight="1" x14ac:dyDescent="0.25">
      <c r="A5" s="449" t="s">
        <v>106</v>
      </c>
      <c r="B5" s="449"/>
      <c r="C5" s="449"/>
      <c r="E5" s="16"/>
      <c r="F5" s="16"/>
      <c r="G5" s="16"/>
      <c r="H5" s="16"/>
    </row>
    <row r="6" spans="1:9" ht="31.5" x14ac:dyDescent="0.25">
      <c r="A6" s="224"/>
      <c r="B6" s="225" t="s">
        <v>107</v>
      </c>
      <c r="C6" s="225" t="s">
        <v>151</v>
      </c>
    </row>
    <row r="7" spans="1:9" ht="15.75" x14ac:dyDescent="0.25">
      <c r="A7" s="53">
        <v>31</v>
      </c>
      <c r="B7" s="223" t="s">
        <v>245</v>
      </c>
      <c r="C7" s="20"/>
    </row>
    <row r="8" spans="1:9" ht="47.45" customHeight="1" x14ac:dyDescent="0.25">
      <c r="A8" s="450" t="s">
        <v>152</v>
      </c>
      <c r="B8" s="451"/>
      <c r="C8" s="222">
        <f>RESS_ENTRA_VAL</f>
        <v>0</v>
      </c>
    </row>
    <row r="9" spans="1:9" ht="28.5" customHeight="1" x14ac:dyDescent="0.25">
      <c r="B9" s="15"/>
      <c r="C9" s="15"/>
    </row>
    <row r="10" spans="1:9" x14ac:dyDescent="0.25">
      <c r="B10" s="15"/>
    </row>
    <row r="11" spans="1:9" x14ac:dyDescent="0.25">
      <c r="B11" s="15"/>
    </row>
    <row r="12" spans="1:9" x14ac:dyDescent="0.25">
      <c r="B12" s="15"/>
    </row>
    <row r="21" ht="31.5" customHeight="1" x14ac:dyDescent="0.25"/>
    <row r="22" ht="31.5" customHeight="1" x14ac:dyDescent="0.25"/>
    <row r="23" ht="31.5" customHeight="1" x14ac:dyDescent="0.25"/>
  </sheetData>
  <sheetProtection formatCells="0" formatColumns="0" formatRows="0" insertColumns="0" insertRows="0" insertHyperlinks="0" deleteColumns="0" deleteRows="0" sort="0" autoFilter="0" pivotTables="0"/>
  <mergeCells count="5">
    <mergeCell ref="A5:C5"/>
    <mergeCell ref="A8:B8"/>
    <mergeCell ref="A2:C2"/>
    <mergeCell ref="A4:C4"/>
    <mergeCell ref="A3:C3"/>
  </mergeCells>
  <printOptions horizontalCentered="1"/>
  <pageMargins left="0.23622047244093999" right="0.59055118110236005" top="0.39370078740157" bottom="0.78740157480314998" header="0.39370078740157" footer="0.55118110236219997"/>
  <pageSetup paperSize="9" scale="30" orientation="portrait" r:id="rId1"/>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J28"/>
  <sheetViews>
    <sheetView showGridLines="0" zoomScale="75" zoomScaleNormal="75" workbookViewId="0">
      <pane ySplit="1" topLeftCell="A2" activePane="bottomLeft" state="frozen"/>
      <selection activeCell="P6" sqref="P6"/>
      <selection pane="bottomLeft" activeCell="A2" sqref="A2:C2"/>
    </sheetView>
  </sheetViews>
  <sheetFormatPr baseColWidth="10" defaultColWidth="8.85546875" defaultRowHeight="15" x14ac:dyDescent="0.2"/>
  <cols>
    <col min="1" max="1" width="67.140625" style="60" customWidth="1"/>
    <col min="2" max="2" width="25.28515625" style="60" customWidth="1"/>
    <col min="3" max="3" width="22.28515625" style="60" customWidth="1"/>
    <col min="4" max="9" width="5" style="60" customWidth="1"/>
    <col min="10" max="10" width="3.85546875" style="61" customWidth="1"/>
    <col min="11" max="11" width="11.42578125" style="60" customWidth="1"/>
    <col min="12" max="16384" width="8.85546875" style="60"/>
  </cols>
  <sheetData>
    <row r="1" spans="1:9" ht="15.75" x14ac:dyDescent="0.25">
      <c r="A1" s="58"/>
      <c r="B1" s="89"/>
      <c r="C1" s="226"/>
      <c r="D1" s="226"/>
      <c r="E1" s="226"/>
      <c r="F1" s="226"/>
      <c r="G1" s="226"/>
      <c r="H1" s="226"/>
      <c r="I1" s="226"/>
    </row>
    <row r="2" spans="1:9" ht="34.9" customHeight="1" x14ac:dyDescent="0.2">
      <c r="A2" s="447" t="str">
        <f>" Ressources externes utilisées en " &amp; SURVEY_YEAR &amp; ", en provenance des organisations internationales et de l'Étranger"</f>
        <v xml:space="preserve"> Ressources externes utilisées en 2025, en provenance des organisations internationales et de l'Étranger</v>
      </c>
      <c r="B2" s="447"/>
      <c r="C2" s="447"/>
    </row>
    <row r="3" spans="1:9" ht="96" customHeight="1" x14ac:dyDescent="0.2">
      <c r="A3" s="440" t="s">
        <v>246</v>
      </c>
      <c r="B3" s="440"/>
      <c r="C3" s="440"/>
    </row>
    <row r="4" spans="1:9" ht="12.75" customHeight="1" x14ac:dyDescent="0.2"/>
    <row r="5" spans="1:9" ht="15.75" x14ac:dyDescent="0.25">
      <c r="A5" s="152" t="s">
        <v>153</v>
      </c>
      <c r="B5" s="180" t="s">
        <v>51</v>
      </c>
    </row>
    <row r="6" spans="1:9" x14ac:dyDescent="0.2">
      <c r="A6" s="233" t="s">
        <v>154</v>
      </c>
      <c r="B6" s="234"/>
      <c r="D6" s="227"/>
      <c r="E6" s="227"/>
      <c r="F6" s="227"/>
      <c r="H6" s="227"/>
      <c r="I6" s="227"/>
    </row>
    <row r="7" spans="1:9" x14ac:dyDescent="0.2">
      <c r="A7" s="233" t="s">
        <v>155</v>
      </c>
      <c r="B7" s="207"/>
      <c r="D7" s="227"/>
      <c r="E7" s="227"/>
      <c r="F7" s="227"/>
      <c r="H7" s="227"/>
      <c r="I7" s="227"/>
    </row>
    <row r="8" spans="1:9" x14ac:dyDescent="0.2">
      <c r="A8" s="233" t="s">
        <v>86</v>
      </c>
      <c r="B8" s="235"/>
      <c r="D8" s="227"/>
      <c r="E8" s="227"/>
      <c r="F8" s="227"/>
      <c r="H8" s="227"/>
      <c r="I8" s="227"/>
    </row>
    <row r="9" spans="1:9" x14ac:dyDescent="0.2">
      <c r="A9" s="233" t="s">
        <v>110</v>
      </c>
      <c r="B9" s="236"/>
    </row>
    <row r="10" spans="1:9" ht="31.5" x14ac:dyDescent="0.2">
      <c r="A10" s="210" t="s">
        <v>156</v>
      </c>
      <c r="B10" s="232">
        <f>SUM(B6:B9)</f>
        <v>0</v>
      </c>
    </row>
    <row r="11" spans="1:9" ht="12.75" customHeight="1" x14ac:dyDescent="0.2">
      <c r="A11" s="228"/>
      <c r="B11" s="228"/>
      <c r="C11" s="228"/>
      <c r="D11" s="228"/>
      <c r="E11" s="228"/>
    </row>
    <row r="12" spans="1:9" ht="31.5" x14ac:dyDescent="0.25">
      <c r="A12" s="237" t="s">
        <v>109</v>
      </c>
      <c r="B12" s="180" t="s">
        <v>51</v>
      </c>
    </row>
    <row r="13" spans="1:9" x14ac:dyDescent="0.2">
      <c r="A13" s="239" t="s">
        <v>247</v>
      </c>
      <c r="B13" s="229"/>
      <c r="D13" s="227"/>
      <c r="E13" s="227"/>
      <c r="F13" s="227"/>
      <c r="H13" s="227"/>
      <c r="I13" s="227"/>
    </row>
    <row r="14" spans="1:9" ht="31.5" x14ac:dyDescent="0.2">
      <c r="A14" s="210" t="s">
        <v>157</v>
      </c>
      <c r="B14" s="232">
        <f>RESS_OI_HE_NV</f>
        <v>0</v>
      </c>
    </row>
    <row r="15" spans="1:9" ht="13.5" customHeight="1" x14ac:dyDescent="0.2"/>
    <row r="16" spans="1:9" ht="29.25" customHeight="1" x14ac:dyDescent="0.25">
      <c r="A16" s="237" t="s">
        <v>113</v>
      </c>
      <c r="B16" s="180" t="s">
        <v>51</v>
      </c>
    </row>
    <row r="17" spans="1:9" x14ac:dyDescent="0.2">
      <c r="A17" s="238" t="s">
        <v>114</v>
      </c>
      <c r="B17" s="212"/>
      <c r="D17" s="227"/>
      <c r="E17" s="227"/>
      <c r="F17" s="227"/>
      <c r="H17" s="227"/>
      <c r="I17" s="227"/>
    </row>
    <row r="18" spans="1:9" ht="47.25" x14ac:dyDescent="0.2">
      <c r="A18" s="210" t="s">
        <v>158</v>
      </c>
      <c r="B18" s="232">
        <f>RESS_ESE_NV</f>
        <v>0</v>
      </c>
    </row>
    <row r="20" spans="1:9" x14ac:dyDescent="0.2">
      <c r="A20" s="230"/>
      <c r="B20" s="230"/>
    </row>
    <row r="21" spans="1:9" ht="15.75" x14ac:dyDescent="0.25">
      <c r="A21" s="237" t="s">
        <v>116</v>
      </c>
      <c r="B21" s="180" t="s">
        <v>51</v>
      </c>
    </row>
    <row r="22" spans="1:9" x14ac:dyDescent="0.2">
      <c r="A22" s="240" t="s">
        <v>117</v>
      </c>
      <c r="B22" s="212"/>
      <c r="D22" s="227"/>
      <c r="E22" s="227"/>
      <c r="F22" s="227"/>
      <c r="H22" s="227"/>
      <c r="I22" s="227"/>
    </row>
    <row r="23" spans="1:9" ht="31.5" x14ac:dyDescent="0.2">
      <c r="A23" s="210" t="s">
        <v>159</v>
      </c>
      <c r="B23" s="232">
        <f>RESS_EE_NV</f>
        <v>0</v>
      </c>
    </row>
    <row r="24" spans="1:9" ht="15.75" x14ac:dyDescent="0.2">
      <c r="A24" s="88"/>
      <c r="B24" s="88"/>
      <c r="C24" s="88"/>
      <c r="D24" s="88"/>
      <c r="E24" s="88"/>
      <c r="F24" s="88"/>
      <c r="H24" s="88"/>
    </row>
    <row r="25" spans="1:9" x14ac:dyDescent="0.2">
      <c r="A25" s="131"/>
      <c r="B25" s="231"/>
    </row>
    <row r="26" spans="1:9" ht="50.25" customHeight="1" x14ac:dyDescent="0.2">
      <c r="A26" s="210" t="s">
        <v>160</v>
      </c>
      <c r="B26" s="232">
        <f>RESS_OI_UE_TOTAL+RESS_OI_HE_TOTAL+RESS_ESE_TOTAL+RESS_EE_TOTAL</f>
        <v>0</v>
      </c>
    </row>
    <row r="27" spans="1:9" ht="27" customHeight="1" x14ac:dyDescent="0.2">
      <c r="A27" s="88"/>
      <c r="B27" s="88"/>
      <c r="C27" s="88"/>
      <c r="D27" s="88"/>
      <c r="E27" s="88"/>
      <c r="F27" s="88"/>
    </row>
    <row r="28" spans="1:9" ht="30" customHeight="1" x14ac:dyDescent="0.2">
      <c r="A28" s="88"/>
      <c r="B28" s="88"/>
      <c r="C28" s="88"/>
      <c r="D28" s="88"/>
      <c r="E28" s="88"/>
      <c r="F28" s="88"/>
      <c r="G28" s="143"/>
      <c r="H28" s="143"/>
      <c r="I28" s="143"/>
    </row>
  </sheetData>
  <sheetProtection formatCells="0" formatColumns="0" formatRows="0" insertColumns="0" insertRows="0" insertHyperlinks="0" deleteColumns="0" deleteRows="0" sort="0" autoFilter="0" pivotTables="0"/>
  <mergeCells count="2">
    <mergeCell ref="A2:C2"/>
    <mergeCell ref="A3:C3"/>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K20"/>
  <sheetViews>
    <sheetView showGridLines="0" zoomScale="75" zoomScaleNormal="75" workbookViewId="0">
      <pane ySplit="1" topLeftCell="A2" activePane="bottomLeft" state="frozen"/>
      <selection activeCell="P6" sqref="P6"/>
      <selection pane="bottomLeft" activeCell="A14" sqref="A14:D14"/>
    </sheetView>
  </sheetViews>
  <sheetFormatPr baseColWidth="10" defaultColWidth="8.85546875" defaultRowHeight="15" x14ac:dyDescent="0.25"/>
  <cols>
    <col min="1" max="1" width="58.7109375" style="7" customWidth="1"/>
    <col min="2" max="2" width="25.28515625" style="7" customWidth="1"/>
    <col min="3" max="3" width="25.42578125" style="7" customWidth="1"/>
    <col min="4" max="4" width="26.28515625" style="7" customWidth="1"/>
    <col min="5" max="9" width="5" style="7" customWidth="1"/>
    <col min="10" max="10" width="3.85546875" style="2" customWidth="1"/>
    <col min="11" max="11" width="11.42578125" style="7" customWidth="1"/>
  </cols>
  <sheetData>
    <row r="1" spans="1:11" s="1" customFormat="1" ht="12.75" x14ac:dyDescent="0.2">
      <c r="A1" s="5"/>
      <c r="B1" s="7"/>
      <c r="C1" s="30"/>
      <c r="D1" s="30"/>
      <c r="E1" s="30"/>
      <c r="F1" s="30"/>
      <c r="G1" s="30"/>
      <c r="H1" s="30"/>
      <c r="I1" s="30"/>
      <c r="J1" s="2"/>
    </row>
    <row r="2" spans="1:11" ht="24" customHeight="1" x14ac:dyDescent="0.25">
      <c r="A2" s="453" t="str">
        <f>"Synthèse des RESSOURCES utilisées pour la R&amp;D en "&amp; SURVEY_YEAR &amp; " et estimation en "&amp;SURVEY_YEAR+1</f>
        <v>Synthèse des RESSOURCES utilisées pour la R&amp;D en 2025 et estimation en 2026</v>
      </c>
      <c r="B2" s="453"/>
      <c r="C2" s="453"/>
      <c r="D2" s="9"/>
      <c r="E2" s="9"/>
      <c r="F2" s="9"/>
      <c r="G2" s="9"/>
      <c r="H2" s="9"/>
      <c r="I2" s="9"/>
    </row>
    <row r="3" spans="1:11" ht="24" customHeight="1" x14ac:dyDescent="0.25">
      <c r="A3" s="241"/>
      <c r="B3" s="454" t="s">
        <v>51</v>
      </c>
      <c r="C3" s="454"/>
      <c r="D3" s="9"/>
      <c r="E3" s="9"/>
      <c r="F3" s="9"/>
      <c r="G3" s="9"/>
      <c r="H3" s="9"/>
      <c r="I3" s="9"/>
    </row>
    <row r="4" spans="1:11" ht="24" customHeight="1" x14ac:dyDescent="0.25">
      <c r="A4" s="241"/>
      <c r="B4" s="149"/>
      <c r="C4" s="242"/>
      <c r="D4" s="9"/>
      <c r="E4" s="9"/>
      <c r="F4" s="9"/>
      <c r="G4" s="9"/>
      <c r="H4" s="9"/>
      <c r="I4" s="9"/>
    </row>
    <row r="5" spans="1:11" ht="15.75" x14ac:dyDescent="0.25">
      <c r="A5" s="165"/>
      <c r="B5" s="243" t="str">
        <f>"en " &amp; SURVEY_YEAR</f>
        <v>en 2025</v>
      </c>
      <c r="C5" s="244" t="str">
        <f>"Estimation " &amp; SURVEY_YEAR+1</f>
        <v>Estimation 2026</v>
      </c>
      <c r="D5" s="246" t="str">
        <f>"Evolution " &amp; SURVEY_YEAR+1&amp;"/"&amp;SURVEY_YEAR</f>
        <v>Evolution 2026/2025</v>
      </c>
      <c r="E5" s="16"/>
      <c r="F5" s="16"/>
      <c r="G5" s="16"/>
      <c r="H5" s="16"/>
      <c r="I5" s="16"/>
    </row>
    <row r="6" spans="1:11" ht="69" customHeight="1" x14ac:dyDescent="0.25">
      <c r="A6" s="210" t="str">
        <f>"Total des ressources externes pour travaux de R&amp;D en " &amp; SURVEY_YEAR</f>
        <v>Total des ressources externes pour travaux de R&amp;D en 2025</v>
      </c>
      <c r="B6" s="232">
        <f>RESS_GOV_TOTAL+RESS_ES_TOTAL+RESS_I_TOTAL+RESS_ENTR_TOTAL+RESS_ETR_TOTAL</f>
        <v>0</v>
      </c>
      <c r="C6" s="245"/>
      <c r="D6" s="177">
        <f>IF(RESS_CONTRAT_TOTAL&lt;&gt;0,(RESS_CONTRAT_PREV/RESS_CONTRAT_TOTAL-1)*100,0)</f>
        <v>0</v>
      </c>
      <c r="E6" s="16"/>
      <c r="F6" s="16"/>
      <c r="G6" s="16"/>
      <c r="H6" s="16"/>
      <c r="I6" s="16"/>
    </row>
    <row r="7" spans="1:11" x14ac:dyDescent="0.25">
      <c r="A7" s="29"/>
      <c r="B7" s="54"/>
      <c r="C7" s="55"/>
      <c r="D7" s="16"/>
      <c r="E7" s="16"/>
      <c r="F7" s="16"/>
      <c r="G7" s="16"/>
      <c r="H7" s="16"/>
      <c r="I7" s="16"/>
      <c r="J7" s="51"/>
      <c r="K7" s="39"/>
    </row>
    <row r="8" spans="1:11" ht="37.9" customHeight="1" x14ac:dyDescent="0.25">
      <c r="A8" s="458"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58"/>
      <c r="C8" s="458"/>
      <c r="D8" s="458"/>
      <c r="E8" s="16"/>
      <c r="F8" s="16"/>
      <c r="G8" s="16"/>
      <c r="H8" s="16"/>
      <c r="I8" s="16"/>
    </row>
    <row r="9" spans="1:11" ht="15" customHeight="1" x14ac:dyDescent="0.25">
      <c r="A9" s="210" t="s">
        <v>161</v>
      </c>
      <c r="B9" s="232">
        <f>RESS_BUDGT_TOTAL+RESS_PROPRES_TOTAL+RESS_CONTRAT_TOTAL</f>
        <v>0</v>
      </c>
      <c r="C9" s="232">
        <f>RESS_BUDGT_PREV+RESS_PROPRES_PREV+RESS_CONTRAT_PREV</f>
        <v>0</v>
      </c>
      <c r="D9" s="177">
        <f>IF(RESS_TOTALE&lt;&gt;0,(RESS_TOTALE_PREV/RESS_TOTALE-1)*100,0)</f>
        <v>0</v>
      </c>
      <c r="E9" s="33"/>
      <c r="F9" s="33"/>
      <c r="G9" s="33"/>
      <c r="H9" s="33"/>
      <c r="I9" s="33"/>
    </row>
    <row r="10" spans="1:11" ht="15.75" x14ac:dyDescent="0.25">
      <c r="A10" s="402" t="str">
        <f>IF(ABS(D9)&gt;20,"Les ressources totales estimées pour "&amp; SURVEY_YEAR + 1&amp; " varient de plus de 20% par rapport aux ressources totales "&amp; SURVEY_YEAR,"Contrôles OK")</f>
        <v>Contrôles OK</v>
      </c>
      <c r="B10" s="402"/>
      <c r="C10" s="402"/>
      <c r="D10" s="402"/>
      <c r="E10" s="31"/>
      <c r="F10" s="31"/>
      <c r="G10" s="31"/>
      <c r="H10" s="31"/>
      <c r="I10" s="31"/>
    </row>
    <row r="11" spans="1:11" x14ac:dyDescent="0.25">
      <c r="A11" s="39"/>
      <c r="B11" s="31"/>
      <c r="C11" s="31"/>
      <c r="D11" s="31"/>
      <c r="E11" s="31"/>
      <c r="F11" s="31"/>
      <c r="G11" s="31"/>
      <c r="H11" s="31"/>
      <c r="I11" s="31"/>
      <c r="J11" s="51"/>
      <c r="K11" s="39"/>
    </row>
    <row r="12" spans="1:11" ht="38.450000000000003" customHeight="1" x14ac:dyDescent="0.25">
      <c r="A12" s="458"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58"/>
      <c r="C12" s="458"/>
      <c r="D12" s="458"/>
      <c r="E12" s="31"/>
      <c r="F12" s="31"/>
      <c r="G12" s="31"/>
      <c r="H12" s="31"/>
      <c r="I12" s="31"/>
      <c r="J12" s="51"/>
      <c r="K12" s="39"/>
    </row>
    <row r="13" spans="1:11" ht="65.25" customHeight="1" x14ac:dyDescent="0.25">
      <c r="A13" s="247" t="s">
        <v>162</v>
      </c>
      <c r="B13" s="177">
        <f>RESS_TOTALE/(E_SYNTHESE_DEP_TOTALE+0.001)</f>
        <v>0</v>
      </c>
      <c r="C13" s="177">
        <f>RESS_TOTALE_PREV/(DEP_TOTALE_PREV+0.001)</f>
        <v>0</v>
      </c>
      <c r="D13" s="248"/>
      <c r="E13" s="32"/>
      <c r="F13" s="32"/>
      <c r="G13" s="32"/>
      <c r="H13" s="32"/>
      <c r="I13" s="32"/>
    </row>
    <row r="14" spans="1:11" ht="15.75" x14ac:dyDescent="0.25">
      <c r="A14" s="438" t="str">
        <f>IF(ABS(RESS_TOTALE_2)&gt;20,"L'écart entre les ressources et les dépenses totales de R&amp;D est de plus de 20%","Contrôles OK")</f>
        <v>Contrôles OK</v>
      </c>
      <c r="B14" s="438"/>
      <c r="C14" s="438"/>
      <c r="D14" s="438"/>
      <c r="H14" s="31"/>
      <c r="I14" s="31"/>
    </row>
    <row r="15" spans="1:11" ht="15.75" x14ac:dyDescent="0.25">
      <c r="A15" s="438" t="str">
        <f>IF(ABS(RESS_TOTALE_2_PREV)&gt;20,"L'écart entre les ressources estimées pour "&amp; SURVEY_YEAR + 1&amp; " et les dépenses de R&amp;D estimées en "&amp; SURVEY_YEAR &amp; " est de plus de 20%","Contrôles OK")</f>
        <v>Contrôles OK</v>
      </c>
      <c r="B15" s="438"/>
      <c r="C15" s="438"/>
      <c r="D15" s="438"/>
      <c r="E15" s="31"/>
      <c r="F15" s="31"/>
      <c r="G15" s="31"/>
      <c r="H15" s="31"/>
      <c r="I15" s="31"/>
    </row>
    <row r="16" spans="1:11" s="12" customFormat="1" ht="15" customHeight="1" x14ac:dyDescent="0.2">
      <c r="A16" s="249" t="s">
        <v>163</v>
      </c>
      <c r="B16" s="250">
        <f>DEP_TOTALE</f>
        <v>0</v>
      </c>
      <c r="C16" s="250">
        <f>DEP_TOTALE_PREV</f>
        <v>0</v>
      </c>
      <c r="D16" s="248"/>
      <c r="J16" s="2"/>
    </row>
    <row r="20" spans="1:10" s="12" customFormat="1" ht="42" hidden="1" customHeight="1" x14ac:dyDescent="0.2">
      <c r="A20" s="455" t="s">
        <v>122</v>
      </c>
      <c r="B20" s="456"/>
      <c r="C20" s="457"/>
      <c r="J20" s="2"/>
    </row>
  </sheetData>
  <sheetProtection formatCells="0" formatColumns="0" formatRows="0" insertColumns="0" insertRows="0" insertHyperlinks="0" deleteColumns="0" deleteRows="0" sort="0" autoFilter="0" pivotTables="0"/>
  <mergeCells count="8">
    <mergeCell ref="A2:C2"/>
    <mergeCell ref="B3:C3"/>
    <mergeCell ref="A20:C20"/>
    <mergeCell ref="A8:D8"/>
    <mergeCell ref="A12:D12"/>
    <mergeCell ref="A10:D10"/>
    <mergeCell ref="A14:D14"/>
    <mergeCell ref="A15:D15"/>
  </mergeCells>
  <conditionalFormatting sqref="B13:C13">
    <cfRule type="cellIs" dxfId="23" priority="1" operator="notBetween">
      <formula>-20</formula>
      <formula>20</formula>
    </cfRule>
  </conditionalFormatting>
  <conditionalFormatting sqref="D6">
    <cfRule type="cellIs" dxfId="22" priority="7" operator="notBetween">
      <formula>-20</formula>
      <formula>20</formula>
    </cfRule>
  </conditionalFormatting>
  <conditionalFormatting sqref="D9">
    <cfRule type="cellIs" dxfId="21"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K43"/>
  <sheetViews>
    <sheetView showGridLines="0" zoomScale="75" zoomScaleNormal="75" workbookViewId="0">
      <pane ySplit="1" topLeftCell="A4" activePane="bottomLeft" state="frozen"/>
      <selection activeCell="P6" sqref="P6"/>
      <selection pane="bottomLeft" activeCell="I6" sqref="I6"/>
    </sheetView>
  </sheetViews>
  <sheetFormatPr baseColWidth="10" defaultColWidth="8.85546875" defaultRowHeight="15" x14ac:dyDescent="0.2"/>
  <cols>
    <col min="1" max="1" width="26.7109375" style="60" customWidth="1"/>
    <col min="2" max="2" width="17.140625" style="60" customWidth="1"/>
    <col min="3" max="3" width="17" style="60" customWidth="1"/>
    <col min="4" max="5" width="16.42578125" style="60" customWidth="1"/>
    <col min="6" max="6" width="17.7109375" style="60" customWidth="1"/>
    <col min="7" max="7" width="18.28515625" style="60" customWidth="1"/>
    <col min="8" max="8" width="6.28515625" style="60" customWidth="1"/>
    <col min="9" max="9" width="83" style="61" customWidth="1"/>
    <col min="10" max="10" width="15.85546875" style="60" customWidth="1"/>
    <col min="11" max="11" width="87.28515625" style="60" customWidth="1"/>
    <col min="12" max="16384" width="8.85546875" style="60"/>
  </cols>
  <sheetData>
    <row r="1" spans="1:11" ht="15.75" x14ac:dyDescent="0.2">
      <c r="A1" s="58"/>
      <c r="B1" s="59"/>
      <c r="I1" s="218" t="s">
        <v>216</v>
      </c>
    </row>
    <row r="2" spans="1:11" ht="22.9" customHeight="1" x14ac:dyDescent="0.2">
      <c r="A2" s="447" t="str">
        <f>"Effectifs de R&amp;D rémunérés par votre organisme au 31/12/" &amp; SURVEY_YEAR &amp; " en personnes physiques (PP)"</f>
        <v>Effectifs de R&amp;D rémunérés par votre organisme au 31/12/2025 en personnes physiques (PP)</v>
      </c>
      <c r="B2" s="461"/>
      <c r="C2" s="461"/>
      <c r="D2" s="461"/>
      <c r="E2" s="461"/>
      <c r="F2" s="461"/>
      <c r="G2" s="461"/>
    </row>
    <row r="3" spans="1:11" x14ac:dyDescent="0.2">
      <c r="A3" s="462" t="s">
        <v>164</v>
      </c>
      <c r="B3" s="462"/>
      <c r="C3" s="462"/>
      <c r="D3" s="462"/>
      <c r="E3" s="462"/>
      <c r="F3" s="462"/>
      <c r="G3" s="462"/>
    </row>
    <row r="4" spans="1:11" x14ac:dyDescent="0.2">
      <c r="A4" s="204" t="str">
        <f>"En Personnes Physiques (PP) au 31/12/" &amp; SURVEY_YEAR</f>
        <v>En Personnes Physiques (PP) au 31/12/2025</v>
      </c>
      <c r="B4" s="251"/>
      <c r="C4" s="251"/>
      <c r="D4" s="251"/>
      <c r="E4" s="251"/>
      <c r="F4" s="251"/>
      <c r="G4" s="251"/>
    </row>
    <row r="5" spans="1:11" ht="147" customHeight="1" x14ac:dyDescent="0.2">
      <c r="A5" s="440" t="s">
        <v>248</v>
      </c>
      <c r="B5" s="440"/>
      <c r="C5" s="440"/>
      <c r="D5" s="440"/>
      <c r="E5" s="440"/>
      <c r="F5" s="440"/>
      <c r="G5" s="440"/>
    </row>
    <row r="6" spans="1:11" ht="110.25" x14ac:dyDescent="0.2">
      <c r="A6" s="257" t="s">
        <v>165</v>
      </c>
      <c r="B6" s="257" t="s">
        <v>166</v>
      </c>
      <c r="C6" s="257" t="s">
        <v>167</v>
      </c>
      <c r="D6" s="257" t="s">
        <v>168</v>
      </c>
      <c r="E6" s="257" t="s">
        <v>169</v>
      </c>
      <c r="F6" s="257" t="s">
        <v>170</v>
      </c>
      <c r="G6" s="258" t="s">
        <v>171</v>
      </c>
      <c r="I6" s="130" t="s">
        <v>320</v>
      </c>
    </row>
    <row r="7" spans="1:11" ht="52.15" customHeight="1" x14ac:dyDescent="0.2">
      <c r="A7" s="463" t="s">
        <v>249</v>
      </c>
      <c r="B7" s="412"/>
      <c r="C7" s="412"/>
      <c r="D7" s="412"/>
      <c r="E7" s="412"/>
      <c r="F7" s="412"/>
      <c r="G7" s="464"/>
    </row>
    <row r="8" spans="1:11" ht="15.75" x14ac:dyDescent="0.25">
      <c r="A8" s="408" t="str">
        <f>"Répartition titulaire/non titulaire des effectifs de R&amp;D rémunérés par votre organisme au 31/12/" &amp; SURVEY_YEAR &amp; " "</f>
        <v xml:space="preserve">Répartition titulaire/non titulaire des effectifs de R&amp;D rémunérés par votre organisme au 31/12/2025 </v>
      </c>
      <c r="B8" s="408"/>
      <c r="C8" s="408"/>
      <c r="D8" s="408"/>
      <c r="E8" s="408"/>
      <c r="F8" s="408"/>
      <c r="G8" s="408"/>
      <c r="I8" s="267" t="s">
        <v>175</v>
      </c>
      <c r="J8" s="268"/>
      <c r="K8" s="268"/>
    </row>
    <row r="9" spans="1:11" ht="36.75" customHeight="1" x14ac:dyDescent="0.2">
      <c r="A9" s="118" t="s">
        <v>173</v>
      </c>
      <c r="B9" s="350"/>
      <c r="C9" s="350"/>
      <c r="D9" s="350"/>
      <c r="E9" s="350"/>
      <c r="F9" s="350"/>
      <c r="G9" s="261">
        <f>SUM(B9:F9)</f>
        <v>0</v>
      </c>
      <c r="I9" s="130" t="s">
        <v>270</v>
      </c>
      <c r="J9" s="130" t="s">
        <v>251</v>
      </c>
      <c r="K9" s="130" t="s">
        <v>252</v>
      </c>
    </row>
    <row r="10" spans="1:11" ht="45" x14ac:dyDescent="0.2">
      <c r="A10" s="259" t="s">
        <v>174</v>
      </c>
      <c r="B10" s="260">
        <f>DR_CDD_L+DR_CDD_A</f>
        <v>0</v>
      </c>
      <c r="C10" s="260">
        <f>CR_CDD_L+CR_CDD_A</f>
        <v>0</v>
      </c>
      <c r="D10" s="260">
        <f>DOC_CDD_L+DOC_CDD_A</f>
        <v>0</v>
      </c>
      <c r="E10" s="260">
        <f>IE_CDD_L+IE_CDD_A</f>
        <v>0</v>
      </c>
      <c r="F10" s="260">
        <f>AUTRE_CDD_L+AUTRE_CDD_A</f>
        <v>0</v>
      </c>
      <c r="G10" s="261">
        <f>SUM(B10:F10)</f>
        <v>0</v>
      </c>
      <c r="I10" s="130" t="s">
        <v>253</v>
      </c>
      <c r="J10" s="130" t="s">
        <v>254</v>
      </c>
      <c r="K10" s="130" t="s">
        <v>255</v>
      </c>
    </row>
    <row r="11" spans="1:11" ht="45" x14ac:dyDescent="0.2">
      <c r="A11" s="118" t="s">
        <v>175</v>
      </c>
      <c r="B11" s="350"/>
      <c r="C11" s="350"/>
      <c r="D11" s="350"/>
      <c r="E11" s="350"/>
      <c r="F11" s="350"/>
      <c r="G11" s="261">
        <f>SUM(B11:F11)</f>
        <v>0</v>
      </c>
      <c r="I11" s="130" t="s">
        <v>256</v>
      </c>
      <c r="J11" s="130" t="s">
        <v>257</v>
      </c>
      <c r="K11" s="130"/>
    </row>
    <row r="12" spans="1:11" ht="39.950000000000003" customHeight="1" x14ac:dyDescent="0.2">
      <c r="A12" s="118" t="s">
        <v>176</v>
      </c>
      <c r="B12" s="350"/>
      <c r="C12" s="350"/>
      <c r="D12" s="350"/>
      <c r="E12" s="350"/>
      <c r="F12" s="350"/>
      <c r="G12" s="261">
        <f>SUM(B12:F12)</f>
        <v>0</v>
      </c>
      <c r="I12" s="130" t="s">
        <v>258</v>
      </c>
      <c r="J12" s="130" t="s">
        <v>259</v>
      </c>
      <c r="K12" s="130" t="s">
        <v>260</v>
      </c>
    </row>
    <row r="13" spans="1:11" ht="39" customHeight="1" thickBot="1" x14ac:dyDescent="0.25">
      <c r="A13" s="263" t="s">
        <v>172</v>
      </c>
      <c r="B13" s="264">
        <f>DR_CDI+DR_CDD</f>
        <v>0</v>
      </c>
      <c r="C13" s="264">
        <f>CR_CDI+CR_CDD</f>
        <v>0</v>
      </c>
      <c r="D13" s="264">
        <f>DOC_CDI+DOC_CDD</f>
        <v>0</v>
      </c>
      <c r="E13" s="264">
        <f>IE_CDI+IE_CDD</f>
        <v>0</v>
      </c>
      <c r="F13" s="264">
        <f>AUTRE_CDI+AUTRE_CDD</f>
        <v>0</v>
      </c>
      <c r="G13" s="262">
        <f>TOT_CDI+TOT_CDD</f>
        <v>0</v>
      </c>
      <c r="I13" s="130" t="s">
        <v>261</v>
      </c>
      <c r="J13" s="130" t="s">
        <v>262</v>
      </c>
      <c r="K13" s="130" t="s">
        <v>263</v>
      </c>
    </row>
    <row r="14" spans="1:11" ht="44.45" customHeight="1" thickBot="1" x14ac:dyDescent="0.25">
      <c r="A14" s="254"/>
      <c r="B14" s="255"/>
      <c r="C14" s="255"/>
      <c r="D14" s="255"/>
      <c r="E14" s="255"/>
      <c r="F14" s="255"/>
      <c r="G14" s="256"/>
      <c r="I14" s="130" t="s">
        <v>264</v>
      </c>
      <c r="J14" s="130" t="s">
        <v>265</v>
      </c>
      <c r="K14" s="130" t="s">
        <v>266</v>
      </c>
    </row>
    <row r="15" spans="1:11" ht="15.75" x14ac:dyDescent="0.25">
      <c r="A15" s="465" t="str">
        <f>"Répartition par sexe des effectifs de R&amp;D rémunérés par votre organisme au 31/12/" &amp; SURVEY_YEAR &amp; " "</f>
        <v xml:space="preserve">Répartition par sexe des effectifs de R&amp;D rémunérés par votre organisme au 31/12/2025 </v>
      </c>
      <c r="B15" s="466"/>
      <c r="C15" s="466"/>
      <c r="D15" s="466"/>
      <c r="E15" s="466"/>
      <c r="F15" s="466"/>
      <c r="G15" s="467"/>
      <c r="I15" s="130" t="s">
        <v>267</v>
      </c>
      <c r="J15" s="130" t="s">
        <v>268</v>
      </c>
      <c r="K15" s="130" t="s">
        <v>269</v>
      </c>
    </row>
    <row r="16" spans="1:11" x14ac:dyDescent="0.2">
      <c r="A16" s="265" t="s">
        <v>177</v>
      </c>
      <c r="B16" s="351"/>
      <c r="C16" s="351"/>
      <c r="D16" s="351"/>
      <c r="E16" s="351"/>
      <c r="F16" s="351"/>
      <c r="G16" s="261">
        <f>SUM(B16:F16)</f>
        <v>0</v>
      </c>
    </row>
    <row r="17" spans="1:7" x14ac:dyDescent="0.2">
      <c r="A17" s="265" t="s">
        <v>178</v>
      </c>
      <c r="B17" s="351"/>
      <c r="C17" s="351"/>
      <c r="D17" s="351"/>
      <c r="E17" s="351"/>
      <c r="F17" s="351"/>
      <c r="G17" s="261">
        <f>SUM(B17:F17)</f>
        <v>0</v>
      </c>
    </row>
    <row r="18" spans="1:7" ht="30.75" thickBot="1" x14ac:dyDescent="0.25">
      <c r="A18" s="263" t="s">
        <v>172</v>
      </c>
      <c r="B18" s="264">
        <f>SUM(B16:B17)</f>
        <v>0</v>
      </c>
      <c r="C18" s="264">
        <f t="shared" ref="C18:G18" si="0">SUM(C16:C17)</f>
        <v>0</v>
      </c>
      <c r="D18" s="264">
        <f t="shared" si="0"/>
        <v>0</v>
      </c>
      <c r="E18" s="264">
        <f t="shared" si="0"/>
        <v>0</v>
      </c>
      <c r="F18" s="264">
        <f t="shared" si="0"/>
        <v>0</v>
      </c>
      <c r="G18" s="266">
        <f t="shared" si="0"/>
        <v>0</v>
      </c>
    </row>
    <row r="19" spans="1:7" ht="15.75" x14ac:dyDescent="0.2">
      <c r="A19" s="459" t="str">
        <f>IF(TOT_SE&lt;&gt;TOT_CD,"L'effectif total de la répartition par sexe et l'effectif total par type d'emploi ne sont pas égaux","Contrôles OK")</f>
        <v>Contrôles OK</v>
      </c>
      <c r="B19" s="459"/>
      <c r="C19" s="459"/>
      <c r="D19" s="459"/>
      <c r="E19" s="459"/>
      <c r="F19" s="459"/>
      <c r="G19" s="459"/>
    </row>
    <row r="20" spans="1:7" x14ac:dyDescent="0.2">
      <c r="G20" s="252" t="s">
        <v>179</v>
      </c>
    </row>
    <row r="21" spans="1:7" ht="15.75" x14ac:dyDescent="0.25">
      <c r="A21" s="408" t="str">
        <f>"Répartition par lieu de travail* des effectifs de R&amp;D rémunérés par votre organisme au 31/12/" &amp; SURVEY_YEAR &amp; " "</f>
        <v xml:space="preserve">Répartition par lieu de travail* des effectifs de R&amp;D rémunérés par votre organisme au 31/12/2025 </v>
      </c>
      <c r="B21" s="408"/>
      <c r="C21" s="408"/>
      <c r="D21" s="408"/>
      <c r="E21" s="408"/>
      <c r="F21" s="408"/>
      <c r="G21" s="408"/>
    </row>
    <row r="22" spans="1:7" ht="60" customHeight="1" x14ac:dyDescent="0.2">
      <c r="A22" s="439" t="s">
        <v>250</v>
      </c>
      <c r="B22" s="439"/>
      <c r="C22" s="439"/>
      <c r="D22" s="439"/>
      <c r="E22" s="439"/>
      <c r="F22" s="439"/>
      <c r="G22" s="439"/>
    </row>
    <row r="23" spans="1:7" ht="30" x14ac:dyDescent="0.2">
      <c r="A23" s="118" t="s">
        <v>180</v>
      </c>
      <c r="B23" s="348"/>
      <c r="C23" s="348"/>
      <c r="D23" s="348"/>
      <c r="E23" s="348"/>
      <c r="F23" s="348"/>
      <c r="G23" s="261">
        <f t="shared" ref="G23:G24" si="1">SUM(B23:F23)</f>
        <v>0</v>
      </c>
    </row>
    <row r="24" spans="1:7" ht="45" x14ac:dyDescent="0.2">
      <c r="A24" s="120" t="s">
        <v>181</v>
      </c>
      <c r="B24" s="349"/>
      <c r="C24" s="349"/>
      <c r="D24" s="349"/>
      <c r="E24" s="349"/>
      <c r="F24" s="349"/>
      <c r="G24" s="261">
        <f t="shared" si="1"/>
        <v>0</v>
      </c>
    </row>
    <row r="25" spans="1:7" ht="30.75" thickBot="1" x14ac:dyDescent="0.25">
      <c r="A25" s="263" t="s">
        <v>172</v>
      </c>
      <c r="B25" s="264">
        <f>DR_IN_PP+DR_NVOUT_PP</f>
        <v>0</v>
      </c>
      <c r="C25" s="264">
        <f>CR_IN_PP+CR_NVOUT_PP</f>
        <v>0</v>
      </c>
      <c r="D25" s="264">
        <f>DOC_IN_PP+DOC_NVOUT_PP</f>
        <v>0</v>
      </c>
      <c r="E25" s="264">
        <f>IE_IN_PP+IE_NVOUT_PP</f>
        <v>0</v>
      </c>
      <c r="F25" s="264">
        <f>AUTRE_IN_PP+AUTRE_NVOUT_PP</f>
        <v>0</v>
      </c>
      <c r="G25" s="266">
        <f>TOT_IN_PP+TOT_NVOUT_PP</f>
        <v>0</v>
      </c>
    </row>
    <row r="26" spans="1:7" ht="15.75" x14ac:dyDescent="0.2">
      <c r="A26" s="459" t="str">
        <f>IF(TOT_LIEU_PP&lt;&gt;TOT_CD,"L'effectif total de la répartition par nationalité et l'effectif total par type d'emploi ne sont pas égaux","Contrôles OK")</f>
        <v>Contrôles OK</v>
      </c>
      <c r="B26" s="459"/>
      <c r="C26" s="459"/>
      <c r="D26" s="459"/>
      <c r="E26" s="459"/>
      <c r="F26" s="459"/>
      <c r="G26" s="459"/>
    </row>
    <row r="27" spans="1:7" ht="15.75" x14ac:dyDescent="0.2">
      <c r="A27" s="460" t="str">
        <f>IF((TOT_CD+TOT_SE+TOT_LIEU_PP)/4&lt;&gt;TOT_SE,"Au moins un des effectifs totaux n'est pas égal aux autres","Contrôles OK")</f>
        <v>Contrôles OK</v>
      </c>
      <c r="B27" s="460"/>
      <c r="C27" s="460"/>
      <c r="D27" s="460"/>
      <c r="E27" s="460"/>
      <c r="F27" s="460"/>
      <c r="G27" s="460"/>
    </row>
    <row r="28" spans="1:7" ht="15.75" x14ac:dyDescent="0.2">
      <c r="A28" s="169"/>
      <c r="G28" s="87"/>
    </row>
    <row r="29" spans="1:7" x14ac:dyDescent="0.2">
      <c r="B29" s="253"/>
      <c r="C29" s="253"/>
      <c r="D29" s="253"/>
      <c r="E29" s="253"/>
      <c r="F29" s="253"/>
      <c r="G29" s="253"/>
    </row>
    <row r="30" spans="1:7" x14ac:dyDescent="0.2">
      <c r="C30" s="253"/>
      <c r="D30" s="253"/>
      <c r="E30" s="253"/>
    </row>
    <row r="41" ht="31.5" customHeight="1" x14ac:dyDescent="0.2"/>
    <row r="42" ht="31.5" customHeight="1" x14ac:dyDescent="0.2"/>
    <row r="43" ht="31.5" customHeight="1" x14ac:dyDescent="0.2"/>
  </sheetData>
  <sheetProtection formatCells="0" formatColumns="0" formatRows="0" insertColumns="0" insertRows="0" insertHyperlinks="0" deleteColumns="0" deleteRows="0" sort="0" autoFilter="0" pivotTables="0"/>
  <mergeCells count="11">
    <mergeCell ref="A22:G22"/>
    <mergeCell ref="A26:G26"/>
    <mergeCell ref="A27:G27"/>
    <mergeCell ref="A21:G21"/>
    <mergeCell ref="A2:G2"/>
    <mergeCell ref="A3:G3"/>
    <mergeCell ref="A7:G7"/>
    <mergeCell ref="A8:G8"/>
    <mergeCell ref="A15:G15"/>
    <mergeCell ref="A5:G5"/>
    <mergeCell ref="A19:G19"/>
  </mergeCells>
  <conditionalFormatting sqref="B6:F6">
    <cfRule type="cellIs" dxfId="20" priority="4" operator="equal">
      <formula>""</formula>
    </cfRule>
  </conditionalFormatting>
  <conditionalFormatting sqref="G18">
    <cfRule type="cellIs" dxfId="19" priority="2" operator="notEqual">
      <formula>$G$13</formula>
    </cfRule>
  </conditionalFormatting>
  <conditionalFormatting sqref="G25">
    <cfRule type="cellIs" dxfId="18" priority="1" operator="notEqual">
      <formula>$G$13</formula>
    </cfRule>
  </conditionalFormatting>
  <printOptions horizontalCentered="1"/>
  <pageMargins left="0.23622047244093999" right="0.59055118110236005" top="0.39370078740157" bottom="0.78740157480314998" header="0.39370078740157" footer="0.55118110236219997"/>
  <pageSetup paperSize="9" scale="13" orientation="portrait" r:id="rId1"/>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H74"/>
  <sheetViews>
    <sheetView showGridLines="0" zoomScale="75" zoomScaleNormal="75" workbookViewId="0">
      <pane ySplit="1" topLeftCell="A2" activePane="bottomLeft" state="frozen"/>
      <selection activeCell="P6" sqref="P6"/>
      <selection pane="bottomLeft" activeCell="H6" sqref="H6"/>
    </sheetView>
  </sheetViews>
  <sheetFormatPr baseColWidth="10" defaultColWidth="8.85546875" defaultRowHeight="15" x14ac:dyDescent="0.25"/>
  <cols>
    <col min="1" max="1" width="51.28515625" style="7" bestFit="1" customWidth="1"/>
    <col min="2" max="6" width="16.42578125" style="7" customWidth="1"/>
    <col min="7" max="7" width="3.85546875" style="2" customWidth="1"/>
    <col min="8" max="8" width="57.42578125" style="7" customWidth="1"/>
  </cols>
  <sheetData>
    <row r="1" spans="1:8" s="1" customFormat="1" x14ac:dyDescent="0.2">
      <c r="A1" s="5"/>
      <c r="B1" s="6"/>
      <c r="C1" s="7"/>
      <c r="D1" s="7"/>
      <c r="E1" s="7"/>
      <c r="F1" s="7"/>
      <c r="G1" s="2"/>
      <c r="H1" s="218" t="s">
        <v>216</v>
      </c>
    </row>
    <row r="2" spans="1:8" ht="39" customHeight="1" x14ac:dyDescent="0.25">
      <c r="A2" s="469" t="str">
        <f>"Répartition des personnels CDI par tranche d'âge et par sexe en personne physique (PP) au 31/12/" &amp; SURVEY_YEAR &amp; " "</f>
        <v xml:space="preserve">Répartition des personnels CDI par tranche d'âge et par sexe en personne physique (PP) au 31/12/2025 </v>
      </c>
      <c r="B2" s="469"/>
      <c r="C2" s="469"/>
      <c r="D2" s="469"/>
      <c r="E2" s="469"/>
      <c r="F2" s="469"/>
    </row>
    <row r="3" spans="1:8" x14ac:dyDescent="0.25">
      <c r="A3" s="468" t="str">
        <f>"Hommes en Personnes Physiques (PP) au 31/12/" &amp; SURVEY_YEAR</f>
        <v>Hommes en Personnes Physiques (PP) au 31/12/2025</v>
      </c>
      <c r="B3" s="468"/>
      <c r="C3" s="468"/>
      <c r="D3" s="468"/>
      <c r="E3" s="468"/>
      <c r="F3" s="468"/>
    </row>
    <row r="4" spans="1:8" ht="114.6" customHeight="1" x14ac:dyDescent="0.25">
      <c r="A4" s="425" t="s">
        <v>272</v>
      </c>
      <c r="B4" s="425"/>
      <c r="C4" s="425"/>
      <c r="D4" s="425"/>
      <c r="E4" s="425"/>
      <c r="F4" s="425"/>
    </row>
    <row r="5" spans="1:8" ht="12" customHeight="1" x14ac:dyDescent="0.25">
      <c r="A5" s="19"/>
      <c r="B5" s="35"/>
      <c r="C5" s="35"/>
      <c r="D5" s="35"/>
      <c r="E5" s="35"/>
      <c r="F5" s="35"/>
    </row>
    <row r="6" spans="1:8" s="1" customFormat="1" ht="63.75" customHeight="1" x14ac:dyDescent="0.2">
      <c r="A6" s="257" t="s">
        <v>165</v>
      </c>
      <c r="B6" s="257" t="s">
        <v>166</v>
      </c>
      <c r="C6" s="257" t="s">
        <v>167</v>
      </c>
      <c r="D6" s="257" t="s">
        <v>169</v>
      </c>
      <c r="E6" s="257" t="s">
        <v>170</v>
      </c>
      <c r="F6" s="258" t="s">
        <v>171</v>
      </c>
      <c r="G6" s="2"/>
    </row>
    <row r="7" spans="1:8" ht="15.75" x14ac:dyDescent="0.25">
      <c r="A7" s="269" t="str">
        <f>"&lt; 25 ans (né après "&amp;SURVEY_YEAR-25&amp;" )"</f>
        <v>&lt; 25 ans (né après 2000 )</v>
      </c>
      <c r="B7" s="352"/>
      <c r="C7" s="353"/>
      <c r="D7" s="353"/>
      <c r="E7" s="353"/>
      <c r="F7" s="354">
        <f>SUM(B7:E7)</f>
        <v>0</v>
      </c>
      <c r="H7" s="470" t="s">
        <v>321</v>
      </c>
    </row>
    <row r="8" spans="1:8" ht="15.75" x14ac:dyDescent="0.25">
      <c r="A8" s="272" t="str">
        <f>"25 ans - 29 ans (nés entre "&amp;SURVEY_YEAR-29&amp;" et "&amp;SURVEY_YEAR-25&amp;" )"</f>
        <v>25 ans - 29 ans (nés entre 1996 et 2000 )</v>
      </c>
      <c r="B8" s="352"/>
      <c r="C8" s="353"/>
      <c r="D8" s="353"/>
      <c r="E8" s="353"/>
      <c r="F8" s="354">
        <f>SUM(B8:E8)</f>
        <v>0</v>
      </c>
      <c r="H8" s="471"/>
    </row>
    <row r="9" spans="1:8" ht="15.75" x14ac:dyDescent="0.25">
      <c r="A9" s="272" t="str">
        <f>"30 ans - 34 ans (nés entre "&amp;SURVEY_YEAR-34&amp;" et "&amp;SURVEY_YEAR-30&amp;" )"</f>
        <v>30 ans - 34 ans (nés entre 1991 et 1995 )</v>
      </c>
      <c r="B9" s="352"/>
      <c r="C9" s="353"/>
      <c r="D9" s="353"/>
      <c r="E9" s="353"/>
      <c r="F9" s="354">
        <f t="shared" ref="F9:F18" si="0">SUM(B9:E9)</f>
        <v>0</v>
      </c>
      <c r="H9" s="471"/>
    </row>
    <row r="10" spans="1:8" ht="15.75" x14ac:dyDescent="0.25">
      <c r="A10" s="272" t="str">
        <f>"35 ans - 39 ans (nés entre "&amp;SURVEY_YEAR-39&amp;" et "&amp;SURVEY_YEAR-35&amp;" )"</f>
        <v>35 ans - 39 ans (nés entre 1986 et 1990 )</v>
      </c>
      <c r="B10" s="352"/>
      <c r="C10" s="353"/>
      <c r="D10" s="353"/>
      <c r="E10" s="353"/>
      <c r="F10" s="354">
        <f t="shared" si="0"/>
        <v>0</v>
      </c>
      <c r="H10" s="471"/>
    </row>
    <row r="11" spans="1:8" ht="15.75" x14ac:dyDescent="0.25">
      <c r="A11" s="272" t="str">
        <f>"40 ans - 44 ans (nés entre "&amp;SURVEY_YEAR-44&amp;" et "&amp;SURVEY_YEAR-40&amp;" )"</f>
        <v>40 ans - 44 ans (nés entre 1981 et 1985 )</v>
      </c>
      <c r="B11" s="352"/>
      <c r="C11" s="353"/>
      <c r="D11" s="353"/>
      <c r="E11" s="353"/>
      <c r="F11" s="354">
        <f t="shared" si="0"/>
        <v>0</v>
      </c>
      <c r="H11" s="471"/>
    </row>
    <row r="12" spans="1:8" ht="15.75" x14ac:dyDescent="0.25">
      <c r="A12" s="272" t="str">
        <f>"45 ans - 49 ans (nés entre "&amp;SURVEY_YEAR-49&amp;" et "&amp;SURVEY_YEAR-45&amp;" )"</f>
        <v>45 ans - 49 ans (nés entre 1976 et 1980 )</v>
      </c>
      <c r="B12" s="352"/>
      <c r="C12" s="353"/>
      <c r="D12" s="353"/>
      <c r="E12" s="353"/>
      <c r="F12" s="354">
        <f t="shared" si="0"/>
        <v>0</v>
      </c>
      <c r="H12" s="471"/>
    </row>
    <row r="13" spans="1:8" ht="15.75" x14ac:dyDescent="0.25">
      <c r="A13" s="272" t="str">
        <f>"50 ans - 54 ans (nés entre "&amp;SURVEY_YEAR-54&amp;" et "&amp;SURVEY_YEAR-50&amp;" )"</f>
        <v>50 ans - 54 ans (nés entre 1971 et 1975 )</v>
      </c>
      <c r="B13" s="352"/>
      <c r="C13" s="353"/>
      <c r="D13" s="353"/>
      <c r="E13" s="353"/>
      <c r="F13" s="354">
        <f t="shared" si="0"/>
        <v>0</v>
      </c>
      <c r="H13" s="471"/>
    </row>
    <row r="14" spans="1:8" ht="15.75" x14ac:dyDescent="0.25">
      <c r="A14" s="272" t="str">
        <f>"55 ans - 59 ans (nés entre "&amp;SURVEY_YEAR-59&amp;" et "&amp;SURVEY_YEAR-55&amp;" )"</f>
        <v>55 ans - 59 ans (nés entre 1966 et 1970 )</v>
      </c>
      <c r="B14" s="352"/>
      <c r="C14" s="353"/>
      <c r="D14" s="353"/>
      <c r="E14" s="353"/>
      <c r="F14" s="354">
        <f t="shared" si="0"/>
        <v>0</v>
      </c>
      <c r="H14" s="471"/>
    </row>
    <row r="15" spans="1:8" ht="15.75" x14ac:dyDescent="0.25">
      <c r="A15" s="272" t="str">
        <f>"60 ans - 62 ans (nés entre "&amp;SURVEY_YEAR-62&amp;" et "&amp;SURVEY_YEAR-60&amp;" )"</f>
        <v>60 ans - 62 ans (nés entre 1963 et 1965 )</v>
      </c>
      <c r="B15" s="352"/>
      <c r="C15" s="353"/>
      <c r="D15" s="353"/>
      <c r="E15" s="353"/>
      <c r="F15" s="354">
        <f t="shared" si="0"/>
        <v>0</v>
      </c>
      <c r="H15" s="471"/>
    </row>
    <row r="16" spans="1:8" ht="15.75" x14ac:dyDescent="0.25">
      <c r="A16" s="272" t="str">
        <f>"63 ans - 64 ans (nés entre "&amp;SURVEY_YEAR-64&amp;" et "&amp;SURVEY_YEAR-63&amp;" )"</f>
        <v>63 ans - 64 ans (nés entre 1961 et 1962 )</v>
      </c>
      <c r="B16" s="352"/>
      <c r="C16" s="353"/>
      <c r="D16" s="353"/>
      <c r="E16" s="353"/>
      <c r="F16" s="354">
        <f t="shared" si="0"/>
        <v>0</v>
      </c>
      <c r="H16" s="471"/>
    </row>
    <row r="17" spans="1:8" ht="15.75" x14ac:dyDescent="0.25">
      <c r="A17" s="272" t="str">
        <f>"65 ans - 67 ans (nés entre "&amp;SURVEY_YEAR-67&amp;" et "&amp;SURVEY_YEAR-65&amp;" )"</f>
        <v>65 ans - 67 ans (nés entre 1958 et 1960 )</v>
      </c>
      <c r="B17" s="352"/>
      <c r="C17" s="353"/>
      <c r="D17" s="353"/>
      <c r="E17" s="353"/>
      <c r="F17" s="354">
        <f t="shared" si="0"/>
        <v>0</v>
      </c>
      <c r="H17" s="471"/>
    </row>
    <row r="18" spans="1:8" ht="15.75" x14ac:dyDescent="0.25">
      <c r="A18" s="269" t="str">
        <f>"&gt; 67 ans (nés avant "&amp;SURVEY_YEAR-67&amp;" )"</f>
        <v>&gt; 67 ans (nés avant 1958 )</v>
      </c>
      <c r="B18" s="352"/>
      <c r="C18" s="353"/>
      <c r="D18" s="353"/>
      <c r="E18" s="353"/>
      <c r="F18" s="354">
        <f t="shared" si="0"/>
        <v>0</v>
      </c>
      <c r="H18" s="472"/>
    </row>
    <row r="19" spans="1:8" ht="25.5" customHeight="1" x14ac:dyDescent="0.25">
      <c r="A19" s="246" t="s">
        <v>271</v>
      </c>
      <c r="B19" s="354">
        <f>SUM(B7:B18)</f>
        <v>0</v>
      </c>
      <c r="C19" s="354">
        <f t="shared" ref="C19:F19" si="1">SUM(C7:C18)</f>
        <v>0</v>
      </c>
      <c r="D19" s="354">
        <f t="shared" si="1"/>
        <v>0</v>
      </c>
      <c r="E19" s="354">
        <f t="shared" si="1"/>
        <v>0</v>
      </c>
      <c r="F19" s="354">
        <f t="shared" si="1"/>
        <v>0</v>
      </c>
    </row>
    <row r="20" spans="1:8" x14ac:dyDescent="0.25">
      <c r="B20" s="36"/>
      <c r="C20" s="36"/>
      <c r="D20" s="36"/>
      <c r="E20" s="36"/>
      <c r="F20" s="37"/>
    </row>
    <row r="21" spans="1:8" x14ac:dyDescent="0.25">
      <c r="A21" s="8"/>
      <c r="B21" s="8"/>
      <c r="C21" s="8"/>
      <c r="D21" s="8"/>
      <c r="E21" s="8"/>
      <c r="F21" s="8"/>
    </row>
    <row r="22" spans="1:8" x14ac:dyDescent="0.25">
      <c r="A22" s="3"/>
      <c r="B22" s="3"/>
      <c r="C22" s="3"/>
      <c r="D22" s="3"/>
      <c r="E22" s="3"/>
      <c r="F22" s="3"/>
      <c r="G22" s="3"/>
    </row>
    <row r="24" spans="1:8" x14ac:dyDescent="0.25">
      <c r="B24" s="36"/>
      <c r="C24" s="36"/>
      <c r="D24" s="36"/>
      <c r="E24" s="36"/>
      <c r="F24" s="37"/>
    </row>
    <row r="25" spans="1:8" x14ac:dyDescent="0.25">
      <c r="B25" s="36"/>
      <c r="C25" s="36"/>
      <c r="D25" s="36"/>
      <c r="E25" s="36"/>
      <c r="F25" s="37"/>
    </row>
    <row r="26" spans="1:8" x14ac:dyDescent="0.25">
      <c r="B26" s="36"/>
      <c r="C26" s="36"/>
      <c r="D26" s="36"/>
      <c r="E26" s="36"/>
      <c r="F26" s="37"/>
    </row>
    <row r="27" spans="1:8" x14ac:dyDescent="0.25">
      <c r="B27" s="36"/>
      <c r="C27" s="36"/>
      <c r="D27" s="36"/>
      <c r="E27" s="36"/>
      <c r="F27" s="37"/>
    </row>
    <row r="28" spans="1:8" x14ac:dyDescent="0.25">
      <c r="B28" s="36"/>
      <c r="C28" s="36"/>
      <c r="D28" s="36"/>
      <c r="E28" s="36"/>
      <c r="F28" s="37"/>
    </row>
    <row r="29" spans="1:8" x14ac:dyDescent="0.25">
      <c r="B29" s="36"/>
      <c r="C29" s="36"/>
      <c r="D29" s="36"/>
      <c r="E29" s="36"/>
      <c r="F29" s="37"/>
    </row>
    <row r="30" spans="1:8" x14ac:dyDescent="0.25">
      <c r="B30" s="36"/>
      <c r="C30" s="36"/>
      <c r="D30" s="36"/>
      <c r="E30" s="36"/>
      <c r="F30" s="37"/>
    </row>
    <row r="31" spans="1:8" x14ac:dyDescent="0.25">
      <c r="B31" s="36"/>
      <c r="C31" s="36"/>
      <c r="D31" s="36"/>
      <c r="E31" s="36"/>
      <c r="F31" s="37"/>
    </row>
    <row r="32" spans="1:8" x14ac:dyDescent="0.25">
      <c r="B32" s="36"/>
      <c r="C32" s="36"/>
      <c r="D32" s="36"/>
      <c r="E32" s="36"/>
      <c r="F32" s="37"/>
    </row>
    <row r="33" spans="2:6" x14ac:dyDescent="0.25">
      <c r="B33" s="36"/>
      <c r="C33" s="36"/>
      <c r="D33" s="36"/>
      <c r="E33" s="36"/>
      <c r="F33" s="37"/>
    </row>
    <row r="34" spans="2:6" x14ac:dyDescent="0.25">
      <c r="B34" s="36"/>
      <c r="C34" s="36"/>
      <c r="D34" s="36"/>
      <c r="E34" s="36"/>
      <c r="F34" s="37"/>
    </row>
    <row r="35" spans="2:6" x14ac:dyDescent="0.25">
      <c r="B35" s="36"/>
      <c r="C35" s="36"/>
      <c r="D35" s="36"/>
      <c r="E35" s="36"/>
      <c r="F35" s="37"/>
    </row>
    <row r="36" spans="2:6" x14ac:dyDescent="0.25">
      <c r="B36" s="36"/>
      <c r="C36" s="36"/>
      <c r="D36" s="36"/>
      <c r="E36" s="36"/>
      <c r="F36" s="37"/>
    </row>
    <row r="37" spans="2:6" x14ac:dyDescent="0.25">
      <c r="B37" s="36"/>
      <c r="C37" s="36"/>
      <c r="D37" s="36"/>
      <c r="E37" s="36"/>
      <c r="F37" s="37"/>
    </row>
    <row r="38" spans="2:6" x14ac:dyDescent="0.25">
      <c r="B38" s="36"/>
      <c r="C38" s="36"/>
      <c r="D38" s="36"/>
      <c r="E38" s="36"/>
      <c r="F38" s="37"/>
    </row>
    <row r="39" spans="2:6" x14ac:dyDescent="0.25">
      <c r="B39" s="36"/>
      <c r="C39" s="36"/>
      <c r="D39" s="36"/>
      <c r="E39" s="36"/>
      <c r="F39" s="37"/>
    </row>
    <row r="40" spans="2:6" x14ac:dyDescent="0.25">
      <c r="B40" s="36"/>
      <c r="C40" s="36"/>
      <c r="D40" s="36"/>
      <c r="E40" s="36"/>
      <c r="F40" s="37"/>
    </row>
    <row r="41" spans="2:6" x14ac:dyDescent="0.25">
      <c r="B41" s="36"/>
      <c r="C41" s="36"/>
      <c r="D41" s="36"/>
      <c r="E41" s="36"/>
      <c r="F41" s="37"/>
    </row>
    <row r="42" spans="2:6" x14ac:dyDescent="0.25">
      <c r="B42" s="36"/>
      <c r="C42" s="36"/>
      <c r="D42" s="36"/>
      <c r="E42" s="36"/>
      <c r="F42" s="37"/>
    </row>
    <row r="43" spans="2:6" x14ac:dyDescent="0.25">
      <c r="B43" s="36"/>
      <c r="C43" s="36"/>
      <c r="D43" s="36"/>
      <c r="E43" s="36"/>
      <c r="F43" s="37"/>
    </row>
    <row r="44" spans="2:6" x14ac:dyDescent="0.25">
      <c r="B44" s="36"/>
      <c r="C44" s="36"/>
      <c r="D44" s="36"/>
      <c r="E44" s="36"/>
      <c r="F44" s="37"/>
    </row>
    <row r="45" spans="2:6" x14ac:dyDescent="0.25">
      <c r="B45" s="36"/>
      <c r="C45" s="36"/>
      <c r="D45" s="36"/>
      <c r="E45" s="36"/>
      <c r="F45" s="37"/>
    </row>
    <row r="46" spans="2:6" x14ac:dyDescent="0.25">
      <c r="B46" s="36"/>
      <c r="C46" s="36"/>
      <c r="D46" s="36"/>
      <c r="E46" s="36"/>
      <c r="F46" s="37"/>
    </row>
    <row r="47" spans="2:6" x14ac:dyDescent="0.25">
      <c r="B47" s="36"/>
      <c r="C47" s="36"/>
      <c r="D47" s="36"/>
      <c r="E47" s="36"/>
      <c r="F47" s="37"/>
    </row>
    <row r="48" spans="2:6" x14ac:dyDescent="0.25">
      <c r="B48" s="36"/>
      <c r="C48" s="36"/>
      <c r="D48" s="36"/>
      <c r="E48" s="36"/>
      <c r="F48" s="37"/>
    </row>
    <row r="49" spans="2:6" x14ac:dyDescent="0.25">
      <c r="B49" s="36"/>
      <c r="C49" s="36"/>
      <c r="D49" s="36"/>
      <c r="E49" s="36"/>
      <c r="F49" s="37"/>
    </row>
    <row r="50" spans="2:6" x14ac:dyDescent="0.25">
      <c r="B50" s="36"/>
      <c r="C50" s="36"/>
      <c r="D50" s="36"/>
      <c r="E50" s="36"/>
      <c r="F50" s="37"/>
    </row>
    <row r="51" spans="2:6" x14ac:dyDescent="0.25">
      <c r="B51" s="36"/>
      <c r="C51" s="36"/>
      <c r="D51" s="36"/>
      <c r="E51" s="36"/>
      <c r="F51" s="37"/>
    </row>
    <row r="52" spans="2:6" x14ac:dyDescent="0.25">
      <c r="B52" s="36"/>
      <c r="C52" s="36"/>
      <c r="D52" s="36"/>
      <c r="E52" s="36"/>
      <c r="F52" s="37"/>
    </row>
    <row r="53" spans="2:6" x14ac:dyDescent="0.25">
      <c r="B53" s="36"/>
      <c r="C53" s="36"/>
      <c r="D53" s="36"/>
      <c r="E53" s="36"/>
      <c r="F53" s="37"/>
    </row>
    <row r="54" spans="2:6" x14ac:dyDescent="0.25">
      <c r="B54" s="36"/>
      <c r="C54" s="36"/>
      <c r="D54" s="36"/>
      <c r="E54" s="36"/>
      <c r="F54" s="37"/>
    </row>
    <row r="55" spans="2:6" x14ac:dyDescent="0.25">
      <c r="B55" s="36"/>
      <c r="C55" s="36"/>
      <c r="D55" s="36"/>
      <c r="E55" s="36"/>
      <c r="F55" s="37"/>
    </row>
    <row r="56" spans="2:6" x14ac:dyDescent="0.25">
      <c r="B56" s="36"/>
      <c r="C56" s="36"/>
      <c r="D56" s="36"/>
      <c r="E56" s="36"/>
      <c r="F56" s="37"/>
    </row>
    <row r="57" spans="2:6" x14ac:dyDescent="0.25">
      <c r="B57" s="36"/>
      <c r="C57" s="36"/>
      <c r="D57" s="36"/>
      <c r="E57" s="36"/>
      <c r="F57" s="37"/>
    </row>
    <row r="58" spans="2:6" x14ac:dyDescent="0.25">
      <c r="B58" s="36"/>
      <c r="C58" s="36"/>
      <c r="D58" s="36"/>
      <c r="E58" s="36"/>
      <c r="F58" s="37"/>
    </row>
    <row r="59" spans="2:6" x14ac:dyDescent="0.25">
      <c r="B59" s="36"/>
      <c r="C59" s="36"/>
      <c r="D59" s="36"/>
      <c r="E59" s="36"/>
      <c r="F59" s="37"/>
    </row>
    <row r="60" spans="2:6" x14ac:dyDescent="0.25">
      <c r="B60" s="36"/>
      <c r="C60" s="36"/>
      <c r="D60" s="36"/>
      <c r="E60" s="36"/>
      <c r="F60" s="37"/>
    </row>
    <row r="61" spans="2:6" x14ac:dyDescent="0.25">
      <c r="B61" s="36"/>
      <c r="C61" s="36"/>
      <c r="D61" s="36"/>
      <c r="E61" s="36"/>
      <c r="F61" s="37"/>
    </row>
    <row r="62" spans="2:6" x14ac:dyDescent="0.25">
      <c r="B62" s="36"/>
      <c r="C62" s="36"/>
      <c r="D62" s="36"/>
      <c r="E62" s="36"/>
      <c r="F62" s="37"/>
    </row>
    <row r="63" spans="2:6" x14ac:dyDescent="0.25">
      <c r="B63" s="36"/>
      <c r="C63" s="36"/>
      <c r="D63" s="36"/>
      <c r="E63" s="36"/>
      <c r="F63" s="37"/>
    </row>
    <row r="64" spans="2:6" x14ac:dyDescent="0.25">
      <c r="B64" s="36"/>
      <c r="C64" s="36"/>
      <c r="D64" s="36"/>
      <c r="E64" s="36"/>
      <c r="F64" s="37"/>
    </row>
    <row r="65" spans="2:6" x14ac:dyDescent="0.25">
      <c r="B65" s="38"/>
      <c r="C65" s="38"/>
      <c r="D65" s="38"/>
      <c r="E65" s="38"/>
      <c r="F65" s="39"/>
    </row>
    <row r="66" spans="2:6" x14ac:dyDescent="0.25">
      <c r="B66" s="38"/>
      <c r="C66" s="38"/>
      <c r="D66" s="38"/>
      <c r="E66" s="38"/>
      <c r="F66" s="39"/>
    </row>
    <row r="67" spans="2:6" x14ac:dyDescent="0.25">
      <c r="B67" s="38"/>
      <c r="C67" s="38"/>
      <c r="D67" s="38"/>
      <c r="E67" s="38"/>
      <c r="F67" s="39"/>
    </row>
    <row r="68" spans="2:6" x14ac:dyDescent="0.25">
      <c r="B68" s="38"/>
      <c r="C68" s="38"/>
      <c r="D68" s="38"/>
      <c r="E68" s="38"/>
      <c r="F68" s="39"/>
    </row>
    <row r="69" spans="2:6" x14ac:dyDescent="0.25">
      <c r="B69" s="38"/>
      <c r="C69" s="38"/>
      <c r="D69" s="38"/>
      <c r="E69" s="38"/>
      <c r="F69" s="39"/>
    </row>
    <row r="70" spans="2:6" x14ac:dyDescent="0.25">
      <c r="B70" s="38"/>
      <c r="C70" s="38"/>
      <c r="D70" s="38"/>
      <c r="E70" s="38"/>
      <c r="F70" s="39"/>
    </row>
    <row r="71" spans="2:6" x14ac:dyDescent="0.25">
      <c r="B71" s="38"/>
      <c r="C71" s="38"/>
      <c r="D71" s="38"/>
      <c r="E71" s="38"/>
      <c r="F71" s="39"/>
    </row>
    <row r="72" spans="2:6" x14ac:dyDescent="0.25">
      <c r="B72" s="38"/>
      <c r="C72" s="38"/>
      <c r="D72" s="38"/>
      <c r="E72" s="38"/>
      <c r="F72" s="39"/>
    </row>
    <row r="73" spans="2:6" x14ac:dyDescent="0.25">
      <c r="B73" s="38"/>
      <c r="C73" s="38"/>
      <c r="D73" s="38"/>
      <c r="E73" s="38"/>
      <c r="F73" s="39"/>
    </row>
    <row r="74" spans="2:6" x14ac:dyDescent="0.25">
      <c r="B74" s="38"/>
      <c r="C74" s="38"/>
      <c r="D74" s="38"/>
      <c r="E74" s="38"/>
      <c r="F74" s="39"/>
    </row>
  </sheetData>
  <sheetProtection formatCells="0" formatColumns="0" formatRows="0" insertColumns="0" insertRows="0" insertHyperlinks="0" deleteColumns="0" deleteRows="0" sort="0" autoFilter="0" pivotTables="0"/>
  <mergeCells count="4">
    <mergeCell ref="A4:F4"/>
    <mergeCell ref="A3:F3"/>
    <mergeCell ref="A2:F2"/>
    <mergeCell ref="H7:H18"/>
  </mergeCells>
  <conditionalFormatting sqref="B6:E6">
    <cfRule type="cellIs" dxfId="17"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H57"/>
  <sheetViews>
    <sheetView showGridLines="0" zoomScale="75" zoomScaleNormal="75" workbookViewId="0">
      <pane ySplit="1" topLeftCell="A2" activePane="bottomLeft" state="frozen"/>
      <selection activeCell="P6" sqref="P6"/>
      <selection pane="bottomLeft" activeCell="H6" sqref="H6:H17"/>
    </sheetView>
  </sheetViews>
  <sheetFormatPr baseColWidth="10" defaultColWidth="8.85546875" defaultRowHeight="15" x14ac:dyDescent="0.2"/>
  <cols>
    <col min="1" max="1" width="50.5703125" style="60" bestFit="1" customWidth="1"/>
    <col min="2" max="6" width="16.42578125" style="60" customWidth="1"/>
    <col min="7" max="7" width="3.85546875" style="61" customWidth="1"/>
    <col min="8" max="8" width="43" style="60" customWidth="1"/>
    <col min="9" max="16384" width="8.85546875" style="60"/>
  </cols>
  <sheetData>
    <row r="1" spans="1:8" ht="15.75" x14ac:dyDescent="0.2">
      <c r="A1" s="58"/>
      <c r="B1" s="59"/>
      <c r="H1" s="218" t="s">
        <v>216</v>
      </c>
    </row>
    <row r="2" spans="1:8" ht="37.15" customHeight="1" x14ac:dyDescent="0.2">
      <c r="A2" s="469" t="str">
        <f>"Répartition des personnels CDI par tranche d'âge et par sexe en personne physique (PP) au 31/12/" &amp; SURVEY_YEAR &amp; " "</f>
        <v xml:space="preserve">Répartition des personnels CDI par tranche d'âge et par sexe en personne physique (PP) au 31/12/2025 </v>
      </c>
      <c r="B2" s="469"/>
      <c r="C2" s="469"/>
      <c r="D2" s="469"/>
      <c r="E2" s="469"/>
      <c r="F2" s="469"/>
    </row>
    <row r="3" spans="1:8" ht="15.75" customHeight="1" x14ac:dyDescent="0.2">
      <c r="A3" s="468" t="str">
        <f>"Femmes en Personnes Physiques* (PP) au 31/12/" &amp; SURVEY_YEAR</f>
        <v>Femmes en Personnes Physiques* (PP) au 31/12/2025</v>
      </c>
      <c r="B3" s="468"/>
      <c r="C3" s="468"/>
      <c r="D3" s="468"/>
      <c r="E3" s="468"/>
      <c r="F3" s="468"/>
    </row>
    <row r="4" spans="1:8" ht="112.15" customHeight="1" x14ac:dyDescent="0.2">
      <c r="A4" s="425" t="s">
        <v>272</v>
      </c>
      <c r="B4" s="425"/>
      <c r="C4" s="425"/>
      <c r="D4" s="425"/>
      <c r="E4" s="425"/>
      <c r="F4" s="425"/>
    </row>
    <row r="5" spans="1:8" ht="63" x14ac:dyDescent="0.2">
      <c r="A5" s="257" t="s">
        <v>165</v>
      </c>
      <c r="B5" s="257" t="s">
        <v>166</v>
      </c>
      <c r="C5" s="257" t="s">
        <v>167</v>
      </c>
      <c r="D5" s="257" t="s">
        <v>169</v>
      </c>
      <c r="E5" s="257" t="s">
        <v>170</v>
      </c>
      <c r="F5" s="258" t="s">
        <v>171</v>
      </c>
    </row>
    <row r="6" spans="1:8" x14ac:dyDescent="0.2">
      <c r="A6" s="269" t="str">
        <f>"&lt; 25 ans (né après "&amp;SURVEY_YEAR-25&amp;" )"</f>
        <v>&lt; 25 ans (né après 2000 )</v>
      </c>
      <c r="B6" s="352"/>
      <c r="C6" s="353"/>
      <c r="D6" s="353"/>
      <c r="E6" s="353"/>
      <c r="F6" s="354">
        <f>SUM(B6:E6)</f>
        <v>0</v>
      </c>
      <c r="H6" s="470" t="s">
        <v>322</v>
      </c>
    </row>
    <row r="7" spans="1:8" x14ac:dyDescent="0.2">
      <c r="A7" s="272" t="str">
        <f>"25 ans - 29 ans (nés entre "&amp;SURVEY_YEAR-29&amp;" et "&amp;SURVEY_YEAR-25&amp;" )"</f>
        <v>25 ans - 29 ans (nés entre 1996 et 2000 )</v>
      </c>
      <c r="B7" s="352"/>
      <c r="C7" s="353"/>
      <c r="D7" s="353"/>
      <c r="E7" s="353"/>
      <c r="F7" s="354">
        <f>SUM(B7:E7)</f>
        <v>0</v>
      </c>
      <c r="H7" s="471"/>
    </row>
    <row r="8" spans="1:8" x14ac:dyDescent="0.2">
      <c r="A8" s="272" t="str">
        <f>"30 ans - 34 ans (nés entre "&amp;SURVEY_YEAR-34&amp;" et "&amp;SURVEY_YEAR-30&amp;" )"</f>
        <v>30 ans - 34 ans (nés entre 1991 et 1995 )</v>
      </c>
      <c r="B8" s="352"/>
      <c r="C8" s="353"/>
      <c r="D8" s="353"/>
      <c r="E8" s="353"/>
      <c r="F8" s="354">
        <f t="shared" ref="F8:F17" si="0">SUM(B8:E8)</f>
        <v>0</v>
      </c>
      <c r="H8" s="471"/>
    </row>
    <row r="9" spans="1:8" x14ac:dyDescent="0.2">
      <c r="A9" s="272" t="str">
        <f>"35 ans - 39 ans (nés entre "&amp;SURVEY_YEAR-39&amp;" et "&amp;SURVEY_YEAR-35&amp;" )"</f>
        <v>35 ans - 39 ans (nés entre 1986 et 1990 )</v>
      </c>
      <c r="B9" s="352"/>
      <c r="C9" s="353"/>
      <c r="D9" s="353"/>
      <c r="E9" s="353"/>
      <c r="F9" s="354">
        <f t="shared" si="0"/>
        <v>0</v>
      </c>
      <c r="H9" s="471"/>
    </row>
    <row r="10" spans="1:8" x14ac:dyDescent="0.2">
      <c r="A10" s="272" t="str">
        <f>"40 ans - 44 ans (nés entre "&amp;SURVEY_YEAR-44&amp;" et "&amp;SURVEY_YEAR-40&amp;" )"</f>
        <v>40 ans - 44 ans (nés entre 1981 et 1985 )</v>
      </c>
      <c r="B10" s="352"/>
      <c r="C10" s="353"/>
      <c r="D10" s="353"/>
      <c r="E10" s="353"/>
      <c r="F10" s="354">
        <f t="shared" si="0"/>
        <v>0</v>
      </c>
      <c r="H10" s="471"/>
    </row>
    <row r="11" spans="1:8" x14ac:dyDescent="0.2">
      <c r="A11" s="272" t="str">
        <f>"45 ans - 49 ans (nés entre "&amp;SURVEY_YEAR-49&amp;" et "&amp;SURVEY_YEAR-45&amp;" )"</f>
        <v>45 ans - 49 ans (nés entre 1976 et 1980 )</v>
      </c>
      <c r="B11" s="352"/>
      <c r="C11" s="353"/>
      <c r="D11" s="353"/>
      <c r="E11" s="353"/>
      <c r="F11" s="354">
        <f t="shared" si="0"/>
        <v>0</v>
      </c>
      <c r="H11" s="471"/>
    </row>
    <row r="12" spans="1:8" x14ac:dyDescent="0.2">
      <c r="A12" s="272" t="str">
        <f>"50 ans - 54 ans (nés entre "&amp;SURVEY_YEAR-54&amp;" et "&amp;SURVEY_YEAR-50&amp;" )"</f>
        <v>50 ans - 54 ans (nés entre 1971 et 1975 )</v>
      </c>
      <c r="B12" s="352"/>
      <c r="C12" s="353"/>
      <c r="D12" s="353"/>
      <c r="E12" s="353"/>
      <c r="F12" s="354">
        <f t="shared" si="0"/>
        <v>0</v>
      </c>
      <c r="H12" s="471"/>
    </row>
    <row r="13" spans="1:8" x14ac:dyDescent="0.2">
      <c r="A13" s="272" t="str">
        <f>"55 ans - 59 ans (nés entre "&amp;SURVEY_YEAR-59&amp;" et "&amp;SURVEY_YEAR-55&amp;" )"</f>
        <v>55 ans - 59 ans (nés entre 1966 et 1970 )</v>
      </c>
      <c r="B13" s="352"/>
      <c r="C13" s="353"/>
      <c r="D13" s="353"/>
      <c r="E13" s="353"/>
      <c r="F13" s="354">
        <f t="shared" si="0"/>
        <v>0</v>
      </c>
      <c r="H13" s="471"/>
    </row>
    <row r="14" spans="1:8" x14ac:dyDescent="0.2">
      <c r="A14" s="272" t="str">
        <f>"60 ans - 62 ans (nés entre "&amp;SURVEY_YEAR-62&amp;" et "&amp;SURVEY_YEAR-60&amp;" )"</f>
        <v>60 ans - 62 ans (nés entre 1963 et 1965 )</v>
      </c>
      <c r="B14" s="352"/>
      <c r="C14" s="353"/>
      <c r="D14" s="353"/>
      <c r="E14" s="353"/>
      <c r="F14" s="354">
        <f t="shared" si="0"/>
        <v>0</v>
      </c>
      <c r="H14" s="471"/>
    </row>
    <row r="15" spans="1:8" x14ac:dyDescent="0.2">
      <c r="A15" s="272" t="str">
        <f>"63 ans - 64 ans (nés entre "&amp;SURVEY_YEAR-64&amp;" et "&amp;SURVEY_YEAR-63&amp;" )"</f>
        <v>63 ans - 64 ans (nés entre 1961 et 1962 )</v>
      </c>
      <c r="B15" s="352"/>
      <c r="C15" s="353"/>
      <c r="D15" s="353"/>
      <c r="E15" s="353"/>
      <c r="F15" s="354">
        <f t="shared" si="0"/>
        <v>0</v>
      </c>
      <c r="H15" s="471"/>
    </row>
    <row r="16" spans="1:8" x14ac:dyDescent="0.2">
      <c r="A16" s="272" t="str">
        <f>"65 ans - 67 ans (nés entre "&amp;SURVEY_YEAR-67&amp;" et "&amp;SURVEY_YEAR-65&amp;" )"</f>
        <v>65 ans - 67 ans (nés entre 1958 et 1960 )</v>
      </c>
      <c r="B16" s="352"/>
      <c r="C16" s="353"/>
      <c r="D16" s="353"/>
      <c r="E16" s="353"/>
      <c r="F16" s="354">
        <f t="shared" si="0"/>
        <v>0</v>
      </c>
      <c r="H16" s="471"/>
    </row>
    <row r="17" spans="1:8" x14ac:dyDescent="0.2">
      <c r="A17" s="269" t="str">
        <f>"&gt; 67 ans (nés avant "&amp;SURVEY_YEAR-67&amp;" )"</f>
        <v>&gt; 67 ans (nés avant 1958 )</v>
      </c>
      <c r="B17" s="352"/>
      <c r="C17" s="353"/>
      <c r="D17" s="353"/>
      <c r="E17" s="353"/>
      <c r="F17" s="354">
        <f t="shared" si="0"/>
        <v>0</v>
      </c>
      <c r="H17" s="472"/>
    </row>
    <row r="18" spans="1:8" ht="37.5" customHeight="1" x14ac:dyDescent="0.25">
      <c r="A18" s="246" t="s">
        <v>183</v>
      </c>
      <c r="B18" s="354">
        <f>SUM(B6:B17)</f>
        <v>0</v>
      </c>
      <c r="C18" s="354">
        <f t="shared" ref="C18:F18" si="1">SUM(C6:C17)</f>
        <v>0</v>
      </c>
      <c r="D18" s="354">
        <f>SUM(D6:D17)</f>
        <v>0</v>
      </c>
      <c r="E18" s="354">
        <f t="shared" si="1"/>
        <v>0</v>
      </c>
      <c r="F18" s="354">
        <f t="shared" si="1"/>
        <v>0</v>
      </c>
    </row>
    <row r="19" spans="1:8" ht="15.75" x14ac:dyDescent="0.25">
      <c r="A19" s="62"/>
      <c r="B19" s="62"/>
      <c r="C19" s="62"/>
      <c r="D19" s="62"/>
      <c r="E19" s="62"/>
      <c r="F19" s="62"/>
    </row>
    <row r="20" spans="1:8" x14ac:dyDescent="0.2">
      <c r="B20" s="91"/>
      <c r="C20" s="91"/>
      <c r="D20" s="91"/>
      <c r="E20" s="91"/>
      <c r="F20" s="91"/>
    </row>
    <row r="21" spans="1:8" x14ac:dyDescent="0.2">
      <c r="B21" s="91"/>
      <c r="C21" s="91"/>
      <c r="D21" s="91"/>
      <c r="E21" s="91"/>
      <c r="F21" s="91"/>
    </row>
    <row r="22" spans="1:8" x14ac:dyDescent="0.2">
      <c r="B22" s="91"/>
      <c r="C22" s="91"/>
      <c r="D22" s="91"/>
      <c r="E22" s="91"/>
      <c r="F22" s="91"/>
    </row>
    <row r="23" spans="1:8" x14ac:dyDescent="0.2">
      <c r="B23" s="91"/>
      <c r="C23" s="91"/>
      <c r="D23" s="91"/>
      <c r="E23" s="91"/>
      <c r="F23" s="91"/>
    </row>
    <row r="24" spans="1:8" x14ac:dyDescent="0.2">
      <c r="B24" s="91"/>
      <c r="C24" s="91"/>
      <c r="D24" s="91"/>
      <c r="E24" s="91"/>
      <c r="F24" s="91"/>
    </row>
    <row r="25" spans="1:8" x14ac:dyDescent="0.2">
      <c r="B25" s="91"/>
      <c r="C25" s="91"/>
      <c r="D25" s="91"/>
      <c r="E25" s="91"/>
      <c r="F25" s="91"/>
    </row>
    <row r="26" spans="1:8" x14ac:dyDescent="0.2">
      <c r="B26" s="91"/>
      <c r="C26" s="91"/>
      <c r="D26" s="91"/>
      <c r="E26" s="91"/>
      <c r="F26" s="91"/>
    </row>
    <row r="27" spans="1:8" x14ac:dyDescent="0.2">
      <c r="B27" s="91"/>
      <c r="C27" s="91"/>
      <c r="D27" s="91"/>
      <c r="E27" s="91"/>
      <c r="F27" s="91"/>
    </row>
    <row r="28" spans="1:8" x14ac:dyDescent="0.2">
      <c r="B28" s="91"/>
      <c r="C28" s="91"/>
      <c r="D28" s="91"/>
      <c r="E28" s="91"/>
      <c r="F28" s="91"/>
    </row>
    <row r="29" spans="1:8" x14ac:dyDescent="0.2">
      <c r="B29" s="91"/>
      <c r="C29" s="91"/>
      <c r="D29" s="91"/>
      <c r="E29" s="91"/>
      <c r="F29" s="91"/>
    </row>
    <row r="30" spans="1:8" x14ac:dyDescent="0.2">
      <c r="B30" s="91"/>
      <c r="C30" s="91"/>
      <c r="D30" s="91"/>
      <c r="E30" s="91"/>
      <c r="F30" s="91"/>
    </row>
    <row r="31" spans="1:8" x14ac:dyDescent="0.2">
      <c r="B31" s="91"/>
      <c r="C31" s="91"/>
      <c r="D31" s="91"/>
      <c r="E31" s="91"/>
      <c r="F31" s="91"/>
    </row>
    <row r="32" spans="1:8" x14ac:dyDescent="0.2">
      <c r="B32" s="91"/>
      <c r="C32" s="91"/>
      <c r="D32" s="91"/>
      <c r="E32" s="91"/>
      <c r="F32" s="91"/>
    </row>
    <row r="33" spans="2:6" x14ac:dyDescent="0.2">
      <c r="B33" s="91"/>
      <c r="C33" s="91"/>
      <c r="D33" s="91"/>
      <c r="E33" s="91"/>
      <c r="F33" s="91"/>
    </row>
    <row r="34" spans="2:6" x14ac:dyDescent="0.2">
      <c r="B34" s="91"/>
      <c r="C34" s="91"/>
      <c r="D34" s="91"/>
      <c r="E34" s="91"/>
      <c r="F34" s="91"/>
    </row>
    <row r="35" spans="2:6" x14ac:dyDescent="0.2">
      <c r="B35" s="91"/>
      <c r="C35" s="91"/>
      <c r="D35" s="91"/>
      <c r="E35" s="91"/>
      <c r="F35" s="91"/>
    </row>
    <row r="36" spans="2:6" x14ac:dyDescent="0.2">
      <c r="B36" s="91"/>
      <c r="C36" s="91"/>
      <c r="D36" s="91"/>
      <c r="E36" s="91"/>
      <c r="F36" s="91"/>
    </row>
    <row r="37" spans="2:6" x14ac:dyDescent="0.2">
      <c r="B37" s="91"/>
      <c r="C37" s="91"/>
      <c r="D37" s="91"/>
      <c r="E37" s="91"/>
      <c r="F37" s="91"/>
    </row>
    <row r="38" spans="2:6" x14ac:dyDescent="0.2">
      <c r="B38" s="91"/>
      <c r="C38" s="91"/>
      <c r="D38" s="91"/>
      <c r="E38" s="91"/>
      <c r="F38" s="91"/>
    </row>
    <row r="39" spans="2:6" x14ac:dyDescent="0.2">
      <c r="B39" s="91"/>
      <c r="C39" s="91"/>
      <c r="D39" s="91"/>
      <c r="E39" s="91"/>
      <c r="F39" s="91"/>
    </row>
    <row r="40" spans="2:6" x14ac:dyDescent="0.2">
      <c r="B40" s="91"/>
      <c r="C40" s="91"/>
      <c r="D40" s="91"/>
      <c r="E40" s="91"/>
      <c r="F40" s="91"/>
    </row>
    <row r="41" spans="2:6" x14ac:dyDescent="0.2">
      <c r="B41" s="91"/>
      <c r="C41" s="91"/>
      <c r="D41" s="91"/>
      <c r="E41" s="91"/>
      <c r="F41" s="91"/>
    </row>
    <row r="42" spans="2:6" x14ac:dyDescent="0.2">
      <c r="B42" s="91"/>
      <c r="C42" s="91"/>
      <c r="D42" s="91"/>
      <c r="E42" s="91"/>
      <c r="F42" s="91"/>
    </row>
    <row r="43" spans="2:6" x14ac:dyDescent="0.2">
      <c r="B43" s="91"/>
      <c r="C43" s="91"/>
      <c r="D43" s="91"/>
      <c r="E43" s="91"/>
      <c r="F43" s="91"/>
    </row>
    <row r="44" spans="2:6" x14ac:dyDescent="0.2">
      <c r="B44" s="91"/>
      <c r="C44" s="91"/>
      <c r="D44" s="91"/>
      <c r="E44" s="91"/>
      <c r="F44" s="91"/>
    </row>
    <row r="45" spans="2:6" x14ac:dyDescent="0.2">
      <c r="B45" s="91"/>
      <c r="C45" s="91"/>
      <c r="D45" s="91"/>
      <c r="E45" s="91"/>
      <c r="F45" s="91"/>
    </row>
    <row r="46" spans="2:6" x14ac:dyDescent="0.2">
      <c r="B46" s="91"/>
      <c r="C46" s="91"/>
      <c r="D46" s="91"/>
      <c r="E46" s="91"/>
      <c r="F46" s="91"/>
    </row>
    <row r="47" spans="2:6" x14ac:dyDescent="0.2">
      <c r="B47" s="91"/>
      <c r="C47" s="91"/>
      <c r="D47" s="91"/>
      <c r="E47" s="91"/>
      <c r="F47" s="91"/>
    </row>
    <row r="48" spans="2:6" x14ac:dyDescent="0.2">
      <c r="B48" s="91"/>
      <c r="C48" s="91"/>
      <c r="D48" s="91"/>
      <c r="E48" s="91"/>
      <c r="F48" s="91"/>
    </row>
    <row r="49" spans="2:6" x14ac:dyDescent="0.2">
      <c r="B49" s="91"/>
      <c r="C49" s="91"/>
      <c r="D49" s="91"/>
      <c r="E49" s="91"/>
      <c r="F49" s="91"/>
    </row>
    <row r="50" spans="2:6" x14ac:dyDescent="0.2">
      <c r="B50" s="91"/>
      <c r="C50" s="91"/>
      <c r="D50" s="91"/>
      <c r="E50" s="91"/>
      <c r="F50" s="91"/>
    </row>
    <row r="51" spans="2:6" x14ac:dyDescent="0.2">
      <c r="B51" s="91"/>
      <c r="C51" s="91"/>
      <c r="D51" s="91"/>
      <c r="E51" s="91"/>
      <c r="F51" s="91"/>
    </row>
    <row r="52" spans="2:6" x14ac:dyDescent="0.2">
      <c r="B52" s="91"/>
      <c r="C52" s="91"/>
      <c r="D52" s="91"/>
      <c r="E52" s="91"/>
      <c r="F52" s="91"/>
    </row>
    <row r="53" spans="2:6" x14ac:dyDescent="0.2">
      <c r="B53" s="91"/>
      <c r="C53" s="91"/>
      <c r="D53" s="91"/>
      <c r="E53" s="91"/>
      <c r="F53" s="91"/>
    </row>
    <row r="54" spans="2:6" x14ac:dyDescent="0.2">
      <c r="B54" s="91"/>
      <c r="C54" s="91"/>
      <c r="D54" s="91"/>
      <c r="E54" s="91"/>
      <c r="F54" s="91"/>
    </row>
    <row r="55" spans="2:6" x14ac:dyDescent="0.2">
      <c r="B55" s="91"/>
      <c r="C55" s="91"/>
      <c r="D55" s="91"/>
      <c r="E55" s="91"/>
      <c r="F55" s="91"/>
    </row>
    <row r="56" spans="2:6" x14ac:dyDescent="0.2">
      <c r="B56" s="91"/>
      <c r="C56" s="91"/>
      <c r="D56" s="91"/>
      <c r="E56" s="91"/>
      <c r="F56" s="91"/>
    </row>
    <row r="57" spans="2:6" x14ac:dyDescent="0.2">
      <c r="B57" s="91"/>
      <c r="C57" s="91"/>
      <c r="D57" s="91"/>
      <c r="E57" s="91"/>
      <c r="F57" s="91"/>
    </row>
  </sheetData>
  <sheetProtection formatCells="0" formatColumns="0" formatRows="0" insertColumns="0" insertRows="0" insertHyperlinks="0" deleteColumns="0" deleteRows="0" sort="0" autoFilter="0" pivotTables="0"/>
  <mergeCells count="4">
    <mergeCell ref="A2:F2"/>
    <mergeCell ref="A3:F3"/>
    <mergeCell ref="A4:F4"/>
    <mergeCell ref="H6:H17"/>
  </mergeCells>
  <conditionalFormatting sqref="B5:E5">
    <cfRule type="cellIs" dxfId="16"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H61"/>
  <sheetViews>
    <sheetView showGridLines="0" zoomScale="75" zoomScaleNormal="75" workbookViewId="0">
      <pane ySplit="1" topLeftCell="A2" activePane="bottomLeft" state="frozen"/>
      <selection activeCell="P6" sqref="P6"/>
      <selection pane="bottomLeft" activeCell="F10" sqref="F10"/>
    </sheetView>
  </sheetViews>
  <sheetFormatPr baseColWidth="10" defaultColWidth="8.85546875" defaultRowHeight="15" x14ac:dyDescent="0.25"/>
  <cols>
    <col min="1" max="1" width="39.28515625" style="7" customWidth="1"/>
    <col min="2" max="6" width="16.42578125" style="7" customWidth="1"/>
    <col min="7" max="7" width="3.85546875" style="2" customWidth="1"/>
    <col min="8" max="8" width="11.42578125" style="7" customWidth="1"/>
  </cols>
  <sheetData>
    <row r="1" spans="1:7" s="1" customFormat="1" ht="12.75" x14ac:dyDescent="0.2">
      <c r="A1" s="5"/>
      <c r="B1" s="6"/>
      <c r="C1" s="7"/>
      <c r="D1" s="7"/>
      <c r="E1" s="7"/>
      <c r="F1" s="7"/>
      <c r="G1" s="2"/>
    </row>
    <row r="2" spans="1:7" ht="34.15" customHeight="1" x14ac:dyDescent="0.25">
      <c r="A2" s="447" t="str">
        <f>"Répartition des personnels titulaires par tranche d'âge et par sexe en personne physique (PP) au 31/12/" &amp; SURVEY_YEAR &amp; " "</f>
        <v xml:space="preserve">Répartition des personnels titulaires par tranche d'âge et par sexe en personne physique (PP) au 31/12/2025 </v>
      </c>
      <c r="B2" s="447"/>
      <c r="C2" s="447"/>
      <c r="D2" s="447"/>
      <c r="E2" s="447"/>
      <c r="F2" s="447"/>
    </row>
    <row r="3" spans="1:7" s="1" customFormat="1" ht="12.75" x14ac:dyDescent="0.2"/>
    <row r="4" spans="1:7" s="1" customFormat="1" ht="75" customHeight="1" x14ac:dyDescent="0.2">
      <c r="A4" s="473" t="s">
        <v>273</v>
      </c>
      <c r="B4" s="474"/>
      <c r="C4" s="474"/>
      <c r="D4" s="474"/>
      <c r="E4" s="474"/>
      <c r="F4" s="474"/>
    </row>
    <row r="5" spans="1:7" s="1" customFormat="1" ht="12.75" x14ac:dyDescent="0.2"/>
    <row r="6" spans="1:7" ht="63.75" customHeight="1" x14ac:dyDescent="0.25">
      <c r="A6" s="257" t="s">
        <v>165</v>
      </c>
      <c r="B6" s="257" t="s">
        <v>166</v>
      </c>
      <c r="C6" s="257" t="s">
        <v>167</v>
      </c>
      <c r="D6" s="257" t="s">
        <v>169</v>
      </c>
      <c r="E6" s="257" t="s">
        <v>170</v>
      </c>
      <c r="F6" s="258" t="s">
        <v>171</v>
      </c>
    </row>
    <row r="7" spans="1:7" ht="31.5" x14ac:dyDescent="0.25">
      <c r="A7" s="274" t="s">
        <v>184</v>
      </c>
      <c r="B7" s="355">
        <f>DR_AGE_HO+DR_AGE_FE</f>
        <v>0</v>
      </c>
      <c r="C7" s="355">
        <f>CR_AGE_HO+CR_AGE_FE</f>
        <v>0</v>
      </c>
      <c r="D7" s="355">
        <f>IE_AGE_HO+IE_AGE_FE</f>
        <v>0</v>
      </c>
      <c r="E7" s="355">
        <f>AUTRE_AGE_HO+AUTRE_AGE_FE</f>
        <v>0</v>
      </c>
      <c r="F7" s="355">
        <f>TOT_AGE_HO+TOT_AGE_FE</f>
        <v>0</v>
      </c>
    </row>
    <row r="8" spans="1:7" x14ac:dyDescent="0.25">
      <c r="A8" s="8"/>
      <c r="B8" s="8"/>
      <c r="C8" s="8"/>
      <c r="D8" s="8"/>
      <c r="E8" s="8"/>
      <c r="F8" s="8"/>
    </row>
    <row r="9" spans="1:7" ht="15.75" x14ac:dyDescent="0.25">
      <c r="A9" s="275" t="s">
        <v>274</v>
      </c>
      <c r="B9" s="276"/>
      <c r="C9" s="276"/>
      <c r="D9" s="276"/>
      <c r="E9" s="276"/>
      <c r="F9" s="276"/>
      <c r="G9" s="3"/>
    </row>
    <row r="10" spans="1:7" ht="15.75" x14ac:dyDescent="0.25">
      <c r="A10" s="274" t="s">
        <v>173</v>
      </c>
      <c r="B10" s="355">
        <f>DR_CDI</f>
        <v>0</v>
      </c>
      <c r="C10" s="355">
        <f>CR_CDI</f>
        <v>0</v>
      </c>
      <c r="D10" s="355">
        <f>IE_CDI</f>
        <v>0</v>
      </c>
      <c r="E10" s="355">
        <f>AUTRE_CDI</f>
        <v>0</v>
      </c>
      <c r="F10" s="355">
        <f>SUM(B10:E10)</f>
        <v>0</v>
      </c>
    </row>
    <row r="11" spans="1:7" x14ac:dyDescent="0.25">
      <c r="B11" s="36"/>
      <c r="C11" s="36"/>
      <c r="D11" s="36"/>
      <c r="E11" s="36"/>
      <c r="F11" s="37"/>
    </row>
    <row r="12" spans="1:7" ht="15.75" x14ac:dyDescent="0.25">
      <c r="A12" s="275" t="s">
        <v>275</v>
      </c>
      <c r="B12" s="277"/>
      <c r="C12" s="277"/>
      <c r="D12" s="277"/>
      <c r="E12" s="277"/>
      <c r="F12" s="278"/>
    </row>
    <row r="13" spans="1:7" ht="47.25" x14ac:dyDescent="0.25">
      <c r="A13" s="274" t="s">
        <v>276</v>
      </c>
      <c r="B13" s="355">
        <f>DR_AGE-B10</f>
        <v>0</v>
      </c>
      <c r="C13" s="355">
        <f>CR_AGE-C10</f>
        <v>0</v>
      </c>
      <c r="D13" s="355">
        <f>IE_AGE-D10</f>
        <v>0</v>
      </c>
      <c r="E13" s="355">
        <f>AUTRE_AGE-E10</f>
        <v>0</v>
      </c>
      <c r="F13" s="355">
        <f>TOT_AGE-F10</f>
        <v>0</v>
      </c>
    </row>
    <row r="14" spans="1:7" ht="15.75" x14ac:dyDescent="0.25">
      <c r="A14" s="149"/>
      <c r="B14" s="277"/>
      <c r="C14" s="277"/>
      <c r="D14" s="277"/>
      <c r="E14" s="277"/>
      <c r="F14" s="278"/>
    </row>
    <row r="15" spans="1:7" ht="15.75" x14ac:dyDescent="0.25">
      <c r="A15" s="438" t="str">
        <f>IF(ABS(B13)+ABS(C13)+ABS(D13)+ABS(E13)+ABS(F13)&gt;0,"Les totaux du personnel titulaire par tranche d'âge ne correspondent pas aux effectifs titulaires (tableau PP titulaire/non titulaire)","Contrôles OK")</f>
        <v>Contrôles OK</v>
      </c>
      <c r="B15" s="438"/>
      <c r="C15" s="438"/>
      <c r="D15" s="438"/>
      <c r="E15" s="438"/>
      <c r="F15" s="438"/>
    </row>
    <row r="16" spans="1:7" x14ac:dyDescent="0.25">
      <c r="B16" s="36"/>
      <c r="C16" s="36"/>
      <c r="D16" s="36"/>
      <c r="E16" s="36"/>
      <c r="F16" s="37"/>
    </row>
    <row r="17" spans="2:6" x14ac:dyDescent="0.25">
      <c r="B17" s="36"/>
      <c r="C17" s="36"/>
      <c r="D17" s="36"/>
      <c r="E17" s="36"/>
      <c r="F17" s="37"/>
    </row>
    <row r="18" spans="2:6" x14ac:dyDescent="0.25">
      <c r="B18" s="36"/>
      <c r="C18" s="36"/>
      <c r="D18" s="36"/>
      <c r="E18" s="36"/>
      <c r="F18" s="37"/>
    </row>
    <row r="19" spans="2:6" x14ac:dyDescent="0.25">
      <c r="B19" s="36"/>
      <c r="C19" s="36"/>
      <c r="D19" s="36"/>
      <c r="E19" s="36"/>
      <c r="F19" s="37"/>
    </row>
    <row r="20" spans="2:6" x14ac:dyDescent="0.25">
      <c r="B20" s="36"/>
      <c r="C20" s="36"/>
      <c r="D20" s="36"/>
      <c r="E20" s="36"/>
      <c r="F20" s="37"/>
    </row>
    <row r="21" spans="2:6" x14ac:dyDescent="0.25">
      <c r="B21" s="36"/>
      <c r="C21" s="36"/>
      <c r="D21" s="36"/>
      <c r="E21" s="36"/>
      <c r="F21" s="37"/>
    </row>
    <row r="22" spans="2:6" x14ac:dyDescent="0.25">
      <c r="B22" s="36"/>
      <c r="C22" s="36"/>
      <c r="D22" s="36"/>
      <c r="E22" s="36"/>
      <c r="F22" s="37"/>
    </row>
    <row r="23" spans="2:6" x14ac:dyDescent="0.25">
      <c r="B23" s="36"/>
      <c r="C23" s="36"/>
      <c r="D23" s="36"/>
      <c r="E23" s="36"/>
      <c r="F23" s="37"/>
    </row>
    <row r="24" spans="2:6" x14ac:dyDescent="0.25">
      <c r="B24" s="36"/>
      <c r="C24" s="36"/>
      <c r="D24" s="36"/>
      <c r="E24" s="36"/>
      <c r="F24" s="37"/>
    </row>
    <row r="25" spans="2:6" x14ac:dyDescent="0.25">
      <c r="B25" s="36"/>
      <c r="C25" s="36"/>
      <c r="D25" s="36"/>
      <c r="E25" s="36"/>
      <c r="F25" s="37"/>
    </row>
    <row r="26" spans="2:6" x14ac:dyDescent="0.25">
      <c r="B26" s="36"/>
      <c r="C26" s="36"/>
      <c r="D26" s="36"/>
      <c r="E26" s="36"/>
      <c r="F26" s="37"/>
    </row>
    <row r="27" spans="2:6" x14ac:dyDescent="0.25">
      <c r="B27" s="36"/>
      <c r="C27" s="36"/>
      <c r="D27" s="36"/>
      <c r="E27" s="36"/>
      <c r="F27" s="37"/>
    </row>
    <row r="28" spans="2:6" x14ac:dyDescent="0.25">
      <c r="B28" s="36"/>
      <c r="C28" s="36"/>
      <c r="D28" s="36"/>
      <c r="E28" s="36"/>
      <c r="F28" s="37"/>
    </row>
    <row r="29" spans="2:6" x14ac:dyDescent="0.25">
      <c r="B29" s="36"/>
      <c r="C29" s="36"/>
      <c r="D29" s="36"/>
      <c r="E29" s="36"/>
      <c r="F29" s="37"/>
    </row>
    <row r="30" spans="2:6" x14ac:dyDescent="0.25">
      <c r="B30" s="36"/>
      <c r="C30" s="36"/>
      <c r="D30" s="36"/>
      <c r="E30" s="36"/>
      <c r="F30" s="37"/>
    </row>
    <row r="31" spans="2:6" x14ac:dyDescent="0.25">
      <c r="B31" s="36"/>
      <c r="C31" s="36"/>
      <c r="D31" s="36"/>
      <c r="E31" s="36"/>
      <c r="F31" s="37"/>
    </row>
    <row r="32" spans="2:6" x14ac:dyDescent="0.25">
      <c r="B32" s="36"/>
      <c r="C32" s="36"/>
      <c r="D32" s="36"/>
      <c r="E32" s="36"/>
      <c r="F32" s="37"/>
    </row>
    <row r="33" spans="2:6" x14ac:dyDescent="0.25">
      <c r="B33" s="36"/>
      <c r="C33" s="36"/>
      <c r="D33" s="36"/>
      <c r="E33" s="36"/>
      <c r="F33" s="37"/>
    </row>
    <row r="34" spans="2:6" x14ac:dyDescent="0.25">
      <c r="B34" s="36"/>
      <c r="C34" s="36"/>
      <c r="D34" s="36"/>
      <c r="E34" s="36"/>
      <c r="F34" s="37"/>
    </row>
    <row r="35" spans="2:6" x14ac:dyDescent="0.25">
      <c r="B35" s="36"/>
      <c r="C35" s="36"/>
      <c r="D35" s="36"/>
      <c r="E35" s="36"/>
      <c r="F35" s="37"/>
    </row>
    <row r="36" spans="2:6" x14ac:dyDescent="0.25">
      <c r="B36" s="36"/>
      <c r="C36" s="36"/>
      <c r="D36" s="36"/>
      <c r="E36" s="36"/>
      <c r="F36" s="37"/>
    </row>
    <row r="37" spans="2:6" x14ac:dyDescent="0.25">
      <c r="B37" s="36"/>
      <c r="C37" s="36"/>
      <c r="D37" s="36"/>
      <c r="E37" s="36"/>
      <c r="F37" s="37"/>
    </row>
    <row r="38" spans="2:6" x14ac:dyDescent="0.25">
      <c r="B38" s="36"/>
      <c r="C38" s="36"/>
      <c r="D38" s="36"/>
      <c r="E38" s="36"/>
      <c r="F38" s="37"/>
    </row>
    <row r="39" spans="2:6" x14ac:dyDescent="0.25">
      <c r="B39" s="36"/>
      <c r="C39" s="36"/>
      <c r="D39" s="36"/>
      <c r="E39" s="36"/>
      <c r="F39" s="37"/>
    </row>
    <row r="40" spans="2:6" x14ac:dyDescent="0.25">
      <c r="B40" s="36"/>
      <c r="C40" s="36"/>
      <c r="D40" s="36"/>
      <c r="E40" s="36"/>
      <c r="F40" s="37"/>
    </row>
    <row r="41" spans="2:6" x14ac:dyDescent="0.25">
      <c r="B41" s="36"/>
      <c r="C41" s="36"/>
      <c r="D41" s="36"/>
      <c r="E41" s="36"/>
      <c r="F41" s="37"/>
    </row>
    <row r="42" spans="2:6" x14ac:dyDescent="0.25">
      <c r="B42" s="36"/>
      <c r="C42" s="36"/>
      <c r="D42" s="36"/>
      <c r="E42" s="36"/>
      <c r="F42" s="37"/>
    </row>
    <row r="43" spans="2:6" x14ac:dyDescent="0.25">
      <c r="B43" s="36"/>
      <c r="C43" s="36"/>
      <c r="D43" s="36"/>
      <c r="E43" s="36"/>
      <c r="F43" s="37"/>
    </row>
    <row r="44" spans="2:6" x14ac:dyDescent="0.25">
      <c r="B44" s="36"/>
      <c r="C44" s="36"/>
      <c r="D44" s="36"/>
      <c r="E44" s="36"/>
      <c r="F44" s="37"/>
    </row>
    <row r="45" spans="2:6" x14ac:dyDescent="0.25">
      <c r="B45" s="36"/>
      <c r="C45" s="36"/>
      <c r="D45" s="36"/>
      <c r="E45" s="36"/>
      <c r="F45" s="37"/>
    </row>
    <row r="46" spans="2:6" x14ac:dyDescent="0.25">
      <c r="B46" s="36"/>
      <c r="C46" s="36"/>
      <c r="D46" s="36"/>
      <c r="E46" s="36"/>
      <c r="F46" s="37"/>
    </row>
    <row r="47" spans="2:6" x14ac:dyDescent="0.25">
      <c r="B47" s="36"/>
      <c r="C47" s="36"/>
      <c r="D47" s="36"/>
      <c r="E47" s="36"/>
      <c r="F47" s="37"/>
    </row>
    <row r="48" spans="2:6" x14ac:dyDescent="0.25">
      <c r="B48" s="36"/>
      <c r="C48" s="36"/>
      <c r="D48" s="36"/>
      <c r="E48" s="36"/>
      <c r="F48" s="37"/>
    </row>
    <row r="49" spans="2:6" x14ac:dyDescent="0.25">
      <c r="B49" s="36"/>
      <c r="C49" s="36"/>
      <c r="D49" s="36"/>
      <c r="E49" s="36"/>
      <c r="F49" s="37"/>
    </row>
    <row r="50" spans="2:6" x14ac:dyDescent="0.25">
      <c r="B50" s="36"/>
      <c r="C50" s="36"/>
      <c r="D50" s="36"/>
      <c r="E50" s="36"/>
      <c r="F50" s="37"/>
    </row>
    <row r="51" spans="2:6" x14ac:dyDescent="0.25">
      <c r="B51" s="36"/>
      <c r="C51" s="36"/>
      <c r="D51" s="36"/>
      <c r="E51" s="36"/>
      <c r="F51" s="37"/>
    </row>
    <row r="52" spans="2:6" x14ac:dyDescent="0.25">
      <c r="B52" s="38"/>
      <c r="C52" s="38"/>
      <c r="D52" s="38"/>
      <c r="E52" s="38"/>
      <c r="F52" s="39"/>
    </row>
    <row r="53" spans="2:6" x14ac:dyDescent="0.25">
      <c r="B53" s="38"/>
      <c r="C53" s="38"/>
      <c r="D53" s="38"/>
      <c r="E53" s="38"/>
      <c r="F53" s="39"/>
    </row>
    <row r="54" spans="2:6" x14ac:dyDescent="0.25">
      <c r="B54" s="38"/>
      <c r="C54" s="38"/>
      <c r="D54" s="38"/>
      <c r="E54" s="38"/>
      <c r="F54" s="39"/>
    </row>
    <row r="55" spans="2:6" x14ac:dyDescent="0.25">
      <c r="B55" s="38"/>
      <c r="C55" s="38"/>
      <c r="D55" s="38"/>
      <c r="E55" s="38"/>
      <c r="F55" s="39"/>
    </row>
    <row r="56" spans="2:6" x14ac:dyDescent="0.25">
      <c r="B56" s="38"/>
      <c r="C56" s="38"/>
      <c r="D56" s="38"/>
      <c r="E56" s="38"/>
      <c r="F56" s="39"/>
    </row>
    <row r="57" spans="2:6" x14ac:dyDescent="0.25">
      <c r="B57" s="38"/>
      <c r="C57" s="38"/>
      <c r="D57" s="38"/>
      <c r="E57" s="38"/>
      <c r="F57" s="39"/>
    </row>
    <row r="58" spans="2:6" x14ac:dyDescent="0.25">
      <c r="B58" s="38"/>
      <c r="C58" s="38"/>
      <c r="D58" s="38"/>
      <c r="E58" s="38"/>
      <c r="F58" s="39"/>
    </row>
    <row r="59" spans="2:6" x14ac:dyDescent="0.25">
      <c r="B59" s="38"/>
      <c r="C59" s="38"/>
      <c r="D59" s="38"/>
      <c r="E59" s="38"/>
      <c r="F59" s="39"/>
    </row>
    <row r="60" spans="2:6" x14ac:dyDescent="0.25">
      <c r="B60" s="38"/>
      <c r="C60" s="38"/>
      <c r="D60" s="38"/>
      <c r="E60" s="38"/>
      <c r="F60" s="39"/>
    </row>
    <row r="61" spans="2:6" x14ac:dyDescent="0.25">
      <c r="B61" s="38"/>
      <c r="C61" s="38"/>
      <c r="D61" s="38"/>
      <c r="E61" s="38"/>
      <c r="F61" s="39"/>
    </row>
  </sheetData>
  <sheetProtection formatCells="0" formatColumns="0" formatRows="0" insertColumns="0" insertRows="0" insertHyperlinks="0" deleteColumns="0" deleteRows="0" sort="0" autoFilter="0" pivotTables="0"/>
  <mergeCells count="3">
    <mergeCell ref="A4:F4"/>
    <mergeCell ref="A2:F2"/>
    <mergeCell ref="A15:F15"/>
  </mergeCells>
  <conditionalFormatting sqref="B6:E6">
    <cfRule type="cellIs" dxfId="15" priority="3" operator="equal">
      <formula>""</formula>
    </cfRule>
  </conditionalFormatting>
  <conditionalFormatting sqref="B13:F13">
    <cfRule type="cellIs" dxfId="14" priority="1" operator="notEqual">
      <formula>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H39"/>
  <sheetViews>
    <sheetView showGridLines="0" zoomScale="75" zoomScaleNormal="75" workbookViewId="0">
      <pane xSplit="1" ySplit="6" topLeftCell="B7" activePane="bottomRight" state="frozen"/>
      <selection pane="topRight" activeCell="B1" sqref="B1"/>
      <selection pane="bottomLeft" activeCell="A7" sqref="A7"/>
      <selection pane="bottomRight" activeCell="A2" sqref="A2:H3"/>
    </sheetView>
  </sheetViews>
  <sheetFormatPr baseColWidth="10" defaultColWidth="8.85546875" defaultRowHeight="15" x14ac:dyDescent="0.25"/>
  <cols>
    <col min="1" max="1" width="78.140625" style="42" customWidth="1"/>
    <col min="2" max="3" width="20.7109375" style="7" customWidth="1"/>
    <col min="4" max="4" width="16.7109375" style="7" customWidth="1"/>
    <col min="5" max="5" width="16.7109375" style="2" customWidth="1"/>
    <col min="6" max="6" width="16.7109375" style="7" customWidth="1"/>
    <col min="7" max="8" width="16.7109375" customWidth="1"/>
  </cols>
  <sheetData>
    <row r="1" spans="1:8" s="1" customFormat="1" ht="12.75" x14ac:dyDescent="0.2">
      <c r="A1" s="5"/>
      <c r="B1" s="6"/>
      <c r="C1" s="7"/>
      <c r="D1" s="7"/>
      <c r="E1" s="2"/>
    </row>
    <row r="2" spans="1:8" s="40" customFormat="1" ht="17.45" customHeight="1" x14ac:dyDescent="0.15">
      <c r="A2" s="476" t="str">
        <f>"Répartition des chercheurs par discipline d'activité exercée en personne physique (PP) au 31/12/" &amp; SURVEY_YEAR &amp; " "</f>
        <v xml:space="preserve">Répartition des chercheurs par discipline d'activité exercée en personne physique (PP) au 31/12/2025 </v>
      </c>
      <c r="B2" s="476"/>
      <c r="C2" s="476"/>
      <c r="D2" s="476"/>
      <c r="E2" s="476"/>
      <c r="F2" s="476"/>
      <c r="G2" s="476"/>
      <c r="H2" s="476"/>
    </row>
    <row r="3" spans="1:8" ht="32.25" customHeight="1" x14ac:dyDescent="0.25">
      <c r="A3" s="475" t="s">
        <v>305</v>
      </c>
      <c r="B3" s="475"/>
      <c r="C3" s="475"/>
      <c r="D3" s="475"/>
      <c r="E3" s="475"/>
      <c r="F3" s="475"/>
      <c r="G3" s="475"/>
      <c r="H3" s="475"/>
    </row>
    <row r="4" spans="1:8" x14ac:dyDescent="0.25">
      <c r="A4" s="479" t="str">
        <f>"En Personnes Physiques* (PP) au 31/12/" &amp; SURVEY_YEAR</f>
        <v>En Personnes Physiques* (PP) au 31/12/2025</v>
      </c>
      <c r="B4" s="479"/>
      <c r="C4" s="479"/>
      <c r="D4" s="479"/>
      <c r="E4" s="479"/>
      <c r="F4" s="479"/>
      <c r="G4" s="479"/>
      <c r="H4" s="479"/>
    </row>
    <row r="5" spans="1:8" ht="34.15" customHeight="1" x14ac:dyDescent="0.25">
      <c r="A5" s="480" t="s">
        <v>306</v>
      </c>
      <c r="B5" s="480"/>
      <c r="C5" s="480"/>
      <c r="D5" s="480"/>
      <c r="E5" s="480"/>
      <c r="F5" s="480"/>
      <c r="G5" s="480"/>
      <c r="H5" s="480"/>
    </row>
    <row r="6" spans="1:8" s="43" customFormat="1" ht="60.75" x14ac:dyDescent="0.2">
      <c r="A6" s="257" t="s">
        <v>279</v>
      </c>
      <c r="B6" s="279" t="s">
        <v>277</v>
      </c>
      <c r="C6" s="364" t="s">
        <v>278</v>
      </c>
      <c r="D6" s="363" t="s">
        <v>299</v>
      </c>
      <c r="E6" s="363" t="s">
        <v>300</v>
      </c>
      <c r="F6" s="364" t="s">
        <v>301</v>
      </c>
      <c r="G6" s="363" t="s">
        <v>302</v>
      </c>
      <c r="H6" s="363" t="s">
        <v>303</v>
      </c>
    </row>
    <row r="7" spans="1:8" x14ac:dyDescent="0.25">
      <c r="A7" s="280" t="s">
        <v>185</v>
      </c>
      <c r="B7" s="270"/>
      <c r="C7" s="356">
        <f>NTI_NDOC_MATH+DOC_MATH</f>
        <v>0</v>
      </c>
      <c r="D7" s="353"/>
      <c r="E7" s="353"/>
      <c r="F7" s="356">
        <f>TI_MATH+NTI_MATH</f>
        <v>0</v>
      </c>
      <c r="G7" s="353"/>
      <c r="H7" s="356">
        <f>TOT_MATH-F_MATH</f>
        <v>0</v>
      </c>
    </row>
    <row r="8" spans="1:8" x14ac:dyDescent="0.25">
      <c r="A8" s="280" t="s">
        <v>186</v>
      </c>
      <c r="B8" s="270"/>
      <c r="C8" s="356">
        <f>NTI_NDOC_PHYS+DOC_PHYS</f>
        <v>0</v>
      </c>
      <c r="D8" s="353"/>
      <c r="E8" s="353"/>
      <c r="F8" s="356">
        <f>TI_PHYS+NTI_PHYS</f>
        <v>0</v>
      </c>
      <c r="G8" s="353"/>
      <c r="H8" s="356">
        <f>TOT_PHYS-F_PHYS</f>
        <v>0</v>
      </c>
    </row>
    <row r="9" spans="1:8" x14ac:dyDescent="0.25">
      <c r="A9" s="280" t="s">
        <v>187</v>
      </c>
      <c r="B9" s="270"/>
      <c r="C9" s="356">
        <f>NTI_NDOC_CHIM+DOC_CHIM</f>
        <v>0</v>
      </c>
      <c r="D9" s="353"/>
      <c r="E9" s="353"/>
      <c r="F9" s="356">
        <f>TI_CHIM+NTI_CHIM</f>
        <v>0</v>
      </c>
      <c r="G9" s="353"/>
      <c r="H9" s="356">
        <f>TOT_CHIM-F_CHIM</f>
        <v>0</v>
      </c>
    </row>
    <row r="10" spans="1:8" ht="30" x14ac:dyDescent="0.25">
      <c r="A10" s="280" t="s">
        <v>294</v>
      </c>
      <c r="B10" s="270"/>
      <c r="C10" s="356">
        <f>NTI_NDOC_STIC+DOC_STIC</f>
        <v>0</v>
      </c>
      <c r="D10" s="353"/>
      <c r="E10" s="353"/>
      <c r="F10" s="356">
        <f>TI_STIC+NTI_STIC</f>
        <v>0</v>
      </c>
      <c r="G10" s="353"/>
      <c r="H10" s="356">
        <f>TOT_STIC-F_STIC</f>
        <v>0</v>
      </c>
    </row>
    <row r="11" spans="1:8" ht="45" x14ac:dyDescent="0.25">
      <c r="A11" s="280" t="s">
        <v>295</v>
      </c>
      <c r="B11" s="270"/>
      <c r="C11" s="356">
        <f>NTI_NDOC_MECA+DOC_MECA</f>
        <v>0</v>
      </c>
      <c r="D11" s="353"/>
      <c r="E11" s="353"/>
      <c r="F11" s="356">
        <f>TI_MECA+NTI_MECA</f>
        <v>0</v>
      </c>
      <c r="G11" s="353"/>
      <c r="H11" s="356">
        <f>TOT_MECA-F_MECA</f>
        <v>0</v>
      </c>
    </row>
    <row r="12" spans="1:8" ht="30" x14ac:dyDescent="0.25">
      <c r="A12" s="280" t="s">
        <v>188</v>
      </c>
      <c r="B12" s="270"/>
      <c r="C12" s="356">
        <f>NTI_NDOC_NATU+DOC_NATU</f>
        <v>0</v>
      </c>
      <c r="D12" s="353"/>
      <c r="E12" s="353"/>
      <c r="F12" s="356">
        <f>TI_NATU+NTI_NATU</f>
        <v>0</v>
      </c>
      <c r="G12" s="353"/>
      <c r="H12" s="356">
        <f>TOT_NATU-F_NATU</f>
        <v>0</v>
      </c>
    </row>
    <row r="13" spans="1:8" x14ac:dyDescent="0.25">
      <c r="A13" s="280" t="s">
        <v>189</v>
      </c>
      <c r="B13" s="270"/>
      <c r="C13" s="356">
        <f>NTI_NDOC_AGRI+DOC_AGRI</f>
        <v>0</v>
      </c>
      <c r="D13" s="353"/>
      <c r="E13" s="353"/>
      <c r="F13" s="356">
        <f>TI_AGRI+NTI_AGRI</f>
        <v>0</v>
      </c>
      <c r="G13" s="353"/>
      <c r="H13" s="356">
        <f>TOT_AGRI-F_AGRI</f>
        <v>0</v>
      </c>
    </row>
    <row r="14" spans="1:8" x14ac:dyDescent="0.25">
      <c r="A14" s="280" t="s">
        <v>190</v>
      </c>
      <c r="B14" s="270"/>
      <c r="C14" s="356">
        <f>NTI_NDOC_SV+DOC_SV</f>
        <v>0</v>
      </c>
      <c r="D14" s="353"/>
      <c r="E14" s="353"/>
      <c r="F14" s="356">
        <f>TI_SV+NTI_SV</f>
        <v>0</v>
      </c>
      <c r="G14" s="353"/>
      <c r="H14" s="356">
        <f>TOT_SV-F_SV</f>
        <v>0</v>
      </c>
    </row>
    <row r="15" spans="1:8" x14ac:dyDescent="0.25">
      <c r="A15" s="280" t="s">
        <v>191</v>
      </c>
      <c r="B15" s="270"/>
      <c r="C15" s="356">
        <f>NTI_NDOC_MED+DOC_MED</f>
        <v>0</v>
      </c>
      <c r="D15" s="353"/>
      <c r="E15" s="353"/>
      <c r="F15" s="356">
        <f>TI_MED+NTI_MED</f>
        <v>0</v>
      </c>
      <c r="G15" s="353"/>
      <c r="H15" s="356">
        <f>TOT_MED-F_MED</f>
        <v>0</v>
      </c>
    </row>
    <row r="16" spans="1:8" ht="45" x14ac:dyDescent="0.25">
      <c r="A16" s="280" t="s">
        <v>192</v>
      </c>
      <c r="B16" s="270"/>
      <c r="C16" s="356">
        <f>NTI_NDOC_SS+DOC_SS</f>
        <v>0</v>
      </c>
      <c r="D16" s="353"/>
      <c r="E16" s="353"/>
      <c r="F16" s="356">
        <f>TI_SS+NTI_SS</f>
        <v>0</v>
      </c>
      <c r="G16" s="353"/>
      <c r="H16" s="356">
        <f>TOT_SS-F_SS</f>
        <v>0</v>
      </c>
    </row>
    <row r="17" spans="1:8" ht="30" x14ac:dyDescent="0.25">
      <c r="A17" s="280" t="s">
        <v>193</v>
      </c>
      <c r="B17" s="270"/>
      <c r="C17" s="356">
        <f>NTI_NDOC_SH+DOC_SH</f>
        <v>0</v>
      </c>
      <c r="D17" s="353"/>
      <c r="E17" s="353"/>
      <c r="F17" s="356">
        <f>TI_SH+NTI_SH</f>
        <v>0</v>
      </c>
      <c r="G17" s="353"/>
      <c r="H17" s="356">
        <f>TOT_SH-F_SH</f>
        <v>0</v>
      </c>
    </row>
    <row r="18" spans="1:8" ht="30" x14ac:dyDescent="0.25">
      <c r="A18" s="280" t="s">
        <v>194</v>
      </c>
      <c r="B18" s="270"/>
      <c r="C18" s="356">
        <f>NTI_NDOC_GES+DOC_GES</f>
        <v>0</v>
      </c>
      <c r="D18" s="353"/>
      <c r="E18" s="353"/>
      <c r="F18" s="356">
        <f>TI_GES+NTI_GES</f>
        <v>0</v>
      </c>
      <c r="G18" s="353"/>
      <c r="H18" s="356">
        <f>TOT_GES-F_GES</f>
        <v>0</v>
      </c>
    </row>
    <row r="19" spans="1:8" s="10" customFormat="1" ht="15.75" x14ac:dyDescent="0.2">
      <c r="A19" s="210" t="s">
        <v>195</v>
      </c>
      <c r="B19" s="356">
        <f t="shared" ref="B19" si="0">SUM(B7:B18)</f>
        <v>0</v>
      </c>
      <c r="C19" s="356">
        <f>SUM(C7:C18)</f>
        <v>0</v>
      </c>
      <c r="D19" s="356">
        <f t="shared" ref="D19:H19" si="1">SUM(D7:D18)</f>
        <v>0</v>
      </c>
      <c r="E19" s="356">
        <f t="shared" si="1"/>
        <v>0</v>
      </c>
      <c r="F19" s="356">
        <f t="shared" si="1"/>
        <v>0</v>
      </c>
      <c r="G19" s="356">
        <f t="shared" si="1"/>
        <v>0</v>
      </c>
      <c r="H19" s="356">
        <f t="shared" si="1"/>
        <v>0</v>
      </c>
    </row>
    <row r="20" spans="1:8" s="10" customFormat="1" ht="12.75" x14ac:dyDescent="0.2">
      <c r="A20" s="14"/>
      <c r="B20" s="14"/>
      <c r="C20" s="14"/>
      <c r="E20" s="2"/>
    </row>
    <row r="21" spans="1:8" ht="15.75" x14ac:dyDescent="0.25">
      <c r="A21" s="477" t="s">
        <v>280</v>
      </c>
      <c r="B21" s="477"/>
      <c r="C21" s="477"/>
      <c r="D21" s="477"/>
      <c r="E21" s="477"/>
    </row>
    <row r="22" spans="1:8" ht="60.75" x14ac:dyDescent="0.25">
      <c r="A22" s="282" t="s">
        <v>281</v>
      </c>
      <c r="B22" s="282" t="s">
        <v>173</v>
      </c>
      <c r="C22" s="282" t="s">
        <v>174</v>
      </c>
      <c r="D22" s="363" t="s">
        <v>299</v>
      </c>
      <c r="E22" s="363" t="s">
        <v>300</v>
      </c>
      <c r="F22" s="149"/>
      <c r="G22" s="363" t="s">
        <v>302</v>
      </c>
      <c r="H22" s="363" t="s">
        <v>303</v>
      </c>
    </row>
    <row r="23" spans="1:8" ht="15.75" x14ac:dyDescent="0.25">
      <c r="A23" s="210" t="s">
        <v>195</v>
      </c>
      <c r="B23" s="356">
        <f>DR_CDI+CR_CDI+DOC_CDI</f>
        <v>0</v>
      </c>
      <c r="C23" s="356">
        <f>DR_CDD+CR_CDD+DOC_CDD</f>
        <v>0</v>
      </c>
      <c r="D23" s="356">
        <f>VALUE(DR_CDD)+VALUE(CR_CDD)</f>
        <v>0</v>
      </c>
      <c r="E23" s="356">
        <f>DOC_CDD</f>
        <v>0</v>
      </c>
      <c r="F23" s="149"/>
      <c r="G23" s="356">
        <f>DR_FE+CR_FE+DOC_FE</f>
        <v>0</v>
      </c>
      <c r="H23" s="356">
        <f>DR_HO+CR_HO+DOC_HO</f>
        <v>0</v>
      </c>
    </row>
    <row r="24" spans="1:8" ht="15.75" x14ac:dyDescent="0.25">
      <c r="A24" s="478" t="str">
        <f>IF(TI_DISC&lt;&gt;B23,"Le total du personnel de recherche titulaire par discipline ne correspond pas à la somme du personnel de recherche titulaire (fonctionnaires, CDI)","Contrôles OK")</f>
        <v>Contrôles OK</v>
      </c>
      <c r="B24" s="478"/>
      <c r="C24" s="478"/>
      <c r="D24" s="478"/>
      <c r="E24" s="149"/>
    </row>
    <row r="25" spans="1:8" ht="15.75" x14ac:dyDescent="0.25">
      <c r="A25" s="478" t="str">
        <f>IF(NTI_DISC&lt;&gt;C23,"Le total du personnel de recherche non titulaire par discipline ne correspond pas à la somme du personnel de recherche non titulaire (CDD, contractuel, vacataire, post-doc)","Contrôles OK")</f>
        <v>Contrôles OK</v>
      </c>
      <c r="B25" s="478"/>
      <c r="C25" s="478"/>
      <c r="D25" s="478"/>
      <c r="E25" s="149"/>
    </row>
    <row r="37" spans="2:5" s="42" customFormat="1" ht="12.75" x14ac:dyDescent="0.2">
      <c r="B37" s="7"/>
      <c r="C37" s="7"/>
      <c r="D37" s="7"/>
      <c r="E37" s="2"/>
    </row>
    <row r="38" spans="2:5" s="42" customFormat="1" ht="12.75" x14ac:dyDescent="0.2">
      <c r="B38" s="7"/>
      <c r="C38" s="7"/>
      <c r="D38" s="7"/>
      <c r="E38" s="2"/>
    </row>
    <row r="39" spans="2:5" s="42" customFormat="1" ht="12.75" x14ac:dyDescent="0.2">
      <c r="B39" s="7"/>
      <c r="C39" s="7"/>
      <c r="D39" s="7"/>
      <c r="E39" s="2"/>
    </row>
  </sheetData>
  <sheetProtection formatCells="0" formatColumns="0" formatRows="0" insertColumns="0" insertRows="0" insertHyperlinks="0" deleteColumns="0" deleteRows="0" sort="0" autoFilter="0" pivotTables="0"/>
  <mergeCells count="7">
    <mergeCell ref="A3:H3"/>
    <mergeCell ref="A2:H2"/>
    <mergeCell ref="A21:E21"/>
    <mergeCell ref="A24:D24"/>
    <mergeCell ref="A25:D25"/>
    <mergeCell ref="A4:H4"/>
    <mergeCell ref="A5:H5"/>
  </mergeCells>
  <conditionalFormatting sqref="B19">
    <cfRule type="cellIs" dxfId="13" priority="4" operator="notEqual">
      <formula>$B$23</formula>
    </cfRule>
  </conditionalFormatting>
  <conditionalFormatting sqref="C19">
    <cfRule type="cellIs" dxfId="12" priority="3" operator="notEqual">
      <formula>$C$23</formula>
    </cfRule>
  </conditionalFormatting>
  <conditionalFormatting sqref="D19">
    <cfRule type="cellIs" dxfId="11" priority="2" operator="notEqual">
      <formula>$D$23</formula>
    </cfRule>
  </conditionalFormatting>
  <conditionalFormatting sqref="E19">
    <cfRule type="cellIs" dxfId="10" priority="1" operator="notEqual">
      <formula>$E$23</formula>
    </cfRule>
  </conditionalFormatting>
  <printOptions horizontalCentered="1"/>
  <pageMargins left="0.23622047244093999" right="0.59055118110236005" top="0.39370078740157" bottom="0.78740157480314998" header="0.39370078740157" footer="0.55118110236219997"/>
  <pageSetup paperSize="9" scale="24"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O43"/>
  <sheetViews>
    <sheetView showGridLines="0" zoomScale="75" zoomScaleNormal="75" workbookViewId="0">
      <pane ySplit="1" topLeftCell="A2" activePane="bottomLeft" state="frozen"/>
      <selection activeCell="P6" sqref="P6"/>
      <selection pane="bottomLeft" activeCell="D18" sqref="D18"/>
    </sheetView>
  </sheetViews>
  <sheetFormatPr baseColWidth="10" defaultColWidth="8.85546875" defaultRowHeight="15" x14ac:dyDescent="0.25"/>
  <cols>
    <col min="1" max="1" width="32.5703125" style="7" customWidth="1"/>
    <col min="2" max="7" width="16.7109375" style="7" customWidth="1"/>
    <col min="8" max="8" width="11.42578125" style="7" customWidth="1"/>
    <col min="9" max="9" width="3.85546875" style="2" customWidth="1"/>
    <col min="10" max="10" width="11.42578125" style="7" customWidth="1"/>
  </cols>
  <sheetData>
    <row r="1" spans="1:15" s="1" customFormat="1" ht="12.75" x14ac:dyDescent="0.2">
      <c r="A1" s="5"/>
      <c r="B1" s="6"/>
      <c r="C1" s="7"/>
      <c r="D1" s="7"/>
      <c r="E1" s="7"/>
      <c r="F1" s="7"/>
      <c r="G1" s="7"/>
      <c r="H1" s="7"/>
      <c r="I1" s="2"/>
    </row>
    <row r="2" spans="1:15" s="44" customFormat="1" ht="34.9" customHeight="1" x14ac:dyDescent="0.25">
      <c r="A2" s="484" t="str">
        <f>"Effectifs de R&amp;D rémunérés par votre organisme en " &amp; SURVEY_YEAR &amp; " en équivalent temps plein recherche (ETPR)"</f>
        <v>Effectifs de R&amp;D rémunérés par votre organisme en 2025 en équivalent temps plein recherche (ETPR)</v>
      </c>
      <c r="B2" s="484"/>
      <c r="C2" s="484"/>
      <c r="D2" s="484"/>
      <c r="E2" s="484"/>
      <c r="F2" s="484"/>
      <c r="G2" s="484"/>
      <c r="I2" s="2"/>
    </row>
    <row r="3" spans="1:15" s="40" customFormat="1" ht="15.75" customHeight="1" x14ac:dyDescent="0.15">
      <c r="A3" s="488" t="s">
        <v>164</v>
      </c>
      <c r="B3" s="489"/>
      <c r="C3" s="489"/>
      <c r="D3" s="489"/>
      <c r="E3" s="489"/>
      <c r="F3" s="489"/>
      <c r="G3" s="489"/>
      <c r="I3" s="2"/>
    </row>
    <row r="4" spans="1:15" ht="90.6" customHeight="1" x14ac:dyDescent="0.25">
      <c r="A4" s="485" t="s">
        <v>282</v>
      </c>
      <c r="B4" s="486"/>
      <c r="C4" s="486"/>
      <c r="D4" s="486"/>
      <c r="E4" s="486"/>
      <c r="F4" s="486"/>
      <c r="G4" s="487"/>
    </row>
    <row r="5" spans="1:15" ht="18" customHeight="1" x14ac:dyDescent="0.25">
      <c r="A5" s="41"/>
      <c r="B5" s="41"/>
      <c r="C5" s="41"/>
      <c r="D5" s="41"/>
      <c r="E5" s="41"/>
      <c r="F5" s="41"/>
    </row>
    <row r="6" spans="1:15" s="1" customFormat="1" ht="110.25" x14ac:dyDescent="0.2">
      <c r="A6" s="257" t="s">
        <v>165</v>
      </c>
      <c r="B6" s="257" t="s">
        <v>166</v>
      </c>
      <c r="C6" s="257" t="s">
        <v>167</v>
      </c>
      <c r="D6" s="257" t="s">
        <v>168</v>
      </c>
      <c r="E6" s="257" t="s">
        <v>169</v>
      </c>
      <c r="F6" s="257" t="s">
        <v>170</v>
      </c>
      <c r="G6" s="258" t="s">
        <v>171</v>
      </c>
      <c r="I6" s="2"/>
    </row>
    <row r="7" spans="1:15" ht="15.6" customHeight="1" x14ac:dyDescent="0.25">
      <c r="A7" s="481" t="s">
        <v>197</v>
      </c>
      <c r="B7" s="481"/>
      <c r="C7" s="481"/>
      <c r="D7" s="481"/>
      <c r="E7" s="481"/>
      <c r="F7" s="481"/>
      <c r="G7" s="283"/>
      <c r="J7" s="43"/>
      <c r="K7" s="43"/>
      <c r="L7" s="43"/>
      <c r="M7" s="43"/>
      <c r="N7" s="43"/>
      <c r="O7" s="43"/>
    </row>
    <row r="8" spans="1:15" ht="30" x14ac:dyDescent="0.25">
      <c r="A8" s="280" t="s">
        <v>198</v>
      </c>
      <c r="B8" s="284"/>
      <c r="C8" s="284"/>
      <c r="D8" s="284"/>
      <c r="E8" s="284"/>
      <c r="F8" s="284"/>
      <c r="G8" s="281">
        <f>SUM(B8:F8)</f>
        <v>0</v>
      </c>
    </row>
    <row r="9" spans="1:15" ht="30" x14ac:dyDescent="0.25">
      <c r="A9" s="280" t="s">
        <v>199</v>
      </c>
      <c r="B9" s="284"/>
      <c r="C9" s="284"/>
      <c r="D9" s="284"/>
      <c r="E9" s="284"/>
      <c r="F9" s="284"/>
      <c r="G9" s="281">
        <f>SUM(B9:F9)</f>
        <v>0</v>
      </c>
    </row>
    <row r="10" spans="1:15" ht="15.75" x14ac:dyDescent="0.25">
      <c r="A10" s="285" t="s">
        <v>196</v>
      </c>
      <c r="B10" s="286">
        <f>SUM(B8:B9)</f>
        <v>0</v>
      </c>
      <c r="C10" s="286">
        <f>SUM(C8:C9)</f>
        <v>0</v>
      </c>
      <c r="D10" s="286">
        <f>SUM(D8:D9)</f>
        <v>0</v>
      </c>
      <c r="E10" s="286">
        <f>SUM(E8:E9)</f>
        <v>0</v>
      </c>
      <c r="F10" s="286">
        <f>SUM(F8:F9)</f>
        <v>0</v>
      </c>
      <c r="G10" s="281">
        <f t="shared" ref="G10" si="0">SUM(G8:G9)</f>
        <v>0</v>
      </c>
    </row>
    <row r="11" spans="1:15" ht="15.75" x14ac:dyDescent="0.25">
      <c r="A11" s="149"/>
      <c r="B11" s="149"/>
      <c r="C11" s="149"/>
      <c r="D11" s="149"/>
      <c r="E11" s="149"/>
      <c r="F11" s="149"/>
      <c r="G11" s="149"/>
    </row>
    <row r="12" spans="1:15" ht="15.75" x14ac:dyDescent="0.25">
      <c r="A12" s="482" t="str">
        <f>IF(OR(AND(TOT_LIEU_ETP&gt;0,DI_PERS=0),AND(DI_PERS&gt;0,TOT_LIEU_ETP=0)),"Potentielle incohérence entre dépenses de personnel et effectifs rémunérés en ETP ","Contrôles OK")</f>
        <v>Contrôles OK</v>
      </c>
      <c r="B12" s="483"/>
      <c r="C12" s="483"/>
      <c r="D12" s="483"/>
      <c r="E12" s="483"/>
      <c r="F12" s="483"/>
      <c r="G12" s="483"/>
    </row>
    <row r="41" ht="31.5" customHeight="1" x14ac:dyDescent="0.25"/>
    <row r="42" ht="31.5" customHeight="1" x14ac:dyDescent="0.25"/>
    <row r="43" ht="31.5" customHeight="1" x14ac:dyDescent="0.25"/>
  </sheetData>
  <sheetProtection formatCells="0" formatColumns="0" formatRows="0" insertColumns="0" insertRows="0" insertHyperlinks="0" deleteColumns="0" deleteRows="0" sort="0" autoFilter="0" pivotTables="0"/>
  <mergeCells count="5">
    <mergeCell ref="A7:F7"/>
    <mergeCell ref="A12:G12"/>
    <mergeCell ref="A2:G2"/>
    <mergeCell ref="A4:G4"/>
    <mergeCell ref="A3:G3"/>
  </mergeCells>
  <conditionalFormatting sqref="B6:F6">
    <cfRule type="cellIs" dxfId="9"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K49"/>
  <sheetViews>
    <sheetView showGridLines="0" zoomScaleNormal="100" workbookViewId="0">
      <selection activeCell="D14" sqref="D14"/>
    </sheetView>
  </sheetViews>
  <sheetFormatPr baseColWidth="10" defaultColWidth="8.85546875" defaultRowHeight="15" x14ac:dyDescent="0.25"/>
  <cols>
    <col min="1" max="1" width="31.42578125" style="7" customWidth="1"/>
    <col min="2" max="2" width="63.140625" style="7" customWidth="1"/>
    <col min="3" max="3" width="3.140625" style="7" customWidth="1"/>
    <col min="4" max="4" width="64.140625" style="7" customWidth="1"/>
    <col min="5" max="6" width="3.140625" style="7" customWidth="1"/>
    <col min="7" max="7" width="16.42578125" style="7" customWidth="1"/>
    <col min="8" max="9" width="3.140625" style="7" customWidth="1"/>
    <col min="10" max="10" width="3.85546875" style="2" customWidth="1"/>
    <col min="11" max="11" width="11.42578125" style="7" customWidth="1"/>
  </cols>
  <sheetData>
    <row r="1" spans="1:11" ht="40.15" customHeight="1" x14ac:dyDescent="0.25">
      <c r="A1" s="394" t="s">
        <v>289</v>
      </c>
      <c r="B1" s="394"/>
      <c r="C1" s="39"/>
      <c r="D1" s="371" t="s">
        <v>216</v>
      </c>
      <c r="E1" s="39"/>
      <c r="F1" s="39"/>
      <c r="G1" s="39"/>
      <c r="H1" s="39"/>
      <c r="I1" s="39"/>
      <c r="J1" s="51"/>
      <c r="K1" s="39"/>
    </row>
    <row r="3" spans="1:11" ht="21" customHeight="1" x14ac:dyDescent="0.25">
      <c r="A3" s="314" t="s">
        <v>18</v>
      </c>
      <c r="B3" s="77"/>
    </row>
    <row r="4" spans="1:11" ht="13.5" customHeight="1" x14ac:dyDescent="0.25">
      <c r="A4" s="149"/>
      <c r="B4" s="149"/>
    </row>
    <row r="5" spans="1:11" ht="12.75" customHeight="1" x14ac:dyDescent="0.25">
      <c r="A5" s="161" t="s">
        <v>19</v>
      </c>
      <c r="B5" s="149"/>
    </row>
    <row r="6" spans="1:11" ht="12.75" customHeight="1" x14ac:dyDescent="0.25">
      <c r="A6" s="149" t="s">
        <v>20</v>
      </c>
      <c r="B6" s="149"/>
    </row>
    <row r="7" spans="1:11" s="23" customFormat="1" ht="24.95" customHeight="1" x14ac:dyDescent="0.2">
      <c r="A7" s="315" t="s">
        <v>21</v>
      </c>
      <c r="B7" s="316"/>
      <c r="J7" s="2"/>
    </row>
    <row r="8" spans="1:11" ht="24.95" customHeight="1" x14ac:dyDescent="0.25">
      <c r="A8" s="315" t="s">
        <v>22</v>
      </c>
      <c r="B8" s="316"/>
    </row>
    <row r="9" spans="1:11" ht="24.95" customHeight="1" x14ac:dyDescent="0.25">
      <c r="A9" s="315" t="s">
        <v>23</v>
      </c>
      <c r="B9" s="317"/>
    </row>
    <row r="10" spans="1:11" ht="24.95" customHeight="1" x14ac:dyDescent="0.25">
      <c r="A10" s="315" t="s">
        <v>24</v>
      </c>
      <c r="B10" s="316"/>
      <c r="D10" s="372" t="s">
        <v>323</v>
      </c>
    </row>
    <row r="11" spans="1:11" ht="12.75" customHeight="1" x14ac:dyDescent="0.25">
      <c r="A11" s="318"/>
      <c r="B11" s="319"/>
    </row>
    <row r="12" spans="1:11" ht="12.75" customHeight="1" x14ac:dyDescent="0.25">
      <c r="A12" s="161" t="s">
        <v>25</v>
      </c>
      <c r="B12" s="319"/>
    </row>
    <row r="13" spans="1:11" ht="12.75" customHeight="1" x14ac:dyDescent="0.25">
      <c r="A13" s="149" t="s">
        <v>26</v>
      </c>
      <c r="B13" s="319"/>
    </row>
    <row r="14" spans="1:11" ht="24.95" customHeight="1" x14ac:dyDescent="0.25">
      <c r="A14" s="315" t="s">
        <v>21</v>
      </c>
      <c r="B14" s="316"/>
    </row>
    <row r="15" spans="1:11" ht="31.15" customHeight="1" x14ac:dyDescent="0.25">
      <c r="A15" s="315" t="s">
        <v>27</v>
      </c>
      <c r="B15" s="316"/>
    </row>
    <row r="16" spans="1:11" ht="24.95" customHeight="1" x14ac:dyDescent="0.25">
      <c r="A16" s="315" t="s">
        <v>22</v>
      </c>
      <c r="B16" s="316"/>
    </row>
    <row r="17" spans="1:10" s="23" customFormat="1" ht="24.95" customHeight="1" x14ac:dyDescent="0.2">
      <c r="A17" s="315" t="s">
        <v>23</v>
      </c>
      <c r="B17" s="316"/>
      <c r="G17" s="7"/>
      <c r="J17" s="2"/>
    </row>
    <row r="18" spans="1:10" ht="24.95" customHeight="1" x14ac:dyDescent="0.25">
      <c r="A18" s="315" t="s">
        <v>24</v>
      </c>
      <c r="B18" s="316"/>
    </row>
    <row r="19" spans="1:10" ht="12.75" customHeight="1" x14ac:dyDescent="0.25">
      <c r="A19" s="318"/>
      <c r="B19" s="319"/>
    </row>
    <row r="20" spans="1:10" ht="12.75" customHeight="1" x14ac:dyDescent="0.25">
      <c r="A20" s="161" t="s">
        <v>28</v>
      </c>
      <c r="B20" s="319"/>
    </row>
    <row r="21" spans="1:10" ht="12.75" customHeight="1" x14ac:dyDescent="0.25">
      <c r="A21" s="149" t="s">
        <v>29</v>
      </c>
      <c r="B21" s="319"/>
    </row>
    <row r="22" spans="1:10" ht="24.95" customHeight="1" x14ac:dyDescent="0.25">
      <c r="A22" s="315" t="s">
        <v>21</v>
      </c>
      <c r="B22" s="316"/>
    </row>
    <row r="23" spans="1:10" s="23" customFormat="1" ht="36" customHeight="1" x14ac:dyDescent="0.2">
      <c r="A23" s="315" t="s">
        <v>27</v>
      </c>
      <c r="B23" s="316"/>
      <c r="G23" s="7"/>
      <c r="J23" s="2"/>
    </row>
    <row r="24" spans="1:10" ht="24.95" customHeight="1" x14ac:dyDescent="0.25">
      <c r="A24" s="315" t="s">
        <v>22</v>
      </c>
      <c r="B24" s="316"/>
    </row>
    <row r="25" spans="1:10" ht="24.95" customHeight="1" x14ac:dyDescent="0.25">
      <c r="A25" s="315" t="s">
        <v>23</v>
      </c>
      <c r="B25" s="316"/>
    </row>
    <row r="26" spans="1:10" ht="24.95" customHeight="1" x14ac:dyDescent="0.25">
      <c r="A26" s="315" t="s">
        <v>24</v>
      </c>
      <c r="B26" s="316"/>
    </row>
    <row r="47" ht="31.5" customHeight="1" x14ac:dyDescent="0.25"/>
    <row r="48" ht="31.5" customHeight="1" x14ac:dyDescent="0.25"/>
    <row r="49" ht="31.5" customHeight="1" x14ac:dyDescent="0.25"/>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J52"/>
  <sheetViews>
    <sheetView showGridLines="0" zoomScale="75" zoomScaleNormal="75" workbookViewId="0">
      <pane xSplit="1" ySplit="6" topLeftCell="B25" activePane="bottomRight" state="frozen"/>
      <selection pane="topRight" activeCell="B1" sqref="B1"/>
      <selection pane="bottomLeft" activeCell="A7" sqref="A7"/>
      <selection pane="bottomRight" activeCell="G7" sqref="G7:G36"/>
    </sheetView>
  </sheetViews>
  <sheetFormatPr baseColWidth="10" defaultColWidth="8.85546875" defaultRowHeight="15" x14ac:dyDescent="0.25"/>
  <cols>
    <col min="1" max="1" width="36.5703125" style="7" customWidth="1"/>
    <col min="2" max="2" width="17.28515625" style="7" customWidth="1"/>
    <col min="3" max="3" width="17.140625" style="7" customWidth="1"/>
    <col min="4" max="4" width="19.28515625" style="7" customWidth="1"/>
    <col min="5" max="5" width="18.85546875" style="7" customWidth="1"/>
    <col min="6" max="6" width="22.7109375" style="7" customWidth="1"/>
    <col min="7" max="8" width="14.85546875" style="7" customWidth="1"/>
    <col min="9" max="9" width="3.85546875" style="2" customWidth="1"/>
    <col min="10" max="10" width="11.42578125" style="7" customWidth="1"/>
  </cols>
  <sheetData>
    <row r="1" spans="1:9" s="1" customFormat="1" ht="12.75" x14ac:dyDescent="0.2">
      <c r="A1" s="5"/>
      <c r="B1" s="6"/>
      <c r="C1" s="7"/>
      <c r="D1" s="7"/>
      <c r="E1" s="7"/>
      <c r="F1" s="7"/>
      <c r="G1" s="7"/>
      <c r="H1" s="7"/>
      <c r="I1" s="2"/>
    </row>
    <row r="2" spans="1:9" s="40" customFormat="1" ht="33.75" customHeight="1" x14ac:dyDescent="0.15">
      <c r="A2" s="490" t="str">
        <f>"Répartition des effectifs par région (lieu de travail)  " &amp; SURVEY_YEAR &amp; " en équivalent temps plein recherche (ETPR)"</f>
        <v>Répartition des effectifs par région (lieu de travail)  2025 en équivalent temps plein recherche (ETPR)</v>
      </c>
      <c r="B2" s="490"/>
      <c r="C2" s="490"/>
      <c r="D2" s="490"/>
      <c r="E2" s="490"/>
      <c r="F2" s="490"/>
      <c r="G2" s="490"/>
      <c r="H2" s="45"/>
      <c r="I2" s="2"/>
    </row>
    <row r="3" spans="1:9" s="12" customFormat="1" ht="47.45" customHeight="1" x14ac:dyDescent="0.2">
      <c r="A3" s="440" t="s">
        <v>283</v>
      </c>
      <c r="B3" s="440"/>
      <c r="C3" s="440"/>
      <c r="D3" s="440"/>
      <c r="E3" s="440"/>
      <c r="F3" s="440"/>
      <c r="G3" s="440"/>
      <c r="I3" s="2"/>
    </row>
    <row r="4" spans="1:9" s="12" customFormat="1" ht="87" customHeight="1" x14ac:dyDescent="0.2">
      <c r="A4" s="440" t="s">
        <v>284</v>
      </c>
      <c r="B4" s="440"/>
      <c r="C4" s="440"/>
      <c r="D4" s="440"/>
      <c r="E4" s="440"/>
      <c r="F4" s="440"/>
      <c r="G4" s="440"/>
      <c r="I4" s="2"/>
    </row>
    <row r="5" spans="1:9" s="12" customFormat="1" ht="12.75" x14ac:dyDescent="0.2">
      <c r="A5" s="41"/>
      <c r="B5" s="41"/>
      <c r="C5" s="41"/>
      <c r="D5" s="41"/>
      <c r="E5" s="41"/>
      <c r="F5" s="41"/>
      <c r="I5" s="2"/>
    </row>
    <row r="6" spans="1:9" s="1" customFormat="1" ht="63.6" customHeight="1" x14ac:dyDescent="0.2">
      <c r="A6" s="257" t="s">
        <v>165</v>
      </c>
      <c r="B6" s="257" t="s">
        <v>166</v>
      </c>
      <c r="C6" s="257" t="s">
        <v>167</v>
      </c>
      <c r="D6" s="257" t="s">
        <v>168</v>
      </c>
      <c r="E6" s="257" t="s">
        <v>169</v>
      </c>
      <c r="F6" s="257" t="s">
        <v>170</v>
      </c>
      <c r="G6" s="258" t="s">
        <v>171</v>
      </c>
      <c r="I6" s="2"/>
    </row>
    <row r="7" spans="1:9" ht="27.75" customHeight="1" x14ac:dyDescent="0.25">
      <c r="A7" s="105" t="s">
        <v>200</v>
      </c>
      <c r="B7" s="270"/>
      <c r="C7" s="270"/>
      <c r="D7" s="270"/>
      <c r="E7" s="270"/>
      <c r="F7" s="270"/>
      <c r="G7" s="271">
        <f>SUM(B7:F7)</f>
        <v>0</v>
      </c>
      <c r="H7" s="46"/>
    </row>
    <row r="8" spans="1:9" ht="27.75" customHeight="1" x14ac:dyDescent="0.25">
      <c r="A8" s="105" t="s">
        <v>54</v>
      </c>
      <c r="B8" s="270"/>
      <c r="C8" s="270"/>
      <c r="D8" s="270"/>
      <c r="E8" s="270"/>
      <c r="F8" s="270"/>
      <c r="G8" s="271">
        <f t="shared" ref="G8:G35" si="0">SUM(B8:F8)</f>
        <v>0</v>
      </c>
      <c r="H8" s="46"/>
    </row>
    <row r="9" spans="1:9" ht="27.75" customHeight="1" x14ac:dyDescent="0.25">
      <c r="A9" s="105" t="s">
        <v>55</v>
      </c>
      <c r="B9" s="270"/>
      <c r="C9" s="270"/>
      <c r="D9" s="270"/>
      <c r="E9" s="270"/>
      <c r="F9" s="270"/>
      <c r="G9" s="271">
        <f t="shared" si="0"/>
        <v>0</v>
      </c>
      <c r="H9" s="46"/>
    </row>
    <row r="10" spans="1:9" ht="27.75" customHeight="1" x14ac:dyDescent="0.25">
      <c r="A10" s="105" t="s">
        <v>56</v>
      </c>
      <c r="B10" s="270"/>
      <c r="C10" s="270"/>
      <c r="D10" s="270"/>
      <c r="E10" s="270"/>
      <c r="F10" s="270"/>
      <c r="G10" s="271">
        <f t="shared" si="0"/>
        <v>0</v>
      </c>
      <c r="H10" s="46"/>
    </row>
    <row r="11" spans="1:9" ht="27.75" customHeight="1" x14ac:dyDescent="0.25">
      <c r="A11" s="105" t="s">
        <v>57</v>
      </c>
      <c r="B11" s="270"/>
      <c r="C11" s="270"/>
      <c r="D11" s="270"/>
      <c r="E11" s="270"/>
      <c r="F11" s="270"/>
      <c r="G11" s="271">
        <f t="shared" si="0"/>
        <v>0</v>
      </c>
      <c r="H11" s="46"/>
    </row>
    <row r="12" spans="1:9" ht="27.75" customHeight="1" x14ac:dyDescent="0.25">
      <c r="A12" s="105" t="s">
        <v>58</v>
      </c>
      <c r="B12" s="270"/>
      <c r="C12" s="270"/>
      <c r="D12" s="270"/>
      <c r="E12" s="270"/>
      <c r="F12" s="270"/>
      <c r="G12" s="271">
        <f t="shared" si="0"/>
        <v>0</v>
      </c>
      <c r="H12" s="46"/>
    </row>
    <row r="13" spans="1:9" ht="27.75" customHeight="1" x14ac:dyDescent="0.25">
      <c r="A13" s="105" t="s">
        <v>59</v>
      </c>
      <c r="B13" s="270"/>
      <c r="C13" s="270"/>
      <c r="D13" s="270"/>
      <c r="E13" s="270"/>
      <c r="F13" s="270"/>
      <c r="G13" s="271">
        <f t="shared" si="0"/>
        <v>0</v>
      </c>
      <c r="H13" s="46"/>
    </row>
    <row r="14" spans="1:9" ht="27.75" customHeight="1" x14ac:dyDescent="0.25">
      <c r="A14" s="105" t="s">
        <v>60</v>
      </c>
      <c r="B14" s="270"/>
      <c r="C14" s="270"/>
      <c r="D14" s="270"/>
      <c r="E14" s="270"/>
      <c r="F14" s="270"/>
      <c r="G14" s="271">
        <f t="shared" si="0"/>
        <v>0</v>
      </c>
      <c r="H14" s="46"/>
    </row>
    <row r="15" spans="1:9" ht="27.75" customHeight="1" x14ac:dyDescent="0.25">
      <c r="A15" s="105" t="s">
        <v>61</v>
      </c>
      <c r="B15" s="270"/>
      <c r="C15" s="270"/>
      <c r="D15" s="270"/>
      <c r="E15" s="270"/>
      <c r="F15" s="270"/>
      <c r="G15" s="271">
        <f t="shared" si="0"/>
        <v>0</v>
      </c>
      <c r="H15" s="46"/>
    </row>
    <row r="16" spans="1:9" ht="27.75" customHeight="1" x14ac:dyDescent="0.25">
      <c r="A16" s="105" t="s">
        <v>62</v>
      </c>
      <c r="B16" s="270"/>
      <c r="C16" s="270"/>
      <c r="D16" s="270"/>
      <c r="E16" s="270"/>
      <c r="F16" s="270"/>
      <c r="G16" s="271">
        <f t="shared" si="0"/>
        <v>0</v>
      </c>
      <c r="H16" s="46"/>
    </row>
    <row r="17" spans="1:8" ht="27.75" customHeight="1" x14ac:dyDescent="0.25">
      <c r="A17" s="105" t="s">
        <v>63</v>
      </c>
      <c r="B17" s="270"/>
      <c r="C17" s="270"/>
      <c r="D17" s="270"/>
      <c r="E17" s="270"/>
      <c r="F17" s="270"/>
      <c r="G17" s="271">
        <f t="shared" si="0"/>
        <v>0</v>
      </c>
      <c r="H17" s="46"/>
    </row>
    <row r="18" spans="1:8" ht="27.75" customHeight="1" x14ac:dyDescent="0.25">
      <c r="A18" s="105" t="s">
        <v>64</v>
      </c>
      <c r="B18" s="270"/>
      <c r="C18" s="270"/>
      <c r="D18" s="270"/>
      <c r="E18" s="270"/>
      <c r="F18" s="270"/>
      <c r="G18" s="271">
        <f t="shared" si="0"/>
        <v>0</v>
      </c>
      <c r="H18" s="46"/>
    </row>
    <row r="19" spans="1:8" ht="27.75" customHeight="1" x14ac:dyDescent="0.25">
      <c r="A19" s="105" t="s">
        <v>65</v>
      </c>
      <c r="B19" s="270"/>
      <c r="C19" s="270"/>
      <c r="D19" s="270"/>
      <c r="E19" s="270"/>
      <c r="F19" s="270"/>
      <c r="G19" s="271">
        <f t="shared" si="0"/>
        <v>0</v>
      </c>
      <c r="H19" s="46"/>
    </row>
    <row r="20" spans="1:8" ht="27.75" customHeight="1" x14ac:dyDescent="0.25">
      <c r="A20" s="105" t="s">
        <v>66</v>
      </c>
      <c r="B20" s="270"/>
      <c r="C20" s="270"/>
      <c r="D20" s="270"/>
      <c r="E20" s="270"/>
      <c r="F20" s="270"/>
      <c r="G20" s="271">
        <f t="shared" si="0"/>
        <v>0</v>
      </c>
      <c r="H20" s="46"/>
    </row>
    <row r="21" spans="1:8" ht="27.75" customHeight="1" x14ac:dyDescent="0.25">
      <c r="A21" s="105" t="s">
        <v>67</v>
      </c>
      <c r="B21" s="270"/>
      <c r="C21" s="270"/>
      <c r="D21" s="270"/>
      <c r="E21" s="270"/>
      <c r="F21" s="270"/>
      <c r="G21" s="271">
        <f t="shared" si="0"/>
        <v>0</v>
      </c>
      <c r="H21" s="46"/>
    </row>
    <row r="22" spans="1:8" ht="27.75" customHeight="1" x14ac:dyDescent="0.25">
      <c r="A22" s="105" t="s">
        <v>68</v>
      </c>
      <c r="B22" s="270"/>
      <c r="C22" s="270"/>
      <c r="D22" s="270"/>
      <c r="E22" s="270"/>
      <c r="F22" s="270"/>
      <c r="G22" s="271">
        <f t="shared" si="0"/>
        <v>0</v>
      </c>
      <c r="H22" s="46"/>
    </row>
    <row r="23" spans="1:8" ht="27.75" customHeight="1" x14ac:dyDescent="0.25">
      <c r="A23" s="105" t="s">
        <v>69</v>
      </c>
      <c r="B23" s="270"/>
      <c r="C23" s="270"/>
      <c r="D23" s="270"/>
      <c r="E23" s="270"/>
      <c r="F23" s="270"/>
      <c r="G23" s="271">
        <f t="shared" si="0"/>
        <v>0</v>
      </c>
      <c r="H23" s="46"/>
    </row>
    <row r="24" spans="1:8" ht="27.75" customHeight="1" x14ac:dyDescent="0.25">
      <c r="A24" s="105" t="s">
        <v>70</v>
      </c>
      <c r="B24" s="270"/>
      <c r="C24" s="270"/>
      <c r="D24" s="270"/>
      <c r="E24" s="270"/>
      <c r="F24" s="270"/>
      <c r="G24" s="271">
        <f t="shared" si="0"/>
        <v>0</v>
      </c>
      <c r="H24" s="46"/>
    </row>
    <row r="25" spans="1:8" ht="27.75" customHeight="1" x14ac:dyDescent="0.25">
      <c r="A25" s="105" t="s">
        <v>71</v>
      </c>
      <c r="B25" s="270"/>
      <c r="C25" s="270"/>
      <c r="D25" s="270"/>
      <c r="E25" s="270"/>
      <c r="F25" s="270"/>
      <c r="G25" s="271">
        <f t="shared" si="0"/>
        <v>0</v>
      </c>
      <c r="H25" s="46"/>
    </row>
    <row r="26" spans="1:8" ht="27.75" customHeight="1" x14ac:dyDescent="0.25">
      <c r="A26" s="105" t="s">
        <v>72</v>
      </c>
      <c r="B26" s="270"/>
      <c r="C26" s="270"/>
      <c r="D26" s="270"/>
      <c r="E26" s="270"/>
      <c r="F26" s="270"/>
      <c r="G26" s="271">
        <f t="shared" si="0"/>
        <v>0</v>
      </c>
      <c r="H26" s="46"/>
    </row>
    <row r="27" spans="1:8" ht="27.75" customHeight="1" x14ac:dyDescent="0.25">
      <c r="A27" s="105" t="s">
        <v>73</v>
      </c>
      <c r="B27" s="270"/>
      <c r="C27" s="270"/>
      <c r="D27" s="270"/>
      <c r="E27" s="270"/>
      <c r="F27" s="270"/>
      <c r="G27" s="271">
        <f t="shared" si="0"/>
        <v>0</v>
      </c>
      <c r="H27" s="46"/>
    </row>
    <row r="28" spans="1:8" ht="27.75" customHeight="1" x14ac:dyDescent="0.25">
      <c r="A28" s="105" t="s">
        <v>74</v>
      </c>
      <c r="B28" s="270"/>
      <c r="C28" s="270"/>
      <c r="D28" s="270"/>
      <c r="E28" s="270"/>
      <c r="F28" s="270"/>
      <c r="G28" s="271">
        <f t="shared" si="0"/>
        <v>0</v>
      </c>
      <c r="H28" s="46"/>
    </row>
    <row r="29" spans="1:8" ht="27.75" customHeight="1" x14ac:dyDescent="0.25">
      <c r="A29" s="105" t="s">
        <v>75</v>
      </c>
      <c r="B29" s="270"/>
      <c r="C29" s="270"/>
      <c r="D29" s="270"/>
      <c r="E29" s="270"/>
      <c r="F29" s="270"/>
      <c r="G29" s="271">
        <f t="shared" si="0"/>
        <v>0</v>
      </c>
      <c r="H29" s="46"/>
    </row>
    <row r="30" spans="1:8" ht="27.75" customHeight="1" x14ac:dyDescent="0.25">
      <c r="A30" s="105" t="s">
        <v>76</v>
      </c>
      <c r="B30" s="270"/>
      <c r="C30" s="270"/>
      <c r="D30" s="270"/>
      <c r="E30" s="270"/>
      <c r="F30" s="270"/>
      <c r="G30" s="271">
        <f t="shared" si="0"/>
        <v>0</v>
      </c>
      <c r="H30" s="46"/>
    </row>
    <row r="31" spans="1:8" ht="27.75" customHeight="1" x14ac:dyDescent="0.25">
      <c r="A31" s="105" t="s">
        <v>77</v>
      </c>
      <c r="B31" s="270"/>
      <c r="C31" s="270"/>
      <c r="D31" s="270"/>
      <c r="E31" s="270"/>
      <c r="F31" s="270"/>
      <c r="G31" s="271">
        <f t="shared" si="0"/>
        <v>0</v>
      </c>
      <c r="H31" s="46"/>
    </row>
    <row r="32" spans="1:8" ht="27.75" customHeight="1" x14ac:dyDescent="0.25">
      <c r="A32" s="105" t="s">
        <v>78</v>
      </c>
      <c r="B32" s="270"/>
      <c r="C32" s="270"/>
      <c r="D32" s="270"/>
      <c r="E32" s="270"/>
      <c r="F32" s="270"/>
      <c r="G32" s="271">
        <f t="shared" si="0"/>
        <v>0</v>
      </c>
      <c r="H32" s="46"/>
    </row>
    <row r="33" spans="1:10" ht="27.75" customHeight="1" x14ac:dyDescent="0.25">
      <c r="A33" s="105" t="s">
        <v>79</v>
      </c>
      <c r="B33" s="270"/>
      <c r="C33" s="270"/>
      <c r="D33" s="270"/>
      <c r="E33" s="270"/>
      <c r="F33" s="270"/>
      <c r="G33" s="271">
        <f t="shared" si="0"/>
        <v>0</v>
      </c>
      <c r="H33" s="46"/>
    </row>
    <row r="34" spans="1:10" ht="27.75" customHeight="1" x14ac:dyDescent="0.25">
      <c r="A34" s="105" t="s">
        <v>201</v>
      </c>
      <c r="B34" s="270"/>
      <c r="C34" s="270"/>
      <c r="D34" s="270"/>
      <c r="E34" s="270"/>
      <c r="F34" s="270"/>
      <c r="G34" s="271">
        <f t="shared" si="0"/>
        <v>0</v>
      </c>
      <c r="H34" s="46"/>
    </row>
    <row r="35" spans="1:10" ht="27.75" customHeight="1" x14ac:dyDescent="0.25">
      <c r="A35" s="105" t="s">
        <v>298</v>
      </c>
      <c r="B35" s="270"/>
      <c r="C35" s="270"/>
      <c r="D35" s="270"/>
      <c r="E35" s="270"/>
      <c r="F35" s="270"/>
      <c r="G35" s="271">
        <f t="shared" si="0"/>
        <v>0</v>
      </c>
      <c r="H35" s="46"/>
      <c r="I35" s="51"/>
      <c r="J35" s="39"/>
    </row>
    <row r="36" spans="1:10" s="10" customFormat="1" ht="44.25" customHeight="1" x14ac:dyDescent="0.2">
      <c r="A36" s="210" t="s">
        <v>196</v>
      </c>
      <c r="B36" s="271">
        <f>SUM(B7:B35)</f>
        <v>0</v>
      </c>
      <c r="C36" s="271">
        <f t="shared" ref="C36:G36" si="1">SUM(C7:C35)</f>
        <v>0</v>
      </c>
      <c r="D36" s="271">
        <f t="shared" si="1"/>
        <v>0</v>
      </c>
      <c r="E36" s="271">
        <f t="shared" si="1"/>
        <v>0</v>
      </c>
      <c r="F36" s="271">
        <f t="shared" si="1"/>
        <v>0</v>
      </c>
      <c r="G36" s="271">
        <f t="shared" si="1"/>
        <v>0</v>
      </c>
      <c r="H36" s="46"/>
      <c r="I36" s="2"/>
    </row>
    <row r="37" spans="1:10" x14ac:dyDescent="0.25">
      <c r="H37" s="46"/>
    </row>
    <row r="38" spans="1:10" ht="15.75" x14ac:dyDescent="0.25">
      <c r="A38" s="438" t="str">
        <f>IF(OR(DR_REG&lt;&gt;DR_LIEU_ETP,CR_REG&lt;&gt;CR_LIEU_ETP,DOC_REG&lt;&gt;DOC_LIEU_ETP,IE_REG&lt;&gt;IE_LIEU_ETP,AUTRE_REG&lt;&gt;AUTRE_LIEU_ETP,TOT_REG&lt;&gt;TOT_LIEU_ETP),"Les totaux des ETP par région ne correspondent pas aux totaux des ETP répartis par lieu de travail.","Contrôles OK")</f>
        <v>Contrôles OK</v>
      </c>
      <c r="B38" s="438"/>
      <c r="C38" s="438"/>
      <c r="D38" s="438"/>
      <c r="E38" s="438"/>
      <c r="F38" s="438"/>
      <c r="G38" s="438"/>
    </row>
    <row r="39" spans="1:10" ht="15.75" x14ac:dyDescent="0.25">
      <c r="A39" s="161" t="s">
        <v>285</v>
      </c>
      <c r="B39" s="149"/>
      <c r="C39" s="149"/>
      <c r="D39" s="149"/>
      <c r="E39" s="149"/>
      <c r="F39" s="149"/>
      <c r="G39" s="149"/>
    </row>
    <row r="40" spans="1:10" ht="15.75" x14ac:dyDescent="0.25">
      <c r="A40" s="210" t="s">
        <v>196</v>
      </c>
      <c r="B40" s="271">
        <f>DR_LIEU_ETP</f>
        <v>0</v>
      </c>
      <c r="C40" s="271">
        <f>CR_LIEU_ETP</f>
        <v>0</v>
      </c>
      <c r="D40" s="271">
        <f>DOC_LIEU_ETP</f>
        <v>0</v>
      </c>
      <c r="E40" s="271">
        <f>IE_LIEU_ETP</f>
        <v>0</v>
      </c>
      <c r="F40" s="271">
        <f>AUTRE_LIEU_ETP</f>
        <v>0</v>
      </c>
      <c r="G40" s="271">
        <f>TOT_LIEU_ETP</f>
        <v>0</v>
      </c>
    </row>
    <row r="50" ht="31.5" customHeight="1" x14ac:dyDescent="0.25"/>
    <row r="51" ht="31.5" customHeight="1" x14ac:dyDescent="0.25"/>
    <row r="52" ht="31.5" customHeight="1" x14ac:dyDescent="0.25"/>
  </sheetData>
  <sheetProtection formatCells="0" formatColumns="0" formatRows="0" insertColumns="0" insertRows="0" insertHyperlinks="0" deleteColumns="0" deleteRows="0" sort="0" autoFilter="0" pivotTables="0"/>
  <mergeCells count="4">
    <mergeCell ref="A38:G38"/>
    <mergeCell ref="A3:G3"/>
    <mergeCell ref="A4:G4"/>
    <mergeCell ref="A2:G2"/>
  </mergeCells>
  <conditionalFormatting sqref="B36">
    <cfRule type="cellIs" dxfId="8" priority="12" operator="notEqual">
      <formula>B$40</formula>
    </cfRule>
  </conditionalFormatting>
  <conditionalFormatting sqref="B6:F6">
    <cfRule type="cellIs" dxfId="7" priority="20" operator="equal">
      <formula>""</formula>
    </cfRule>
  </conditionalFormatting>
  <conditionalFormatting sqref="C36">
    <cfRule type="cellIs" dxfId="6" priority="5" operator="notEqual">
      <formula>$C$40</formula>
    </cfRule>
  </conditionalFormatting>
  <conditionalFormatting sqref="D36">
    <cfRule type="cellIs" dxfId="5" priority="4" operator="notEqual">
      <formula>$D$40</formula>
    </cfRule>
  </conditionalFormatting>
  <conditionalFormatting sqref="E36">
    <cfRule type="cellIs" dxfId="4" priority="3" operator="notEqual">
      <formula>$E$40</formula>
    </cfRule>
  </conditionalFormatting>
  <conditionalFormatting sqref="F36">
    <cfRule type="cellIs" dxfId="3" priority="2" operator="notEqual">
      <formula>$F$40</formula>
    </cfRule>
  </conditionalFormatting>
  <conditionalFormatting sqref="G36">
    <cfRule type="cellIs" dxfId="2" priority="1" operator="notEqual">
      <formula>$G$40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J23"/>
  <sheetViews>
    <sheetView showGridLines="0" zoomScale="75" zoomScaleNormal="75" workbookViewId="0">
      <pane ySplit="1" topLeftCell="A2" activePane="bottomLeft" state="frozen"/>
      <selection activeCell="P6" sqref="P6"/>
      <selection pane="bottomLeft" activeCell="G9" sqref="G9"/>
    </sheetView>
  </sheetViews>
  <sheetFormatPr baseColWidth="10" defaultColWidth="8.85546875" defaultRowHeight="15" x14ac:dyDescent="0.25"/>
  <cols>
    <col min="1" max="1" width="41.5703125" style="7" customWidth="1"/>
    <col min="2" max="4" width="15.7109375" style="7" customWidth="1"/>
    <col min="5" max="5" width="17.5703125" style="7" customWidth="1"/>
    <col min="6" max="6" width="17.85546875" style="7" customWidth="1"/>
    <col min="7" max="7" width="18.7109375" style="7" customWidth="1"/>
    <col min="8" max="8" width="15.7109375" style="7" customWidth="1"/>
    <col min="9" max="9" width="3.85546875" style="2" customWidth="1"/>
    <col min="10" max="10" width="11.42578125" style="7" customWidth="1"/>
  </cols>
  <sheetData>
    <row r="1" spans="1:9" s="1" customFormat="1" ht="12.75" x14ac:dyDescent="0.2">
      <c r="A1" s="5"/>
      <c r="B1" s="6"/>
      <c r="C1" s="7"/>
      <c r="D1" s="7"/>
      <c r="E1" s="7"/>
      <c r="F1" s="7"/>
      <c r="G1" s="7"/>
      <c r="H1" s="7"/>
      <c r="I1" s="2"/>
    </row>
    <row r="2" spans="1:9" ht="33.75" customHeight="1" x14ac:dyDescent="0.25">
      <c r="A2" s="494" t="str">
        <f>"Effectifs de R&amp;D travaillant dans votre organisme au 31/12/" &amp; SURVEY_YEAR &amp; " et rémunérés par un tiers, en personnes physiques (PP)"</f>
        <v>Effectifs de R&amp;D travaillant dans votre organisme au 31/12/2025 et rémunérés par un tiers, en personnes physiques (PP)</v>
      </c>
      <c r="B2" s="494"/>
      <c r="C2" s="494"/>
      <c r="D2" s="494"/>
      <c r="E2" s="494"/>
      <c r="F2" s="494"/>
      <c r="G2" s="494"/>
      <c r="H2" s="35"/>
    </row>
    <row r="3" spans="1:9" ht="14.45" customHeight="1" x14ac:dyDescent="0.25">
      <c r="A3" s="491" t="s">
        <v>202</v>
      </c>
      <c r="B3" s="491"/>
      <c r="C3" s="491"/>
      <c r="D3" s="491"/>
      <c r="E3" s="491"/>
      <c r="F3" s="491"/>
      <c r="G3" s="491"/>
      <c r="H3" s="47"/>
    </row>
    <row r="4" spans="1:9" ht="22.9" customHeight="1" x14ac:dyDescent="0.25">
      <c r="A4" s="492" t="str">
        <f>"En Personnes Physiques (PP) au 31/12/" &amp; SURVEY_YEAR</f>
        <v>En Personnes Physiques (PP) au 31/12/2025</v>
      </c>
      <c r="B4" s="492"/>
      <c r="C4" s="492"/>
      <c r="D4" s="492"/>
      <c r="E4" s="492"/>
      <c r="F4" s="492"/>
      <c r="G4" s="492"/>
      <c r="H4" s="47"/>
    </row>
    <row r="5" spans="1:9" ht="36.6" customHeight="1" x14ac:dyDescent="0.25">
      <c r="A5" s="412" t="s">
        <v>287</v>
      </c>
      <c r="B5" s="412"/>
      <c r="C5" s="412"/>
      <c r="D5" s="412"/>
      <c r="E5" s="412"/>
      <c r="F5" s="412"/>
      <c r="G5" s="412"/>
      <c r="H5" s="47"/>
    </row>
    <row r="6" spans="1:9" s="1" customFormat="1" ht="110.25" x14ac:dyDescent="0.2">
      <c r="A6" s="257" t="s">
        <v>165</v>
      </c>
      <c r="B6" s="257" t="s">
        <v>166</v>
      </c>
      <c r="C6" s="257" t="s">
        <v>167</v>
      </c>
      <c r="D6" s="257" t="s">
        <v>168</v>
      </c>
      <c r="E6" s="257" t="s">
        <v>169</v>
      </c>
      <c r="F6" s="257" t="s">
        <v>170</v>
      </c>
      <c r="G6" s="258" t="s">
        <v>171</v>
      </c>
      <c r="I6" s="2"/>
    </row>
    <row r="7" spans="1:9" ht="24.95" customHeight="1" x14ac:dyDescent="0.25">
      <c r="A7" s="493" t="s">
        <v>297</v>
      </c>
      <c r="B7" s="493"/>
      <c r="C7" s="493"/>
      <c r="D7" s="493"/>
      <c r="E7" s="493"/>
      <c r="F7" s="493"/>
      <c r="G7" s="493"/>
      <c r="H7" s="47"/>
    </row>
    <row r="8" spans="1:9" ht="29.25" customHeight="1" x14ac:dyDescent="0.25">
      <c r="A8" s="288" t="s">
        <v>203</v>
      </c>
      <c r="B8" s="34"/>
      <c r="C8" s="34"/>
      <c r="D8" s="34"/>
      <c r="E8" s="34"/>
      <c r="F8" s="34"/>
      <c r="G8" s="271">
        <f>SUM(B8:F8)</f>
        <v>0</v>
      </c>
      <c r="H8" s="47"/>
    </row>
    <row r="9" spans="1:9" ht="29.25" customHeight="1" x14ac:dyDescent="0.25">
      <c r="A9" s="287" t="s">
        <v>204</v>
      </c>
      <c r="B9" s="271">
        <f>DR_TNV_PP</f>
        <v>0</v>
      </c>
      <c r="C9" s="271">
        <f>CR_TNV_PP</f>
        <v>0</v>
      </c>
      <c r="D9" s="271">
        <f>DOC_TNV_PP</f>
        <v>0</v>
      </c>
      <c r="E9" s="271">
        <f>IE_TNV_PP</f>
        <v>0</v>
      </c>
      <c r="F9" s="271">
        <f>AUTRE_TNV_PP</f>
        <v>0</v>
      </c>
      <c r="G9" s="271">
        <f>TOT_TNV_PP</f>
        <v>0</v>
      </c>
      <c r="H9" s="47"/>
    </row>
    <row r="10" spans="1:9" ht="18.75" customHeight="1" x14ac:dyDescent="0.25">
      <c r="A10" s="14"/>
      <c r="B10" s="14"/>
      <c r="C10" s="14"/>
      <c r="D10" s="14"/>
      <c r="E10" s="14"/>
      <c r="F10" s="14"/>
      <c r="G10" s="14"/>
      <c r="H10" s="14"/>
    </row>
    <row r="21" ht="31.5" customHeight="1" x14ac:dyDescent="0.25"/>
    <row r="22" ht="31.5" customHeight="1" x14ac:dyDescent="0.25"/>
    <row r="23" ht="31.5" customHeight="1" x14ac:dyDescent="0.25"/>
  </sheetData>
  <sheetProtection formatCells="0" formatColumns="0" formatRows="0" insertColumns="0" insertRows="0" insertHyperlinks="0" deleteColumns="0" deleteRows="0" sort="0" autoFilter="0" pivotTables="0"/>
  <mergeCells count="5">
    <mergeCell ref="A3:G3"/>
    <mergeCell ref="A4:G4"/>
    <mergeCell ref="A7:G7"/>
    <mergeCell ref="A2:G2"/>
    <mergeCell ref="A5:G5"/>
  </mergeCells>
  <conditionalFormatting sqref="B6:F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J32"/>
  <sheetViews>
    <sheetView showGridLines="0" zoomScale="75" zoomScaleNormal="75" workbookViewId="0">
      <pane ySplit="1" topLeftCell="A2" activePane="bottomLeft" state="frozen"/>
      <selection activeCell="P6" sqref="P6"/>
      <selection pane="bottomLeft" activeCell="K11" sqref="K11"/>
    </sheetView>
  </sheetViews>
  <sheetFormatPr baseColWidth="10" defaultColWidth="8.85546875" defaultRowHeight="15" x14ac:dyDescent="0.25"/>
  <cols>
    <col min="1" max="1" width="41.5703125" style="7" customWidth="1"/>
    <col min="2" max="4" width="15.7109375" style="7" customWidth="1"/>
    <col min="5" max="5" width="17.5703125" style="7" customWidth="1"/>
    <col min="6" max="6" width="17.85546875" style="7" customWidth="1"/>
    <col min="7" max="7" width="18.7109375" style="7" customWidth="1"/>
    <col min="8" max="8" width="15.7109375" style="7" customWidth="1"/>
    <col min="9" max="9" width="3.85546875" style="2" customWidth="1"/>
    <col min="10" max="10" width="11.42578125" style="7" customWidth="1"/>
  </cols>
  <sheetData>
    <row r="1" spans="1:9" s="1" customFormat="1" ht="12.75" x14ac:dyDescent="0.2">
      <c r="A1" s="5"/>
      <c r="B1" s="6"/>
      <c r="C1" s="7"/>
      <c r="D1" s="7"/>
      <c r="E1" s="7"/>
      <c r="F1" s="7"/>
      <c r="G1" s="7"/>
      <c r="H1" s="7"/>
      <c r="I1" s="2"/>
    </row>
    <row r="2" spans="1:9" ht="46.15" customHeight="1" x14ac:dyDescent="0.25">
      <c r="A2" s="497"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97"/>
      <c r="C2" s="497"/>
      <c r="D2" s="497"/>
      <c r="E2" s="497"/>
      <c r="F2" s="497"/>
      <c r="G2" s="497"/>
      <c r="H2" s="35"/>
    </row>
    <row r="3" spans="1:9" ht="21.6" customHeight="1" x14ac:dyDescent="0.25">
      <c r="A3" s="495" t="s">
        <v>202</v>
      </c>
      <c r="B3" s="495"/>
      <c r="C3" s="495"/>
      <c r="D3" s="495"/>
      <c r="E3" s="495"/>
      <c r="F3" s="495"/>
      <c r="G3" s="495"/>
      <c r="H3" s="47"/>
    </row>
    <row r="4" spans="1:9" ht="85.15" customHeight="1" x14ac:dyDescent="0.25">
      <c r="A4" s="440" t="s">
        <v>284</v>
      </c>
      <c r="B4" s="440"/>
      <c r="C4" s="440"/>
      <c r="D4" s="440"/>
      <c r="E4" s="440"/>
      <c r="F4" s="440"/>
      <c r="G4" s="440"/>
      <c r="H4" s="47"/>
    </row>
    <row r="5" spans="1:9" ht="16.5" customHeight="1" x14ac:dyDescent="0.25">
      <c r="A5" s="47"/>
      <c r="B5" s="47"/>
      <c r="C5" s="47"/>
      <c r="D5" s="47"/>
      <c r="E5" s="47"/>
      <c r="F5" s="47"/>
      <c r="G5" s="47"/>
      <c r="H5" s="47"/>
    </row>
    <row r="6" spans="1:9" s="1" customFormat="1" ht="105.75" customHeight="1" x14ac:dyDescent="0.2">
      <c r="A6" s="257" t="s">
        <v>165</v>
      </c>
      <c r="B6" s="257" t="s">
        <v>166</v>
      </c>
      <c r="C6" s="257" t="s">
        <v>167</v>
      </c>
      <c r="D6" s="257" t="s">
        <v>168</v>
      </c>
      <c r="E6" s="257" t="s">
        <v>169</v>
      </c>
      <c r="F6" s="257" t="s">
        <v>170</v>
      </c>
      <c r="G6" s="258" t="s">
        <v>171</v>
      </c>
      <c r="I6" s="2"/>
    </row>
    <row r="7" spans="1:9" ht="46.5" customHeight="1" x14ac:dyDescent="0.25">
      <c r="A7" s="496" t="s">
        <v>296</v>
      </c>
      <c r="B7" s="496"/>
      <c r="C7" s="496"/>
      <c r="D7" s="496"/>
      <c r="E7" s="496"/>
      <c r="F7" s="496"/>
      <c r="G7" s="496"/>
      <c r="H7" s="48"/>
    </row>
    <row r="8" spans="1:9" ht="29.25" customHeight="1" x14ac:dyDescent="0.25">
      <c r="A8" s="359" t="s">
        <v>203</v>
      </c>
      <c r="B8" s="357"/>
      <c r="C8" s="34"/>
      <c r="D8" s="34"/>
      <c r="E8" s="34"/>
      <c r="F8" s="34"/>
      <c r="G8" s="271">
        <f t="shared" ref="G8" si="0">SUM(B8:F8)</f>
        <v>0</v>
      </c>
      <c r="H8" s="48"/>
    </row>
    <row r="9" spans="1:9" ht="29.25" customHeight="1" x14ac:dyDescent="0.25">
      <c r="A9" s="210" t="s">
        <v>205</v>
      </c>
      <c r="B9" s="358">
        <f>DR_TNV_ETP</f>
        <v>0</v>
      </c>
      <c r="C9" s="271">
        <f>CR_TNV_ETP</f>
        <v>0</v>
      </c>
      <c r="D9" s="271">
        <f>DOC_TNV_ETP</f>
        <v>0</v>
      </c>
      <c r="E9" s="271">
        <f>IE_TNV_ETP</f>
        <v>0</v>
      </c>
      <c r="F9" s="271">
        <f>AUTRE_TNV_ETP</f>
        <v>0</v>
      </c>
      <c r="G9" s="271">
        <f>TOT_TNV_ETP</f>
        <v>0</v>
      </c>
      <c r="H9" s="46"/>
    </row>
    <row r="10" spans="1:9" x14ac:dyDescent="0.25">
      <c r="B10" s="52"/>
      <c r="I10" s="7"/>
    </row>
    <row r="30" ht="31.5" customHeight="1" x14ac:dyDescent="0.25"/>
    <row r="31" ht="31.5" customHeight="1" x14ac:dyDescent="0.25"/>
    <row r="32" ht="31.5" customHeight="1" x14ac:dyDescent="0.25"/>
  </sheetData>
  <sheetProtection formatCells="0" formatColumns="0" formatRows="0" insertColumns="0" insertRows="0" insertHyperlinks="0" deleteColumns="0" deleteRows="0" sort="0" autoFilter="0" pivotTables="0"/>
  <mergeCells count="4">
    <mergeCell ref="A3:G3"/>
    <mergeCell ref="A7:G7"/>
    <mergeCell ref="A2:G2"/>
    <mergeCell ref="A4:G4"/>
  </mergeCells>
  <conditionalFormatting sqref="B6:F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K14"/>
  <sheetViews>
    <sheetView showGridLines="0" zoomScaleNormal="100" workbookViewId="0">
      <pane ySplit="1" topLeftCell="A2" activePane="bottomLeft" state="frozen"/>
      <selection activeCell="P6" sqref="P6"/>
      <selection pane="bottomLeft" activeCell="A2" sqref="A2"/>
    </sheetView>
  </sheetViews>
  <sheetFormatPr baseColWidth="10" defaultColWidth="8.85546875" defaultRowHeight="15" x14ac:dyDescent="0.25"/>
  <cols>
    <col min="1" max="1" width="45.5703125" style="1" customWidth="1"/>
    <col min="2" max="2" width="18.140625" style="1" customWidth="1"/>
    <col min="3" max="3" width="15.42578125" style="1" customWidth="1"/>
    <col min="4" max="4" width="16" style="1" customWidth="1"/>
    <col min="5" max="5" width="15.28515625" style="1" customWidth="1"/>
    <col min="6" max="6" width="2.85546875" style="1" customWidth="1"/>
    <col min="7" max="9" width="11.42578125" style="1" customWidth="1"/>
    <col min="10" max="10" width="3.85546875" style="2" customWidth="1"/>
    <col min="11" max="11" width="11.42578125" style="1" customWidth="1"/>
  </cols>
  <sheetData>
    <row r="1" spans="1:9" x14ac:dyDescent="0.25">
      <c r="A1" s="5"/>
      <c r="B1" s="6"/>
    </row>
    <row r="3" spans="1:9" ht="14.45" customHeight="1" x14ac:dyDescent="0.25">
      <c r="A3" s="498" t="s">
        <v>206</v>
      </c>
      <c r="B3" s="289"/>
      <c r="C3" s="289"/>
      <c r="D3" s="289"/>
      <c r="E3" s="289"/>
      <c r="F3" s="298"/>
    </row>
    <row r="4" spans="1:9" ht="21.75" customHeight="1" x14ac:dyDescent="0.25">
      <c r="A4" s="498"/>
      <c r="B4" s="290"/>
      <c r="C4" s="291" t="s">
        <v>207</v>
      </c>
      <c r="D4" s="290"/>
      <c r="E4" s="292" t="s">
        <v>208</v>
      </c>
      <c r="F4" s="298"/>
    </row>
    <row r="5" spans="1:9" ht="33" customHeight="1" x14ac:dyDescent="0.25">
      <c r="A5" s="498"/>
      <c r="B5" s="293"/>
      <c r="C5" s="293"/>
      <c r="D5" s="293"/>
      <c r="E5" s="293"/>
      <c r="F5" s="298"/>
    </row>
    <row r="6" spans="1:9" x14ac:dyDescent="0.25">
      <c r="A6" s="294"/>
      <c r="B6" s="294"/>
      <c r="C6" s="294"/>
      <c r="D6" s="294"/>
      <c r="E6" s="294"/>
    </row>
    <row r="7" spans="1:9" x14ac:dyDescent="0.25">
      <c r="A7" s="295" t="s">
        <v>209</v>
      </c>
      <c r="B7" s="295"/>
      <c r="C7" s="294"/>
      <c r="D7" s="295"/>
      <c r="E7" s="295"/>
      <c r="F7" s="49"/>
      <c r="G7" s="49"/>
      <c r="H7" s="49"/>
      <c r="I7" s="49"/>
    </row>
    <row r="8" spans="1:9" x14ac:dyDescent="0.25">
      <c r="A8" s="499" t="s">
        <v>210</v>
      </c>
      <c r="B8" s="500"/>
      <c r="C8" s="289"/>
      <c r="D8" s="296"/>
      <c r="E8" s="296"/>
      <c r="F8" s="299"/>
      <c r="G8" s="50"/>
      <c r="H8" s="50"/>
      <c r="I8" s="50"/>
    </row>
    <row r="9" spans="1:9" ht="72.75" customHeight="1" x14ac:dyDescent="0.25">
      <c r="A9" s="501"/>
      <c r="B9" s="502"/>
      <c r="C9" s="502"/>
      <c r="D9" s="502"/>
      <c r="E9" s="503"/>
      <c r="F9" s="299"/>
      <c r="G9" s="4"/>
      <c r="H9" s="4"/>
      <c r="I9" s="4"/>
    </row>
    <row r="10" spans="1:9" x14ac:dyDescent="0.25">
      <c r="A10" s="289"/>
      <c r="B10" s="289"/>
      <c r="C10" s="289"/>
      <c r="D10" s="289"/>
      <c r="E10" s="289"/>
      <c r="F10" s="298"/>
    </row>
    <row r="11" spans="1:9" x14ac:dyDescent="0.25">
      <c r="A11" s="289"/>
      <c r="B11" s="289"/>
      <c r="C11" s="289"/>
      <c r="D11" s="289"/>
      <c r="E11" s="289"/>
      <c r="F11" s="298"/>
    </row>
    <row r="12" spans="1:9" x14ac:dyDescent="0.25">
      <c r="A12" s="297" t="s">
        <v>211</v>
      </c>
      <c r="B12" s="289"/>
      <c r="C12" s="289"/>
      <c r="D12" s="289"/>
      <c r="E12" s="289"/>
      <c r="F12" s="298"/>
    </row>
    <row r="13" spans="1:9" ht="74.25" customHeight="1" x14ac:dyDescent="0.25">
      <c r="A13" s="501"/>
      <c r="B13" s="502"/>
      <c r="C13" s="502"/>
      <c r="D13" s="502"/>
      <c r="E13" s="503"/>
      <c r="F13" s="298"/>
    </row>
    <row r="14" spans="1:9" x14ac:dyDescent="0.25">
      <c r="A14" s="298"/>
      <c r="B14" s="298"/>
      <c r="C14" s="298"/>
      <c r="D14" s="298"/>
      <c r="E14" s="298"/>
      <c r="F14" s="298"/>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J34"/>
  <sheetViews>
    <sheetView showGridLines="0" zoomScale="75" zoomScaleNormal="75" workbookViewId="0">
      <pane ySplit="1" topLeftCell="A2" activePane="bottomLeft" state="frozen"/>
      <selection activeCell="P6" sqref="P6"/>
      <selection pane="bottomLeft" activeCell="C16" sqref="C16"/>
    </sheetView>
  </sheetViews>
  <sheetFormatPr baseColWidth="10" defaultColWidth="8.85546875" defaultRowHeight="15" x14ac:dyDescent="0.2"/>
  <cols>
    <col min="1" max="7" width="19.140625" style="60" customWidth="1"/>
    <col min="8" max="8" width="6.28515625" style="60" customWidth="1"/>
    <col min="9" max="9" width="11.42578125" style="60" customWidth="1"/>
    <col min="10" max="10" width="3.85546875" style="61" customWidth="1"/>
    <col min="11" max="11" width="11.42578125" style="60" customWidth="1"/>
    <col min="12" max="16384" width="8.85546875" style="60"/>
  </cols>
  <sheetData>
    <row r="1" spans="1:9" ht="15.75" x14ac:dyDescent="0.2">
      <c r="A1" s="58"/>
      <c r="B1" s="59"/>
    </row>
    <row r="2" spans="1:9" ht="21" customHeight="1" x14ac:dyDescent="0.2">
      <c r="A2" s="85" t="str">
        <f>"VOTRE ACTIVITÉ D'OPÉRATEUR DE R&amp;D EN "&amp;SURVEY_YEAR</f>
        <v>VOTRE ACTIVITÉ D'OPÉRATEUR DE R&amp;D EN 2025</v>
      </c>
      <c r="B2" s="77"/>
      <c r="C2" s="77"/>
      <c r="D2" s="77"/>
      <c r="E2" s="77"/>
      <c r="F2" s="77"/>
      <c r="G2" s="77"/>
    </row>
    <row r="3" spans="1:9" ht="13.5" customHeight="1" x14ac:dyDescent="0.2"/>
    <row r="4" spans="1:9" ht="88.9" customHeight="1" x14ac:dyDescent="0.25">
      <c r="A4" s="393" t="s">
        <v>231</v>
      </c>
      <c r="B4" s="393"/>
      <c r="C4" s="393"/>
      <c r="D4" s="393"/>
      <c r="E4" s="393"/>
      <c r="F4" s="393"/>
      <c r="G4" s="393"/>
      <c r="H4" s="78"/>
      <c r="I4" s="78"/>
    </row>
    <row r="5" spans="1:9" ht="108.6" customHeight="1" x14ac:dyDescent="0.2">
      <c r="A5" s="396"/>
      <c r="B5" s="397"/>
      <c r="C5" s="397"/>
      <c r="D5" s="397"/>
      <c r="E5" s="397"/>
      <c r="F5" s="397"/>
      <c r="G5" s="398"/>
      <c r="H5" s="79"/>
      <c r="I5" s="79"/>
    </row>
    <row r="8" spans="1:9" ht="15.75" x14ac:dyDescent="0.2">
      <c r="A8" s="399" t="str">
        <f>"Commentaires sur l'année " &amp; SURVEY_YEAR</f>
        <v>Commentaires sur l'année 2025</v>
      </c>
      <c r="B8" s="399"/>
      <c r="C8" s="399"/>
      <c r="D8" s="399"/>
      <c r="E8" s="399"/>
      <c r="F8" s="399"/>
      <c r="G8" s="399"/>
      <c r="H8" s="80"/>
      <c r="I8" s="80"/>
    </row>
    <row r="9" spans="1:9" ht="54.6" customHeight="1" x14ac:dyDescent="0.2">
      <c r="A9" s="400" t="s">
        <v>42</v>
      </c>
      <c r="B9" s="400"/>
      <c r="C9" s="400"/>
      <c r="D9" s="400"/>
      <c r="E9" s="400"/>
      <c r="F9" s="400"/>
      <c r="G9" s="400"/>
      <c r="H9" s="81"/>
      <c r="I9" s="81"/>
    </row>
    <row r="10" spans="1:9" ht="106.15" customHeight="1" x14ac:dyDescent="0.2">
      <c r="A10" s="396"/>
      <c r="B10" s="397"/>
      <c r="C10" s="397"/>
      <c r="D10" s="397"/>
      <c r="E10" s="397"/>
      <c r="F10" s="397"/>
      <c r="G10" s="398"/>
      <c r="H10" s="79"/>
      <c r="I10" s="79"/>
    </row>
    <row r="11" spans="1:9" x14ac:dyDescent="0.2">
      <c r="A11" s="82"/>
      <c r="B11" s="82"/>
      <c r="C11" s="82"/>
      <c r="D11" s="82"/>
      <c r="E11" s="82"/>
      <c r="F11" s="82"/>
      <c r="G11" s="82"/>
      <c r="H11" s="83"/>
      <c r="I11" s="83"/>
    </row>
    <row r="12" spans="1:9" ht="36.75" customHeight="1" x14ac:dyDescent="0.2">
      <c r="A12" s="395" t="s">
        <v>324</v>
      </c>
      <c r="B12" s="395"/>
      <c r="C12" s="395"/>
      <c r="D12" s="395"/>
      <c r="E12" s="395"/>
      <c r="F12" s="395"/>
      <c r="G12" s="395"/>
      <c r="H12" s="84"/>
      <c r="I12" s="84"/>
    </row>
    <row r="32" ht="31.5" customHeight="1" x14ac:dyDescent="0.2"/>
    <row r="33" ht="31.5" customHeight="1" x14ac:dyDescent="0.2"/>
    <row r="34" ht="31.5" customHeight="1" x14ac:dyDescent="0.2"/>
  </sheetData>
  <sheetProtection formatCells="0" formatColumns="0" formatRows="0" insertColumns="0" insertRows="0" insertHyperlinks="0" deleteColumns="0" deleteRows="0" sort="0" autoFilter="0" pivotTables="0"/>
  <mergeCells count="6">
    <mergeCell ref="A12:G12"/>
    <mergeCell ref="A4:G4"/>
    <mergeCell ref="A5:G5"/>
    <mergeCell ref="A8:G8"/>
    <mergeCell ref="A9:G9"/>
    <mergeCell ref="A10:G10"/>
  </mergeCells>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J17"/>
  <sheetViews>
    <sheetView showGridLines="0" zoomScale="75" zoomScaleNormal="75" workbookViewId="0">
      <pane ySplit="1" topLeftCell="A2" activePane="bottomLeft" state="frozen"/>
      <selection activeCell="P6" sqref="P6"/>
      <selection pane="bottomLeft" activeCell="B12" sqref="B12"/>
    </sheetView>
  </sheetViews>
  <sheetFormatPr baseColWidth="10" defaultColWidth="8.85546875" defaultRowHeight="15" x14ac:dyDescent="0.2"/>
  <cols>
    <col min="1" max="1" width="60.140625" style="60" customWidth="1"/>
    <col min="2" max="2" width="22.140625" style="60" customWidth="1"/>
    <col min="3" max="3" width="17.7109375" style="60" bestFit="1" customWidth="1"/>
    <col min="4" max="9" width="3.85546875" style="60" customWidth="1"/>
    <col min="10" max="10" width="3.85546875" style="61" customWidth="1"/>
    <col min="11" max="11" width="11.42578125" style="60" customWidth="1"/>
    <col min="12" max="16384" width="8.85546875" style="60"/>
  </cols>
  <sheetData>
    <row r="1" spans="1:9" ht="15.75" x14ac:dyDescent="0.2">
      <c r="A1" s="58"/>
      <c r="B1" s="59"/>
    </row>
    <row r="2" spans="1:9" ht="34.5" customHeight="1" x14ac:dyDescent="0.2">
      <c r="A2" s="401"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401"/>
      <c r="C2" s="401"/>
      <c r="D2" s="401"/>
      <c r="E2" s="401"/>
      <c r="F2" s="401"/>
      <c r="G2" s="401"/>
      <c r="H2" s="401"/>
      <c r="I2" s="401"/>
    </row>
    <row r="3" spans="1:9" ht="37.9" customHeight="1" x14ac:dyDescent="0.25">
      <c r="A3" s="403" t="s">
        <v>43</v>
      </c>
      <c r="B3" s="403"/>
      <c r="C3" s="403"/>
      <c r="D3" s="62"/>
      <c r="E3" s="62"/>
      <c r="F3" s="62"/>
      <c r="G3" s="62"/>
      <c r="H3" s="62"/>
      <c r="I3" s="62"/>
    </row>
    <row r="4" spans="1:9" ht="25.5" customHeight="1" x14ac:dyDescent="0.25">
      <c r="A4" s="404"/>
      <c r="B4" s="405"/>
      <c r="C4" s="405"/>
      <c r="D4" s="63"/>
      <c r="E4" s="63"/>
      <c r="F4" s="63"/>
      <c r="G4" s="63"/>
      <c r="H4" s="63"/>
      <c r="I4" s="63"/>
    </row>
    <row r="5" spans="1:9" ht="15.75" x14ac:dyDescent="0.25">
      <c r="A5" s="64" t="s">
        <v>44</v>
      </c>
      <c r="B5" s="57" t="s">
        <v>45</v>
      </c>
      <c r="C5" s="65"/>
      <c r="D5" s="63"/>
      <c r="E5" s="63"/>
      <c r="F5" s="63"/>
      <c r="G5" s="63"/>
      <c r="H5" s="63"/>
      <c r="I5" s="63"/>
    </row>
    <row r="6" spans="1:9" ht="49.9" customHeight="1" x14ac:dyDescent="0.2">
      <c r="A6" s="66" t="s">
        <v>46</v>
      </c>
      <c r="B6" s="67"/>
      <c r="D6" s="63"/>
      <c r="E6" s="63"/>
      <c r="F6" s="63"/>
      <c r="G6" s="63"/>
      <c r="H6" s="63"/>
      <c r="I6" s="63"/>
    </row>
    <row r="7" spans="1:9" ht="49.9" customHeight="1" x14ac:dyDescent="0.2">
      <c r="A7" s="68" t="s">
        <v>47</v>
      </c>
      <c r="B7" s="67"/>
      <c r="D7" s="63"/>
      <c r="E7" s="63"/>
      <c r="F7" s="63"/>
      <c r="G7" s="63"/>
      <c r="H7" s="63"/>
      <c r="I7" s="63"/>
    </row>
    <row r="8" spans="1:9" ht="15.75" x14ac:dyDescent="0.25">
      <c r="A8" s="64" t="s">
        <v>212</v>
      </c>
      <c r="B8" s="69"/>
      <c r="D8" s="63"/>
      <c r="E8" s="63"/>
      <c r="F8" s="63"/>
      <c r="G8" s="63"/>
      <c r="H8" s="63"/>
      <c r="I8" s="63"/>
    </row>
    <row r="9" spans="1:9" ht="49.9" customHeight="1" x14ac:dyDescent="0.2">
      <c r="A9" s="66" t="s">
        <v>48</v>
      </c>
      <c r="B9" s="67"/>
      <c r="D9" s="63"/>
      <c r="E9" s="63"/>
      <c r="F9" s="63"/>
      <c r="G9" s="63"/>
      <c r="H9" s="63"/>
      <c r="I9" s="63"/>
    </row>
    <row r="10" spans="1:9" ht="49.9" customHeight="1" x14ac:dyDescent="0.2">
      <c r="A10" s="68" t="s">
        <v>49</v>
      </c>
      <c r="B10" s="67"/>
      <c r="D10" s="63"/>
      <c r="E10" s="63"/>
      <c r="F10" s="63"/>
      <c r="G10" s="63"/>
      <c r="H10" s="63"/>
      <c r="I10" s="63"/>
    </row>
    <row r="11" spans="1:9" ht="15.75" x14ac:dyDescent="0.25">
      <c r="A11" s="70"/>
      <c r="B11" s="71"/>
      <c r="C11" s="56" t="str">
        <f>"Estimation " &amp; SURVEY_YEAR+1</f>
        <v>Estimation 2026</v>
      </c>
      <c r="D11" s="63"/>
      <c r="E11" s="63"/>
      <c r="F11" s="63"/>
      <c r="G11" s="63"/>
      <c r="H11" s="63"/>
      <c r="I11" s="63"/>
    </row>
    <row r="12" spans="1:9" ht="39.75" customHeight="1" x14ac:dyDescent="0.2">
      <c r="A12" s="72" t="s">
        <v>50</v>
      </c>
      <c r="B12" s="76">
        <f>DI_PERS+DI_FONC+DI_EQU+DI_IMM</f>
        <v>0</v>
      </c>
      <c r="C12" s="75"/>
      <c r="D12" s="63"/>
      <c r="E12" s="63"/>
      <c r="F12" s="63"/>
      <c r="G12" s="63"/>
      <c r="H12" s="63"/>
      <c r="I12" s="63"/>
    </row>
    <row r="13" spans="1:9" ht="17.45" customHeight="1" x14ac:dyDescent="0.2">
      <c r="A13" s="73"/>
      <c r="B13" s="73"/>
      <c r="D13" s="63"/>
      <c r="E13" s="63"/>
      <c r="F13" s="63"/>
      <c r="G13" s="63"/>
      <c r="H13" s="63"/>
      <c r="I13" s="63"/>
    </row>
    <row r="14" spans="1:9" ht="17.45" customHeight="1" x14ac:dyDescent="0.2">
      <c r="A14" s="100" t="s">
        <v>214</v>
      </c>
      <c r="B14" s="100"/>
      <c r="C14" s="101">
        <f>IF(OR(ISBLANK(DI_TOTALE),DI_TOTALE=0),0,(DI_TOTALE_PREV/DI_TOTALE-1)*100)</f>
        <v>0</v>
      </c>
      <c r="D14" s="63"/>
      <c r="E14" s="63"/>
      <c r="F14" s="63"/>
      <c r="G14" s="63"/>
      <c r="H14" s="63"/>
      <c r="I14" s="63"/>
    </row>
    <row r="15" spans="1:9" ht="17.45" customHeight="1" x14ac:dyDescent="0.2">
      <c r="A15" s="402" t="str">
        <f>IF(ABS(C14)&gt;20,"La DIRD estimée pour "&amp; SURVEY_YEAR + 1&amp; " varie de plus de 20% par rapport à la DIRD "&amp; SURVEY_YEAR,"Contrôles OK")</f>
        <v>Contrôles OK</v>
      </c>
      <c r="B15" s="402"/>
      <c r="C15" s="402"/>
      <c r="D15" s="63"/>
      <c r="E15" s="63"/>
      <c r="F15" s="63"/>
      <c r="G15" s="63"/>
      <c r="H15" s="63"/>
      <c r="I15" s="63"/>
    </row>
    <row r="17" spans="1:2" ht="51.6" customHeight="1" x14ac:dyDescent="0.2">
      <c r="A17" s="406" t="s">
        <v>213</v>
      </c>
      <c r="B17" s="407"/>
    </row>
  </sheetData>
  <sheetProtection formatCells="0" formatColumns="0" formatRows="0" insertColumns="0" insertRows="0" insertHyperlinks="0" deleteColumns="0" deleteRows="0" sort="0" autoFilter="0" pivotTables="0"/>
  <mergeCells count="7">
    <mergeCell ref="G2:I2"/>
    <mergeCell ref="A15:C15"/>
    <mergeCell ref="A3:C3"/>
    <mergeCell ref="A4:C4"/>
    <mergeCell ref="A17:B17"/>
    <mergeCell ref="A2:C2"/>
    <mergeCell ref="D2:F2"/>
  </mergeCells>
  <conditionalFormatting sqref="C14">
    <cfRule type="cellIs" dxfId="34"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97" orientation="portrait"/>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J47"/>
  <sheetViews>
    <sheetView showGridLines="0" zoomScale="85" zoomScaleNormal="85" workbookViewId="0">
      <pane xSplit="1" ySplit="6" topLeftCell="B22" activePane="bottomRight" state="frozen"/>
      <selection pane="topRight" activeCell="B1" sqref="B1"/>
      <selection pane="bottomLeft" activeCell="A7" sqref="A7"/>
      <selection pane="bottomRight" activeCell="B7" sqref="B7"/>
    </sheetView>
  </sheetViews>
  <sheetFormatPr baseColWidth="10" defaultColWidth="8.85546875" defaultRowHeight="15" x14ac:dyDescent="0.2"/>
  <cols>
    <col min="1" max="1" width="60.140625" style="60" customWidth="1"/>
    <col min="2" max="2" width="21.7109375" style="60" customWidth="1"/>
    <col min="3" max="3" width="15.7109375" style="60" customWidth="1"/>
    <col min="4" max="9" width="3.85546875" style="60" customWidth="1"/>
    <col min="10" max="10" width="3.85546875" style="61" customWidth="1"/>
    <col min="11" max="11" width="11.42578125" style="60" customWidth="1"/>
    <col min="12" max="16384" width="8.85546875" style="60"/>
  </cols>
  <sheetData>
    <row r="1" spans="1:9" ht="15.75" x14ac:dyDescent="0.2">
      <c r="A1" s="58"/>
      <c r="B1" s="59"/>
    </row>
    <row r="2" spans="1:9" ht="40.15" customHeight="1" x14ac:dyDescent="0.2">
      <c r="A2" s="401" t="str">
        <f>"Répartition des dépenses intérieures de R&amp;D (intra-muros à votre structure) par région (y compris outre-mer) en " &amp; SURVEY_YEAR</f>
        <v>Répartition des dépenses intérieures de R&amp;D (intra-muros à votre structure) par région (y compris outre-mer) en 2025</v>
      </c>
      <c r="B2" s="401"/>
      <c r="C2" s="401"/>
      <c r="D2" s="401"/>
      <c r="E2" s="401"/>
      <c r="F2" s="401"/>
      <c r="G2" s="401"/>
      <c r="H2" s="401"/>
      <c r="I2" s="401"/>
    </row>
    <row r="3" spans="1:9" ht="45" customHeight="1" x14ac:dyDescent="0.25">
      <c r="A3" s="408" t="s">
        <v>43</v>
      </c>
      <c r="B3" s="408"/>
      <c r="C3" s="408"/>
      <c r="D3" s="62"/>
      <c r="E3" s="62"/>
      <c r="F3" s="62"/>
      <c r="G3" s="62"/>
      <c r="H3" s="62"/>
      <c r="I3" s="62"/>
    </row>
    <row r="4" spans="1:9" ht="15.75" x14ac:dyDescent="0.25">
      <c r="A4" s="102"/>
    </row>
    <row r="5" spans="1:9" ht="138.6" customHeight="1" x14ac:dyDescent="0.2">
      <c r="A5" s="411" t="s">
        <v>286</v>
      </c>
      <c r="B5" s="412"/>
      <c r="C5" s="412"/>
      <c r="D5" s="412"/>
      <c r="E5" s="412"/>
      <c r="F5" s="412"/>
      <c r="G5" s="412"/>
      <c r="H5" s="412"/>
      <c r="I5" s="413"/>
    </row>
    <row r="6" spans="1:9" ht="15.75" x14ac:dyDescent="0.2">
      <c r="A6" s="103"/>
      <c r="B6" s="57" t="s">
        <v>45</v>
      </c>
      <c r="C6" s="104" t="s">
        <v>52</v>
      </c>
      <c r="D6" s="63"/>
      <c r="E6" s="63"/>
      <c r="F6" s="63"/>
      <c r="G6" s="63"/>
      <c r="H6" s="63"/>
      <c r="I6" s="63"/>
    </row>
    <row r="7" spans="1:9" ht="14.85" customHeight="1" x14ac:dyDescent="0.2">
      <c r="A7" s="105" t="s">
        <v>53</v>
      </c>
      <c r="B7" s="346"/>
      <c r="C7" s="106">
        <f>IF(DI_TOT_REG&lt;&gt;0,DI_IdF/DI_TOT_REG,0)</f>
        <v>0</v>
      </c>
      <c r="D7" s="63"/>
      <c r="E7" s="63"/>
      <c r="F7" s="63"/>
      <c r="G7" s="63"/>
      <c r="H7" s="63"/>
      <c r="I7" s="63"/>
    </row>
    <row r="8" spans="1:9" ht="14.85" customHeight="1" x14ac:dyDescent="0.2">
      <c r="A8" s="105" t="s">
        <v>54</v>
      </c>
      <c r="B8" s="346"/>
      <c r="C8" s="106">
        <f>IF(DI_TOT_REG&lt;&gt;0,DI_CA/DI_TOT_REG,0)</f>
        <v>0</v>
      </c>
      <c r="D8" s="63"/>
      <c r="E8" s="63"/>
      <c r="F8" s="63"/>
      <c r="G8" s="63"/>
      <c r="H8" s="63"/>
      <c r="I8" s="63"/>
    </row>
    <row r="9" spans="1:9" ht="14.85" customHeight="1" x14ac:dyDescent="0.2">
      <c r="A9" s="105" t="s">
        <v>55</v>
      </c>
      <c r="B9" s="346"/>
      <c r="C9" s="106">
        <f>IF(DI_TOT_REG&lt;&gt;0,DI_Pic/DI_TOT_REG,0)</f>
        <v>0</v>
      </c>
      <c r="D9" s="63"/>
      <c r="E9" s="63"/>
      <c r="F9" s="63"/>
      <c r="G9" s="63"/>
      <c r="H9" s="63"/>
      <c r="I9" s="63"/>
    </row>
    <row r="10" spans="1:9" ht="14.85" customHeight="1" x14ac:dyDescent="0.2">
      <c r="A10" s="105" t="s">
        <v>56</v>
      </c>
      <c r="B10" s="346"/>
      <c r="C10" s="106">
        <f>IF(DI_TOT_REG&lt;&gt;0,DI_HN/DI_TOT_REG,0)</f>
        <v>0</v>
      </c>
      <c r="D10" s="63"/>
      <c r="E10" s="63"/>
      <c r="F10" s="63"/>
      <c r="G10" s="63"/>
      <c r="H10" s="63"/>
      <c r="I10" s="63"/>
    </row>
    <row r="11" spans="1:9" ht="14.85" customHeight="1" x14ac:dyDescent="0.2">
      <c r="A11" s="105" t="s">
        <v>57</v>
      </c>
      <c r="B11" s="346"/>
      <c r="C11" s="106">
        <f>IF(DI_TOT_REG&lt;&gt;0,DI_CVdL/DI_TOT_REG,0)</f>
        <v>0</v>
      </c>
      <c r="D11" s="63"/>
      <c r="E11" s="63"/>
      <c r="F11" s="63"/>
      <c r="G11" s="63"/>
      <c r="H11" s="63"/>
      <c r="I11" s="63"/>
    </row>
    <row r="12" spans="1:9" ht="14.85" customHeight="1" x14ac:dyDescent="0.2">
      <c r="A12" s="105" t="s">
        <v>58</v>
      </c>
      <c r="B12" s="346"/>
      <c r="C12" s="106">
        <f>IF(DI_TOT_REG&lt;&gt;0,DI_BN/DI_TOT_REG,0)</f>
        <v>0</v>
      </c>
      <c r="D12" s="63"/>
      <c r="E12" s="63"/>
      <c r="F12" s="63"/>
      <c r="G12" s="63"/>
      <c r="H12" s="63"/>
      <c r="I12" s="63"/>
    </row>
    <row r="13" spans="1:9" ht="14.85" customHeight="1" x14ac:dyDescent="0.2">
      <c r="A13" s="105" t="s">
        <v>59</v>
      </c>
      <c r="B13" s="346"/>
      <c r="C13" s="106">
        <f>IF(DI_TOT_REG&lt;&gt;0,DI_Bourg/DI_TOT_REG,0)</f>
        <v>0</v>
      </c>
      <c r="D13" s="63"/>
      <c r="E13" s="63"/>
      <c r="F13" s="63"/>
      <c r="G13" s="63"/>
      <c r="H13" s="63"/>
      <c r="I13" s="63"/>
    </row>
    <row r="14" spans="1:9" ht="14.85" customHeight="1" x14ac:dyDescent="0.2">
      <c r="A14" s="105" t="s">
        <v>60</v>
      </c>
      <c r="B14" s="346"/>
      <c r="C14" s="106">
        <f>IF(DI_TOT_REG&lt;&gt;0,DI_NPdC/DI_TOT_REG,0)</f>
        <v>0</v>
      </c>
      <c r="D14" s="63"/>
      <c r="E14" s="63"/>
      <c r="F14" s="63"/>
      <c r="G14" s="63"/>
      <c r="H14" s="63"/>
      <c r="I14" s="63"/>
    </row>
    <row r="15" spans="1:9" ht="14.85" customHeight="1" x14ac:dyDescent="0.2">
      <c r="A15" s="105" t="s">
        <v>61</v>
      </c>
      <c r="B15" s="346"/>
      <c r="C15" s="106">
        <f>IF(DI_TOT_REG&lt;&gt;0,DI_Lorr/DI_TOT_REG,0)</f>
        <v>0</v>
      </c>
      <c r="D15" s="63"/>
      <c r="E15" s="63"/>
      <c r="F15" s="63"/>
      <c r="G15" s="63"/>
      <c r="H15" s="63"/>
      <c r="I15" s="63"/>
    </row>
    <row r="16" spans="1:9" ht="14.85" customHeight="1" x14ac:dyDescent="0.2">
      <c r="A16" s="105" t="s">
        <v>62</v>
      </c>
      <c r="B16" s="346"/>
      <c r="C16" s="106">
        <f>IF(DI_TOT_REG&lt;&gt;0,DI_Als/DI_TOT_REG,0)</f>
        <v>0</v>
      </c>
      <c r="D16" s="63"/>
      <c r="E16" s="63"/>
      <c r="F16" s="63"/>
      <c r="G16" s="63"/>
      <c r="H16" s="63"/>
      <c r="I16" s="63"/>
    </row>
    <row r="17" spans="1:9" ht="14.85" customHeight="1" x14ac:dyDescent="0.2">
      <c r="A17" s="105" t="s">
        <v>63</v>
      </c>
      <c r="B17" s="346"/>
      <c r="C17" s="106">
        <f>IF(DI_TOT_REG&lt;&gt;0,DI_FC/DI_TOT_REG,0)</f>
        <v>0</v>
      </c>
      <c r="D17" s="63"/>
      <c r="E17" s="63"/>
      <c r="F17" s="63"/>
      <c r="G17" s="63"/>
      <c r="H17" s="63"/>
      <c r="I17" s="63"/>
    </row>
    <row r="18" spans="1:9" ht="14.85" customHeight="1" x14ac:dyDescent="0.2">
      <c r="A18" s="105" t="s">
        <v>64</v>
      </c>
      <c r="B18" s="346"/>
      <c r="C18" s="106">
        <f>IF(DI_TOT_REG&lt;&gt;0,DI_PdL/DI_TOT_REG,0)</f>
        <v>0</v>
      </c>
      <c r="D18" s="63"/>
      <c r="E18" s="63"/>
      <c r="F18" s="63"/>
      <c r="G18" s="63"/>
      <c r="H18" s="63"/>
      <c r="I18" s="63"/>
    </row>
    <row r="19" spans="1:9" ht="14.85" customHeight="1" x14ac:dyDescent="0.2">
      <c r="A19" s="105" t="s">
        <v>65</v>
      </c>
      <c r="B19" s="346"/>
      <c r="C19" s="106">
        <f>IF(DI_TOT_REG&lt;&gt;0,DI_Bret/DI_TOT_REG,0)</f>
        <v>0</v>
      </c>
      <c r="D19" s="63"/>
      <c r="E19" s="63"/>
      <c r="F19" s="63"/>
      <c r="G19" s="63"/>
      <c r="H19" s="63"/>
      <c r="I19" s="63"/>
    </row>
    <row r="20" spans="1:9" ht="14.85" customHeight="1" x14ac:dyDescent="0.2">
      <c r="A20" s="105" t="s">
        <v>66</v>
      </c>
      <c r="B20" s="346"/>
      <c r="C20" s="106">
        <f>IF(DI_TOT_REG&lt;&gt;0,DI_PC/DI_TOT_REG,0)</f>
        <v>0</v>
      </c>
      <c r="D20" s="63"/>
      <c r="E20" s="63"/>
      <c r="F20" s="63"/>
      <c r="G20" s="63"/>
      <c r="H20" s="63"/>
      <c r="I20" s="63"/>
    </row>
    <row r="21" spans="1:9" ht="14.85" customHeight="1" x14ac:dyDescent="0.2">
      <c r="A21" s="105" t="s">
        <v>67</v>
      </c>
      <c r="B21" s="346"/>
      <c r="C21" s="106">
        <f>IF(DI_TOT_REG&lt;&gt;0,DI_Aqu/DI_TOT_REG,0)</f>
        <v>0</v>
      </c>
      <c r="D21" s="63"/>
      <c r="E21" s="63"/>
      <c r="F21" s="63"/>
      <c r="G21" s="63"/>
      <c r="H21" s="63"/>
      <c r="I21" s="63"/>
    </row>
    <row r="22" spans="1:9" ht="14.85" customHeight="1" x14ac:dyDescent="0.2">
      <c r="A22" s="105" t="s">
        <v>68</v>
      </c>
      <c r="B22" s="346"/>
      <c r="C22" s="106">
        <f>IF(DI_TOT_REG&lt;&gt;0,DI_MP/DI_TOT_REG,0)</f>
        <v>0</v>
      </c>
      <c r="D22" s="63"/>
      <c r="E22" s="63"/>
      <c r="F22" s="63"/>
      <c r="G22" s="63"/>
      <c r="H22" s="63"/>
      <c r="I22" s="63"/>
    </row>
    <row r="23" spans="1:9" ht="14.85" customHeight="1" x14ac:dyDescent="0.2">
      <c r="A23" s="105" t="s">
        <v>69</v>
      </c>
      <c r="B23" s="346"/>
      <c r="C23" s="106">
        <f>IF(DI_TOT_REG&lt;&gt;0,DI_Lim/DI_TOT_REG,0)</f>
        <v>0</v>
      </c>
      <c r="D23" s="63"/>
      <c r="E23" s="63"/>
      <c r="F23" s="63"/>
      <c r="G23" s="63"/>
      <c r="H23" s="63"/>
      <c r="I23" s="63"/>
    </row>
    <row r="24" spans="1:9" ht="14.85" customHeight="1" x14ac:dyDescent="0.2">
      <c r="A24" s="105" t="s">
        <v>70</v>
      </c>
      <c r="B24" s="346"/>
      <c r="C24" s="106">
        <f>IF(DI_TOT_REG&lt;&gt;0,DI_RA/DI_TOT_REG,0)</f>
        <v>0</v>
      </c>
      <c r="D24" s="63"/>
      <c r="E24" s="63"/>
      <c r="F24" s="63"/>
      <c r="G24" s="63"/>
      <c r="H24" s="63"/>
      <c r="I24" s="63"/>
    </row>
    <row r="25" spans="1:9" ht="14.85" customHeight="1" x14ac:dyDescent="0.2">
      <c r="A25" s="105" t="s">
        <v>71</v>
      </c>
      <c r="B25" s="346"/>
      <c r="C25" s="106">
        <f>IF(DI_TOT_REG&lt;&gt;0,DI_Auv/DI_TOT_REG,0)</f>
        <v>0</v>
      </c>
      <c r="D25" s="63"/>
      <c r="E25" s="63"/>
      <c r="F25" s="63"/>
      <c r="G25" s="63"/>
      <c r="H25" s="63"/>
      <c r="I25" s="63"/>
    </row>
    <row r="26" spans="1:9" ht="14.85" customHeight="1" x14ac:dyDescent="0.2">
      <c r="A26" s="105" t="s">
        <v>72</v>
      </c>
      <c r="B26" s="346"/>
      <c r="C26" s="106">
        <f>IF(DI_TOT_REG&lt;&gt;0,DI_LR/DI_TOT_REG,0)</f>
        <v>0</v>
      </c>
      <c r="D26" s="63"/>
      <c r="E26" s="63"/>
      <c r="F26" s="63"/>
      <c r="G26" s="63"/>
      <c r="H26" s="63"/>
      <c r="I26" s="63"/>
    </row>
    <row r="27" spans="1:9" ht="14.85" customHeight="1" x14ac:dyDescent="0.2">
      <c r="A27" s="105" t="s">
        <v>73</v>
      </c>
      <c r="B27" s="346"/>
      <c r="C27" s="106">
        <f>IF(DI_TOT_REG&lt;&gt;0,DI_PACA/DI_TOT_REG,0)</f>
        <v>0</v>
      </c>
      <c r="D27" s="63"/>
      <c r="E27" s="63"/>
      <c r="F27" s="63"/>
      <c r="G27" s="63"/>
      <c r="H27" s="63"/>
      <c r="I27" s="63"/>
    </row>
    <row r="28" spans="1:9" ht="14.85" customHeight="1" x14ac:dyDescent="0.2">
      <c r="A28" s="105" t="s">
        <v>74</v>
      </c>
      <c r="B28" s="346"/>
      <c r="C28" s="106">
        <f>IF(DI_TOT_REG&lt;&gt;0,DI_Cors/DI_TOT_REG,0)</f>
        <v>0</v>
      </c>
      <c r="D28" s="63"/>
      <c r="E28" s="63"/>
      <c r="F28" s="63"/>
      <c r="G28" s="63"/>
      <c r="H28" s="63"/>
      <c r="I28" s="63"/>
    </row>
    <row r="29" spans="1:9" ht="14.85" customHeight="1" x14ac:dyDescent="0.2">
      <c r="A29" s="105" t="s">
        <v>75</v>
      </c>
      <c r="B29" s="346"/>
      <c r="C29" s="106">
        <f>IF(DI_TOT_REG&lt;&gt;0,DI_Guad/DI_TOT_REG,0)</f>
        <v>0</v>
      </c>
      <c r="D29" s="63"/>
      <c r="E29" s="63"/>
      <c r="F29" s="63"/>
      <c r="G29" s="63"/>
      <c r="H29" s="63"/>
      <c r="I29" s="63"/>
    </row>
    <row r="30" spans="1:9" ht="14.85" customHeight="1" x14ac:dyDescent="0.2">
      <c r="A30" s="105" t="s">
        <v>76</v>
      </c>
      <c r="B30" s="346"/>
      <c r="C30" s="106">
        <f>IF(DI_TOT_REG&lt;&gt;0,DI_Marti/DI_TOT_REG,0)</f>
        <v>0</v>
      </c>
      <c r="D30" s="63"/>
      <c r="E30" s="63"/>
      <c r="F30" s="63"/>
      <c r="G30" s="63"/>
      <c r="H30" s="63"/>
      <c r="I30" s="63"/>
    </row>
    <row r="31" spans="1:9" ht="14.85" customHeight="1" x14ac:dyDescent="0.2">
      <c r="A31" s="105" t="s">
        <v>77</v>
      </c>
      <c r="B31" s="346"/>
      <c r="C31" s="106">
        <f>IF(DI_TOT_REG&lt;&gt;0,DI_Guya/DI_TOT_REG,0)</f>
        <v>0</v>
      </c>
      <c r="D31" s="63"/>
      <c r="E31" s="63"/>
      <c r="F31" s="63"/>
      <c r="G31" s="63"/>
      <c r="H31" s="63"/>
      <c r="I31" s="63"/>
    </row>
    <row r="32" spans="1:9" ht="14.85" customHeight="1" x14ac:dyDescent="0.2">
      <c r="A32" s="105" t="s">
        <v>78</v>
      </c>
      <c r="B32" s="346"/>
      <c r="C32" s="106">
        <f>IF(DI_TOT_REG&lt;&gt;0,DI_LRe/DI_TOT_REG,0)</f>
        <v>0</v>
      </c>
      <c r="D32" s="63"/>
      <c r="E32" s="63"/>
      <c r="F32" s="63"/>
      <c r="G32" s="63"/>
      <c r="H32" s="63"/>
      <c r="I32" s="63"/>
    </row>
    <row r="33" spans="1:9" ht="14.85" customHeight="1" x14ac:dyDescent="0.2">
      <c r="A33" s="105" t="s">
        <v>79</v>
      </c>
      <c r="B33" s="346"/>
      <c r="C33" s="106">
        <f>IF(DI_TOT_REG&lt;&gt;0,DI_Mayo/DI_TOT_REG,0)</f>
        <v>0</v>
      </c>
      <c r="D33" s="63"/>
      <c r="E33" s="63"/>
      <c r="F33" s="63"/>
      <c r="G33" s="63"/>
      <c r="H33" s="63"/>
      <c r="I33" s="63"/>
    </row>
    <row r="34" spans="1:9" ht="14.25" customHeight="1" x14ac:dyDescent="0.2">
      <c r="A34" s="105" t="s">
        <v>80</v>
      </c>
      <c r="B34" s="346"/>
      <c r="C34" s="106">
        <f>IF(DI_TOT_REG&lt;&gt;0,DI_AOM/DI_TOT_REG,0)</f>
        <v>0</v>
      </c>
      <c r="D34" s="63"/>
      <c r="E34" s="63"/>
      <c r="F34" s="63"/>
      <c r="G34" s="63"/>
      <c r="H34" s="63"/>
      <c r="I34" s="63"/>
    </row>
    <row r="35" spans="1:9" ht="31.5" x14ac:dyDescent="0.2">
      <c r="A35" s="107" t="s">
        <v>50</v>
      </c>
      <c r="B35" s="347">
        <f>SUM(B7:B34)</f>
        <v>0</v>
      </c>
      <c r="C35" s="109">
        <f>SUM(C7:C34)</f>
        <v>0</v>
      </c>
    </row>
    <row r="36" spans="1:9" ht="31.15" customHeight="1" x14ac:dyDescent="0.25">
      <c r="A36" s="409" t="str">
        <f>IF(DI_TOT_REG&lt;&gt;B37,"La DIRD totale par région ne correspond pas à la DIRD totale indiquée au tableau DIRD/nature rappelée ci-dessous","Contrôles OK")</f>
        <v>Contrôles OK</v>
      </c>
      <c r="B36" s="409"/>
      <c r="C36" s="409"/>
      <c r="D36" s="63"/>
      <c r="E36" s="63"/>
      <c r="F36" s="63"/>
      <c r="G36" s="63"/>
      <c r="H36" s="63"/>
      <c r="I36" s="63"/>
    </row>
    <row r="37" spans="1:9" ht="31.5" x14ac:dyDescent="0.2">
      <c r="A37" s="110" t="s">
        <v>215</v>
      </c>
      <c r="B37" s="111">
        <f>DI_TOTALE</f>
        <v>0</v>
      </c>
      <c r="D37" s="63"/>
      <c r="E37" s="63"/>
      <c r="F37" s="63"/>
      <c r="G37" s="63"/>
      <c r="H37" s="63"/>
      <c r="I37" s="63"/>
    </row>
    <row r="38" spans="1:9" x14ac:dyDescent="0.2">
      <c r="A38" s="91"/>
      <c r="D38" s="63"/>
      <c r="E38" s="63"/>
      <c r="F38" s="63"/>
      <c r="G38" s="63"/>
      <c r="H38" s="63"/>
      <c r="I38" s="63"/>
    </row>
    <row r="39" spans="1:9" ht="20.25" customHeight="1" x14ac:dyDescent="0.2">
      <c r="D39" s="63"/>
      <c r="E39" s="63"/>
      <c r="F39" s="63"/>
      <c r="G39" s="63"/>
      <c r="H39" s="63"/>
      <c r="I39" s="63"/>
    </row>
    <row r="40" spans="1:9" ht="12" customHeight="1" x14ac:dyDescent="0.2">
      <c r="A40" s="410"/>
      <c r="B40" s="410"/>
      <c r="D40" s="63"/>
      <c r="E40" s="63"/>
      <c r="F40" s="63"/>
      <c r="G40" s="63"/>
      <c r="H40" s="63"/>
      <c r="I40" s="63"/>
    </row>
    <row r="41" spans="1:9" ht="12" customHeight="1" x14ac:dyDescent="0.2">
      <c r="D41" s="63"/>
      <c r="E41" s="63"/>
      <c r="F41" s="63"/>
      <c r="G41" s="63"/>
      <c r="H41" s="63"/>
      <c r="I41" s="63"/>
    </row>
    <row r="42" spans="1:9" ht="12" customHeight="1" x14ac:dyDescent="0.2">
      <c r="D42" s="63"/>
      <c r="E42" s="63"/>
      <c r="F42" s="63"/>
      <c r="G42" s="63"/>
      <c r="H42" s="63"/>
      <c r="I42" s="63"/>
    </row>
    <row r="43" spans="1:9" ht="12" customHeight="1" x14ac:dyDescent="0.2">
      <c r="D43" s="63"/>
      <c r="E43" s="63"/>
      <c r="F43" s="63"/>
      <c r="G43" s="63"/>
      <c r="H43" s="63"/>
      <c r="I43" s="63"/>
    </row>
    <row r="44" spans="1:9" ht="12" customHeight="1" x14ac:dyDescent="0.2">
      <c r="D44" s="63"/>
      <c r="E44" s="63"/>
      <c r="F44" s="63"/>
      <c r="G44" s="63"/>
      <c r="H44" s="63"/>
      <c r="I44" s="63"/>
    </row>
    <row r="45" spans="1:9" ht="12" customHeight="1" x14ac:dyDescent="0.2">
      <c r="D45" s="63"/>
      <c r="E45" s="63"/>
      <c r="F45" s="63"/>
      <c r="G45" s="63"/>
      <c r="H45" s="63"/>
      <c r="I45" s="63"/>
    </row>
    <row r="46" spans="1:9" ht="12" customHeight="1" x14ac:dyDescent="0.2"/>
    <row r="47" spans="1:9" ht="12" customHeight="1" x14ac:dyDescent="0.2"/>
  </sheetData>
  <sheetProtection formatCells="0" formatColumns="0" formatRows="0" insertColumns="0" insertRows="0" insertHyperlinks="0" deleteColumns="0" deleteRows="0" sort="0" autoFilter="0" pivotTables="0"/>
  <mergeCells count="5">
    <mergeCell ref="A2:I2"/>
    <mergeCell ref="A3:C3"/>
    <mergeCell ref="A36:C36"/>
    <mergeCell ref="A40:B40"/>
    <mergeCell ref="A5:I5"/>
  </mergeCells>
  <conditionalFormatting sqref="B38:C38">
    <cfRule type="cellIs" dxfId="33" priority="1" stopIfTrue="1" operator="equal">
      <formula>TRUE</formula>
    </cfRule>
    <cfRule type="cellIs" dxfId="32" priority="2" stopIfTrue="1" operator="equal">
      <formula>FALSE</formula>
    </cfRule>
  </conditionalFormatting>
  <printOptions horizontalCentered="1"/>
  <pageMargins left="0.23622047244093999" right="0.59055118110236005" top="0.39370078740157" bottom="0.78740157480314998" header="0.39370078740157" footer="0.55118110236219997"/>
  <pageSetup paperSize="9" scale="78"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K23"/>
  <sheetViews>
    <sheetView showGridLines="0" zoomScale="75" zoomScaleNormal="75" workbookViewId="0">
      <pane ySplit="1" topLeftCell="A2" activePane="bottomLeft" state="frozen"/>
      <selection activeCell="P6" sqref="P6"/>
      <selection pane="bottomLeft" activeCell="D5" sqref="D5"/>
    </sheetView>
  </sheetViews>
  <sheetFormatPr baseColWidth="10" defaultColWidth="8.85546875" defaultRowHeight="15" x14ac:dyDescent="0.25"/>
  <cols>
    <col min="1" max="1" width="66.42578125" style="7" customWidth="1"/>
    <col min="2" max="2" width="23.140625" style="7" customWidth="1"/>
    <col min="3" max="3" width="7" style="7" customWidth="1"/>
    <col min="4" max="4" width="73.5703125" style="7" customWidth="1"/>
    <col min="5" max="9" width="7" style="7" customWidth="1"/>
    <col min="10" max="10" width="3.85546875" style="2" customWidth="1"/>
    <col min="11" max="11" width="11.42578125" style="7" customWidth="1"/>
  </cols>
  <sheetData>
    <row r="1" spans="1:10" s="1" customFormat="1" x14ac:dyDescent="0.2">
      <c r="A1" s="5"/>
      <c r="B1" s="6"/>
      <c r="C1" s="6"/>
      <c r="D1" s="112" t="s">
        <v>216</v>
      </c>
      <c r="E1" s="6"/>
      <c r="F1" s="6"/>
      <c r="G1" s="6"/>
      <c r="H1" s="6"/>
      <c r="I1" s="6"/>
      <c r="J1" s="2"/>
    </row>
    <row r="2" spans="1:10" ht="37.5" customHeight="1" x14ac:dyDescent="0.25">
      <c r="A2" s="414" t="str">
        <f>"Répartition en % des dépenses intérieures de R&amp;D (intra-muros à votre structure) par catégorie de recherche en " &amp; SURVEY_YEAR</f>
        <v>Répartition en % des dépenses intérieures de R&amp;D (intra-muros à votre structure) par catégorie de recherche en 2025</v>
      </c>
      <c r="B2" s="414"/>
      <c r="C2" s="13"/>
      <c r="D2" s="113"/>
      <c r="E2" s="13"/>
      <c r="F2" s="13"/>
      <c r="G2" s="13"/>
      <c r="H2" s="13"/>
      <c r="I2" s="13"/>
    </row>
    <row r="3" spans="1:10" x14ac:dyDescent="0.25">
      <c r="D3" s="113"/>
    </row>
    <row r="4" spans="1:10" ht="15.75" x14ac:dyDescent="0.25">
      <c r="A4" s="103"/>
      <c r="B4" s="57" t="s">
        <v>81</v>
      </c>
      <c r="D4" s="113"/>
    </row>
    <row r="5" spans="1:10" ht="109.9" customHeight="1" x14ac:dyDescent="0.25">
      <c r="A5" s="105" t="s">
        <v>82</v>
      </c>
      <c r="B5" s="361"/>
      <c r="D5" s="114" t="s">
        <v>217</v>
      </c>
    </row>
    <row r="6" spans="1:10" ht="109.9" customHeight="1" x14ac:dyDescent="0.25">
      <c r="A6" s="105" t="s">
        <v>83</v>
      </c>
      <c r="B6" s="361"/>
      <c r="D6" s="114" t="s">
        <v>218</v>
      </c>
    </row>
    <row r="7" spans="1:10" ht="109.9" customHeight="1" x14ac:dyDescent="0.25">
      <c r="A7" s="105" t="s">
        <v>84</v>
      </c>
      <c r="B7" s="361"/>
      <c r="D7" s="114" t="s">
        <v>219</v>
      </c>
    </row>
    <row r="8" spans="1:10" ht="54.75" customHeight="1" x14ac:dyDescent="0.25">
      <c r="A8" s="110" t="s">
        <v>50</v>
      </c>
      <c r="B8" s="360">
        <f>SUM(B5:B7)</f>
        <v>0</v>
      </c>
    </row>
    <row r="9" spans="1:10" ht="20.25" customHeight="1" x14ac:dyDescent="0.25">
      <c r="A9" s="415" t="str">
        <f>IF(CAT_TOT&lt;&gt;100,"La répartition de la DIRD par catégorie de recherche est différente de 100","Contrôles OK")</f>
        <v>La répartition de la DIRD par catégorie de recherche est différente de 100</v>
      </c>
      <c r="B9" s="415"/>
      <c r="C9" s="14"/>
      <c r="D9" s="14"/>
    </row>
    <row r="14" spans="1:10" ht="17.25" customHeight="1" x14ac:dyDescent="0.25">
      <c r="A14" s="11"/>
    </row>
    <row r="15" spans="1:10" ht="17.25" customHeight="1" x14ac:dyDescent="0.25"/>
    <row r="16" spans="1:10"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x14ac:dyDescent="0.25">
      <c r="A23" s="15"/>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31"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K90"/>
  <sheetViews>
    <sheetView showGridLines="0" zoomScale="75" zoomScaleNormal="75" workbookViewId="0">
      <pane ySplit="1" topLeftCell="A2" activePane="bottomLeft" state="frozen"/>
      <selection activeCell="P6" sqref="P6"/>
      <selection pane="bottomLeft" activeCell="B8" sqref="B8"/>
    </sheetView>
  </sheetViews>
  <sheetFormatPr baseColWidth="10" defaultColWidth="8.85546875" defaultRowHeight="15" x14ac:dyDescent="0.25"/>
  <cols>
    <col min="1" max="1" width="70.5703125" style="7" customWidth="1"/>
    <col min="2" max="2" width="25" style="7" customWidth="1"/>
    <col min="3" max="3" width="3.7109375" style="7" customWidth="1"/>
    <col min="4" max="4" width="111.28515625" style="7" customWidth="1"/>
    <col min="5" max="9" width="3.7109375" style="7" customWidth="1"/>
    <col min="10" max="10" width="3.85546875" style="2" customWidth="1"/>
    <col min="11" max="11" width="11.42578125" style="7" customWidth="1"/>
  </cols>
  <sheetData>
    <row r="1" spans="1:10" s="1" customFormat="1" x14ac:dyDescent="0.2">
      <c r="A1" s="5"/>
      <c r="B1" s="6"/>
      <c r="C1" s="6"/>
      <c r="D1" s="112" t="s">
        <v>216</v>
      </c>
      <c r="E1" s="6"/>
      <c r="F1" s="6"/>
      <c r="G1" s="6"/>
      <c r="H1" s="6"/>
      <c r="I1" s="6"/>
      <c r="J1" s="2"/>
    </row>
    <row r="2" spans="1:10" ht="39.75" customHeight="1" x14ac:dyDescent="0.25">
      <c r="A2" s="416" t="str">
        <f>"Dépenses extérieures de R&amp;D exécutées en " &amp; SURVEY_YEAR &amp; " par le secteur civil de l'État et des organismes publics"</f>
        <v>Dépenses extérieures de R&amp;D exécutées en 2025 par le secteur civil de l'État et des organismes publics</v>
      </c>
      <c r="B2" s="416"/>
      <c r="D2" s="113"/>
    </row>
    <row r="3" spans="1:10" ht="73.150000000000006" customHeight="1" x14ac:dyDescent="0.25">
      <c r="A3" s="403" t="s">
        <v>85</v>
      </c>
      <c r="B3" s="403"/>
      <c r="C3" s="13"/>
      <c r="D3" s="417" t="s">
        <v>220</v>
      </c>
      <c r="E3" s="13"/>
      <c r="F3" s="13"/>
      <c r="G3" s="13"/>
      <c r="H3" s="13"/>
      <c r="I3" s="13"/>
    </row>
    <row r="4" spans="1:10" ht="15.75" x14ac:dyDescent="0.25">
      <c r="A4" s="60"/>
      <c r="B4" s="60"/>
      <c r="C4" s="16"/>
      <c r="D4" s="417"/>
      <c r="E4" s="16"/>
      <c r="F4" s="16"/>
      <c r="G4" s="16"/>
      <c r="H4" s="16"/>
      <c r="I4" s="16"/>
    </row>
    <row r="5" spans="1:10" ht="15.75" x14ac:dyDescent="0.25">
      <c r="A5" s="116" t="s">
        <v>87</v>
      </c>
      <c r="B5" s="117" t="s">
        <v>51</v>
      </c>
      <c r="D5" s="417"/>
    </row>
    <row r="6" spans="1:10" x14ac:dyDescent="0.25">
      <c r="A6" s="118" t="s">
        <v>89</v>
      </c>
      <c r="B6" s="345"/>
      <c r="C6" s="17"/>
      <c r="D6" s="417"/>
      <c r="E6" s="17"/>
      <c r="F6" s="17"/>
      <c r="G6" s="17"/>
      <c r="H6" s="17"/>
      <c r="I6" s="17"/>
    </row>
    <row r="7" spans="1:10" x14ac:dyDescent="0.25">
      <c r="A7" s="118" t="s">
        <v>90</v>
      </c>
      <c r="B7" s="345"/>
      <c r="C7" s="17"/>
      <c r="D7" s="417"/>
      <c r="E7" s="17"/>
      <c r="F7" s="17"/>
      <c r="G7" s="17"/>
      <c r="H7" s="17"/>
      <c r="I7" s="17"/>
    </row>
    <row r="8" spans="1:10" x14ac:dyDescent="0.25">
      <c r="A8" s="122" t="s">
        <v>86</v>
      </c>
      <c r="B8" s="343"/>
      <c r="C8" s="16"/>
      <c r="D8" s="417"/>
      <c r="E8" s="16"/>
      <c r="F8" s="16"/>
      <c r="G8" s="16"/>
      <c r="H8" s="16"/>
      <c r="I8" s="16"/>
    </row>
    <row r="9" spans="1:10" ht="31.5" x14ac:dyDescent="0.25">
      <c r="A9" s="110" t="s">
        <v>91</v>
      </c>
      <c r="B9" s="115">
        <f>SUM(B6:B8)</f>
        <v>0</v>
      </c>
      <c r="C9" s="16"/>
      <c r="D9" s="417"/>
      <c r="E9" s="16"/>
      <c r="F9" s="16"/>
      <c r="G9" s="16"/>
      <c r="H9" s="16"/>
      <c r="I9" s="16"/>
    </row>
    <row r="10" spans="1:10" ht="17.25" customHeight="1" x14ac:dyDescent="0.25">
      <c r="A10" s="15"/>
      <c r="B10" s="15"/>
      <c r="C10" s="15"/>
      <c r="D10" s="15"/>
      <c r="E10" s="15"/>
      <c r="F10" s="15"/>
      <c r="G10" s="15"/>
      <c r="H10" s="15"/>
      <c r="I10" s="16"/>
    </row>
    <row r="11" spans="1:10" x14ac:dyDescent="0.25">
      <c r="A11" s="15"/>
      <c r="C11" s="16"/>
      <c r="D11" s="16"/>
      <c r="E11" s="16"/>
      <c r="F11" s="16"/>
      <c r="G11" s="16"/>
      <c r="H11" s="16"/>
      <c r="I11" s="16"/>
    </row>
    <row r="12" spans="1:10" x14ac:dyDescent="0.25">
      <c r="A12" s="15"/>
    </row>
    <row r="13" spans="1:10" x14ac:dyDescent="0.25">
      <c r="A13" s="15"/>
    </row>
    <row r="14" spans="1:10" x14ac:dyDescent="0.25">
      <c r="A14" s="15"/>
    </row>
    <row r="15" spans="1:10" x14ac:dyDescent="0.25">
      <c r="A15" s="15"/>
    </row>
    <row r="16" spans="1:10" x14ac:dyDescent="0.25">
      <c r="A16" s="15"/>
    </row>
    <row r="17" spans="1:1" x14ac:dyDescent="0.25">
      <c r="A17" s="15"/>
    </row>
    <row r="18" spans="1:1" x14ac:dyDescent="0.25">
      <c r="A18" s="15"/>
    </row>
    <row r="19" spans="1:1" x14ac:dyDescent="0.25">
      <c r="A19" s="15"/>
    </row>
    <row r="20" spans="1:1" ht="31.5" customHeight="1" x14ac:dyDescent="0.25">
      <c r="A20" s="15"/>
    </row>
    <row r="21" spans="1:1" ht="31.5" customHeight="1" x14ac:dyDescent="0.25">
      <c r="A21" s="15"/>
    </row>
    <row r="22" spans="1:1" ht="31.5" customHeight="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sheetData>
  <sheetProtection formatCells="0" formatColumns="0" formatRows="0" insertColumns="0" insertRows="0" insertHyperlinks="0" deleteColumns="0" deleteRows="0" sort="0" autoFilter="0" pivotTables="0"/>
  <mergeCells count="3">
    <mergeCell ref="A2:B2"/>
    <mergeCell ref="A3:B3"/>
    <mergeCell ref="D3:D9"/>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K93"/>
  <sheetViews>
    <sheetView showGridLines="0" zoomScale="75" zoomScaleNormal="75" workbookViewId="0">
      <pane ySplit="1" topLeftCell="A2" activePane="bottomLeft" state="frozen"/>
      <selection activeCell="P6" sqref="P6"/>
      <selection pane="bottomLeft" activeCell="A9" sqref="A9"/>
    </sheetView>
  </sheetViews>
  <sheetFormatPr baseColWidth="10" defaultColWidth="8.85546875" defaultRowHeight="15" x14ac:dyDescent="0.25"/>
  <cols>
    <col min="1" max="1" width="95.140625" style="7" customWidth="1"/>
    <col min="2" max="2" width="23.42578125" style="7" customWidth="1"/>
    <col min="3" max="3" width="2.5703125" style="7" customWidth="1"/>
    <col min="4" max="4" width="86.42578125" style="7" customWidth="1"/>
    <col min="5" max="9" width="2.5703125" style="7" customWidth="1"/>
    <col min="10" max="10" width="3.85546875" style="2" customWidth="1"/>
    <col min="11" max="11" width="11.42578125" style="7" customWidth="1"/>
  </cols>
  <sheetData>
    <row r="1" spans="1:11" s="1" customFormat="1" x14ac:dyDescent="0.2">
      <c r="A1" s="5"/>
      <c r="B1" s="6"/>
      <c r="C1" s="7"/>
      <c r="D1" s="112" t="s">
        <v>216</v>
      </c>
      <c r="E1" s="7"/>
      <c r="F1" s="7"/>
      <c r="G1" s="7"/>
      <c r="H1" s="7"/>
      <c r="I1" s="7"/>
      <c r="J1" s="2"/>
    </row>
    <row r="2" spans="1:11" ht="36.75" customHeight="1" x14ac:dyDescent="0.25">
      <c r="A2" s="416" t="str">
        <f>"Dépenses extérieures de R&amp;D exécutées en " &amp; SURVEY_YEAR &amp; " par le secteur de l'Enseignement Supérieur et de Recherche (ESR)"</f>
        <v>Dépenses extérieures de R&amp;D exécutées en 2025 par le secteur de l'Enseignement Supérieur et de Recherche (ESR)</v>
      </c>
      <c r="B2" s="416"/>
      <c r="D2" s="113"/>
    </row>
    <row r="3" spans="1:11" ht="59.45" customHeight="1" x14ac:dyDescent="0.25">
      <c r="A3" s="408" t="s">
        <v>85</v>
      </c>
      <c r="B3" s="408"/>
      <c r="C3" s="18"/>
      <c r="D3" s="418" t="s">
        <v>220</v>
      </c>
      <c r="E3" s="13"/>
      <c r="F3" s="13"/>
      <c r="G3" s="13"/>
      <c r="H3" s="13"/>
      <c r="I3" s="13"/>
    </row>
    <row r="4" spans="1:11" ht="15.75" x14ac:dyDescent="0.25">
      <c r="A4" s="60"/>
      <c r="B4" s="60"/>
      <c r="D4" s="417"/>
    </row>
    <row r="5" spans="1:11" ht="15.75" x14ac:dyDescent="0.25">
      <c r="A5" s="60"/>
      <c r="B5" s="60"/>
      <c r="D5" s="417"/>
    </row>
    <row r="6" spans="1:11" ht="15.75" x14ac:dyDescent="0.25">
      <c r="A6" s="74" t="s">
        <v>93</v>
      </c>
      <c r="B6" s="86" t="s">
        <v>51</v>
      </c>
      <c r="D6" s="417"/>
    </row>
    <row r="7" spans="1:11" ht="18.75" customHeight="1" x14ac:dyDescent="0.25">
      <c r="A7" s="123" t="s">
        <v>94</v>
      </c>
      <c r="B7" s="344"/>
      <c r="D7" s="417"/>
    </row>
    <row r="8" spans="1:11" ht="18.75" customHeight="1" x14ac:dyDescent="0.25">
      <c r="A8" s="124"/>
      <c r="B8" s="125"/>
      <c r="C8" s="39"/>
      <c r="D8" s="417"/>
      <c r="E8" s="39"/>
      <c r="F8" s="39"/>
      <c r="G8" s="39"/>
      <c r="H8" s="39"/>
      <c r="I8" s="39"/>
      <c r="J8" s="51"/>
      <c r="K8" s="39"/>
    </row>
    <row r="9" spans="1:11" ht="31.5" x14ac:dyDescent="0.25">
      <c r="A9" s="126" t="s">
        <v>95</v>
      </c>
      <c r="B9" s="128" t="s">
        <v>51</v>
      </c>
      <c r="D9" s="417"/>
    </row>
    <row r="10" spans="1:11" ht="15.75" x14ac:dyDescent="0.25">
      <c r="A10" s="127" t="s">
        <v>97</v>
      </c>
      <c r="B10" s="345"/>
      <c r="D10" s="417"/>
    </row>
    <row r="11" spans="1:11" ht="15.75" x14ac:dyDescent="0.25">
      <c r="A11" s="127" t="s">
        <v>98</v>
      </c>
      <c r="B11" s="345"/>
      <c r="D11" s="417"/>
    </row>
    <row r="12" spans="1:11" ht="47.25" x14ac:dyDescent="0.25">
      <c r="A12" s="110" t="s">
        <v>99</v>
      </c>
      <c r="B12" s="129">
        <f>SUM(B10:B11)</f>
        <v>0</v>
      </c>
      <c r="D12" s="417"/>
    </row>
    <row r="13" spans="1:11" ht="15" customHeight="1" x14ac:dyDescent="0.25">
      <c r="A13" s="60"/>
      <c r="B13" s="60"/>
      <c r="D13" s="417"/>
    </row>
    <row r="14" spans="1:11" ht="31.9" customHeight="1" x14ac:dyDescent="0.25">
      <c r="A14" s="110" t="s">
        <v>101</v>
      </c>
      <c r="B14" s="129">
        <f>DE_ES_NV+DE_ESC_TOTAL</f>
        <v>0</v>
      </c>
      <c r="D14" s="417"/>
    </row>
    <row r="15" spans="1:11" ht="18.75" customHeight="1" x14ac:dyDescent="0.25">
      <c r="A15" s="15"/>
      <c r="B15" s="15"/>
      <c r="C15" s="15"/>
      <c r="D15" s="15"/>
      <c r="E15" s="15"/>
      <c r="F15" s="15"/>
      <c r="G15" s="15"/>
      <c r="H15" s="15"/>
      <c r="I15" s="15"/>
      <c r="J15" s="15"/>
    </row>
    <row r="16" spans="1:11"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sheetData>
  <sheetProtection formatCells="0" formatColumns="0" formatRows="0" insertColumns="0" insertRows="0" insertHyperlinks="0" deleteColumns="0" deleteRows="0" sort="0" autoFilter="0" pivotTables="0"/>
  <mergeCells count="3">
    <mergeCell ref="A2:B2"/>
    <mergeCell ref="A3:B3"/>
    <mergeCell ref="D3:D14"/>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674</vt:i4>
      </vt:variant>
    </vt:vector>
  </HeadingPairs>
  <TitlesOfParts>
    <vt:vector size="707" baseType="lpstr">
      <vt:lpstr>1ERE PAGE</vt:lpstr>
      <vt:lpstr>A1-INFORMATIONS GENERALES</vt:lpstr>
      <vt:lpstr>A2-CONTACTS</vt:lpstr>
      <vt:lpstr>B2-Opérateurs</vt:lpstr>
      <vt:lpstr>C1-DIRD_Nature</vt:lpstr>
      <vt:lpstr>C2-DIRD_Régions</vt:lpstr>
      <vt:lpstr>C3-DIRD_Type</vt:lpstr>
      <vt:lpstr>D1.1b-Civil</vt:lpstr>
      <vt:lpstr>D1.2-ESR</vt:lpstr>
      <vt:lpstr>D1.3-Associations</vt:lpstr>
      <vt:lpstr>D1.4-Entreprises</vt:lpstr>
      <vt:lpstr>D1.5-Etranger</vt:lpstr>
      <vt:lpstr>D2-Total DERD n+1</vt:lpstr>
      <vt:lpstr>D-Synthèse</vt:lpstr>
      <vt:lpstr>E1-Dotations</vt:lpstr>
      <vt:lpstr>E2-Ress propres</vt:lpstr>
      <vt:lpstr>E3.1-Administration</vt:lpstr>
      <vt:lpstr>E3.1-Org Publics</vt:lpstr>
      <vt:lpstr>E3.2-ESR</vt:lpstr>
      <vt:lpstr>E3.3-Associations</vt:lpstr>
      <vt:lpstr>E3.4-Entreprises</vt:lpstr>
      <vt:lpstr>E3.5-Etranger</vt:lpstr>
      <vt:lpstr>E-Synthèse</vt:lpstr>
      <vt:lpstr>G01234-Effectifs PP</vt:lpstr>
      <vt:lpstr>G5-Age (onglet H)</vt:lpstr>
      <vt:lpstr>G5-Age (onglet F)</vt:lpstr>
      <vt:lpstr>G5-Age (onglet T)</vt:lpstr>
      <vt:lpstr>G6-Disciplines</vt:lpstr>
      <vt:lpstr>H1-ETPR lieu</vt:lpstr>
      <vt:lpstr>H2-ETPR Région</vt:lpstr>
      <vt:lpstr>I-Tiers PP</vt:lpstr>
      <vt:lpstr>J-Tiers ETPR</vt:lpstr>
      <vt:lpstr>ChargeEnquêté</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AUTRE_AGE</vt:lpstr>
      <vt:lpstr>AUTRE_AGE_FE</vt:lpstr>
      <vt:lpstr>AUTRE_AGE_HO</vt:lpstr>
      <vt:lpstr>AUTRE_Als</vt:lpstr>
      <vt:lpstr>AUTRE_AOM</vt:lpstr>
      <vt:lpstr>AUTRE_Aqu</vt:lpstr>
      <vt:lpstr>AUTRE_Auv</vt:lpstr>
      <vt:lpstr>AUTRE_BN</vt:lpstr>
      <vt:lpstr>AUTRE_Bourg</vt:lpstr>
      <vt:lpstr>AUTRE_Bret</vt:lpstr>
      <vt:lpstr>AUTRE_CA</vt:lpstr>
      <vt:lpstr>AUTRE_CD</vt:lpstr>
      <vt:lpstr>AUTRE_CDD</vt:lpstr>
      <vt:lpstr>AUTRE_CDD_A</vt:lpstr>
      <vt:lpstr>AUTRE_CDD_L</vt:lpstr>
      <vt:lpstr>AUTRE_CDI</vt:lpstr>
      <vt:lpstr>AUTRE_Cors</vt:lpstr>
      <vt:lpstr>AUTRE_CVdL</vt:lpstr>
      <vt:lpstr>AUTRE_FC</vt:lpstr>
      <vt:lpstr>AUTRE_FE</vt:lpstr>
      <vt:lpstr>AUTRE_Guad</vt:lpstr>
      <vt:lpstr>AUTRE_Guya</vt:lpstr>
      <vt:lpstr>AUTRE_HN</vt:lpstr>
      <vt:lpstr>AUTRE_HO</vt:lpstr>
      <vt:lpstr>AUTRE_IdF</vt:lpstr>
      <vt:lpstr>AUTRE_IN_ETP</vt:lpstr>
      <vt:lpstr>AUTRE_IN_PP</vt:lpstr>
      <vt:lpstr>AUTRE_LIEU_ETP</vt:lpstr>
      <vt:lpstr>AUTRE_LIEU_PP</vt:lpstr>
      <vt:lpstr>AUTRE_Lim</vt:lpstr>
      <vt:lpstr>AUTRE_Lorr</vt:lpstr>
      <vt:lpstr>AUTRE_LR</vt:lpstr>
      <vt:lpstr>AUTRE_LRe</vt:lpstr>
      <vt:lpstr>AUTRE_Marti</vt:lpstr>
      <vt:lpstr>AUTRE_Mayo</vt:lpstr>
      <vt:lpstr>AUTRE_MP</vt:lpstr>
      <vt:lpstr>AUTRE_NPdC</vt:lpstr>
      <vt:lpstr>AUTRE_NVOUT_PP</vt:lpstr>
      <vt:lpstr>AUTRE_OUT_ETP</vt:lpstr>
      <vt:lpstr>AUTRE_PACA</vt:lpstr>
      <vt:lpstr>AUTRE_PC</vt:lpstr>
      <vt:lpstr>AUTRE_PdL</vt:lpstr>
      <vt:lpstr>AUTRE_Pic</vt:lpstr>
      <vt:lpstr>AUTRE_RA</vt:lpstr>
      <vt:lpstr>AUTRE_REG</vt:lpstr>
      <vt:lpstr>AUTRE_REG_ETR</vt:lpstr>
      <vt:lpstr>AUTRE_SE</vt:lpstr>
      <vt:lpstr>AUTRE_T_ETP</vt:lpstr>
      <vt:lpstr>AUTRE_T_PP</vt:lpstr>
      <vt:lpstr>AUTRE_TNV_ETP</vt:lpstr>
      <vt:lpstr>AUTRE_TNV_PP</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CR_AGE</vt:lpstr>
      <vt:lpstr>CR_AGE_FE</vt:lpstr>
      <vt:lpstr>CR_AGE_HO</vt:lpstr>
      <vt:lpstr>CR_Als</vt:lpstr>
      <vt:lpstr>CR_AOM</vt:lpstr>
      <vt:lpstr>CR_Aqu</vt:lpstr>
      <vt:lpstr>CR_Auv</vt:lpstr>
      <vt:lpstr>CR_BN</vt:lpstr>
      <vt:lpstr>CR_Bourg</vt:lpstr>
      <vt:lpstr>CR_Bret</vt:lpstr>
      <vt:lpstr>CR_CA</vt:lpstr>
      <vt:lpstr>CR_CD</vt:lpstr>
      <vt:lpstr>CR_CDD</vt:lpstr>
      <vt:lpstr>CR_CDD_A</vt:lpstr>
      <vt:lpstr>CR_CDD_L</vt:lpstr>
      <vt:lpstr>CR_CDI</vt:lpstr>
      <vt:lpstr>CR_Cors</vt:lpstr>
      <vt:lpstr>CR_CVdL</vt:lpstr>
      <vt:lpstr>CR_FC</vt:lpstr>
      <vt:lpstr>CR_FE</vt:lpstr>
      <vt:lpstr>CR_Guad</vt:lpstr>
      <vt:lpstr>CR_Guya</vt:lpstr>
      <vt:lpstr>CR_HN</vt:lpstr>
      <vt:lpstr>CR_HO</vt:lpstr>
      <vt:lpstr>CR_IdF</vt:lpstr>
      <vt:lpstr>CR_IN_ETP</vt:lpstr>
      <vt:lpstr>CR_IN_PP</vt:lpstr>
      <vt:lpstr>CR_LIEU_ETP</vt:lpstr>
      <vt:lpstr>CR_LIEU_PP</vt:lpstr>
      <vt:lpstr>CR_Lim</vt:lpstr>
      <vt:lpstr>CR_Lorr</vt:lpstr>
      <vt:lpstr>CR_LR</vt:lpstr>
      <vt:lpstr>CR_LRe</vt:lpstr>
      <vt:lpstr>CR_Marti</vt:lpstr>
      <vt:lpstr>CR_Mayo</vt:lpstr>
      <vt:lpstr>CR_MP</vt:lpstr>
      <vt:lpstr>CR_NPdC</vt:lpstr>
      <vt:lpstr>CR_NVOUT_PP</vt:lpstr>
      <vt:lpstr>CR_OUT_ETP</vt:lpstr>
      <vt:lpstr>CR_PACA</vt:lpstr>
      <vt:lpstr>CR_PC</vt:lpstr>
      <vt:lpstr>CR_PdL</vt:lpstr>
      <vt:lpstr>CR_Pic</vt:lpstr>
      <vt:lpstr>CR_RA</vt:lpstr>
      <vt:lpstr>CR_REG</vt:lpstr>
      <vt:lpstr>CR_REG_ETR</vt:lpstr>
      <vt:lpstr>CR_SE</vt:lpstr>
      <vt:lpstr>CR_T_ETP</vt:lpstr>
      <vt:lpstr>CR_T_PP</vt:lpstr>
      <vt:lpstr>CR_TNV_ETP</vt:lpstr>
      <vt:lpstr>CR_TNV_PP</vt:lpstr>
      <vt:lpstr>D_SYNTHESE_DE_TOTALE</vt:lpstr>
      <vt:lpstr>D_SYNTHESE_DE_TOTALE_PREV</vt:lpstr>
      <vt:lpstr>D_SYNTHESE_DI_TOTALE</vt:lpstr>
      <vt:lpstr>D_SYNTHESE_DI_TOTALE_PREV</vt:lpstr>
      <vt:lpstr>DE_C_CNRS</vt:lpstr>
      <vt:lpstr>DE_C_INSERM</vt:lpstr>
      <vt:lpstr>DE_C_NV</vt:lpstr>
      <vt:lpstr>DE_C_TOTAL</vt:lpstr>
      <vt:lpstr>DE_EE_NV</vt:lpstr>
      <vt:lpstr>DE_EE_TOTAL</vt:lpstr>
      <vt:lpstr>DE_ENTR_TOTAL</vt:lpstr>
      <vt:lpstr>DE_ENTRA_NOM</vt:lpstr>
      <vt:lpstr>DE_ENTRA_VAL</vt:lpstr>
      <vt:lpstr>DE_ES_NV</vt:lpstr>
      <vt:lpstr>DE_ES_TOTAL</vt:lpstr>
      <vt:lpstr>DE_ESC_CHU</vt:lpstr>
      <vt:lpstr>DE_ESC_CLCC</vt:lpstr>
      <vt:lpstr>DE_ESC_TOTAL</vt:lpstr>
      <vt:lpstr>DE_ESE_NV</vt:lpstr>
      <vt:lpstr>DE_ESE_TOTAL</vt:lpstr>
      <vt:lpstr>DE_ETR_TOTAL</vt:lpstr>
      <vt:lpstr>DE_I_NV</vt:lpstr>
      <vt:lpstr>DE_I_TOTAL</vt:lpstr>
      <vt:lpstr>DE_OI_NV</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DOC_AGRI</vt:lpstr>
      <vt:lpstr>DOC_Als</vt:lpstr>
      <vt:lpstr>DOC_AOM</vt:lpstr>
      <vt:lpstr>DOC_Aqu</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DOC_FC</vt:lpstr>
      <vt:lpstr>DOC_FE</vt:lpstr>
      <vt:lpstr>DOC_GES</vt:lpstr>
      <vt:lpstr>DOC_Guad</vt:lpstr>
      <vt:lpstr>DOC_Guya</vt:lpstr>
      <vt:lpstr>DOC_HN</vt:lpstr>
      <vt:lpstr>DOC_HO</vt:lpstr>
      <vt:lpstr>DOC_IdF</vt:lpstr>
      <vt:lpstr>DOC_IN_ETP</vt:lpstr>
      <vt:lpstr>DOC_IN_PP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DOC_NATU</vt:lpstr>
      <vt:lpstr>DOC_NPdC</vt:lpstr>
      <vt:lpstr>DOC_NVOUT_PP</vt:lpstr>
      <vt:lpstr>DOC_OUT_ETP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DOC_TNV_ETP</vt:lpstr>
      <vt:lpstr>DOC_TNV_PP</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DR_AGE</vt:lpstr>
      <vt:lpstr>DR_AGE_FE</vt:lpstr>
      <vt:lpstr>DR_AGE_HO</vt:lpstr>
      <vt:lpstr>DR_Als</vt:lpstr>
      <vt:lpstr>DR_AOM</vt:lpstr>
      <vt:lpstr>DR_Aqu</vt:lpstr>
      <vt:lpstr>DR_Auv</vt:lpstr>
      <vt:lpstr>DR_BN</vt:lpstr>
      <vt:lpstr>DR_Bourg</vt:lpstr>
      <vt:lpstr>DR_Bret</vt:lpstr>
      <vt:lpstr>DR_CA</vt:lpstr>
      <vt:lpstr>DR_CD</vt:lpstr>
      <vt:lpstr>DR_CDD</vt:lpstr>
      <vt:lpstr>DR_CDD_A</vt:lpstr>
      <vt:lpstr>DR_CDD_L</vt:lpstr>
      <vt:lpstr>DR_CDI</vt:lpstr>
      <vt:lpstr>DR_Cors</vt:lpstr>
      <vt:lpstr>DR_CVdL</vt:lpstr>
      <vt:lpstr>DR_FC</vt:lpstr>
      <vt:lpstr>DR_FE</vt:lpstr>
      <vt:lpstr>DR_Guad</vt:lpstr>
      <vt:lpstr>DR_Guya</vt:lpstr>
      <vt:lpstr>DR_HN</vt:lpstr>
      <vt:lpstr>DR_HO</vt:lpstr>
      <vt:lpstr>DR_IdF</vt:lpstr>
      <vt:lpstr>DR_IN_ETP</vt:lpstr>
      <vt:lpstr>DR_IN_PP</vt:lpstr>
      <vt:lpstr>DR_LIEU_ETP</vt:lpstr>
      <vt:lpstr>DR_LIEU_PP</vt:lpstr>
      <vt:lpstr>DR_Lim</vt:lpstr>
      <vt:lpstr>DR_Lorr</vt:lpstr>
      <vt:lpstr>DR_LR</vt:lpstr>
      <vt:lpstr>DR_LRe</vt:lpstr>
      <vt:lpstr>DR_Marti</vt:lpstr>
      <vt:lpstr>DR_Mayo</vt:lpstr>
      <vt:lpstr>DR_MP</vt:lpstr>
      <vt:lpstr>DR_NPdC</vt:lpstr>
      <vt:lpstr>DR_NVOUT_PP</vt:lpstr>
      <vt:lpstr>DR_OUT_ETP</vt:lpstr>
      <vt:lpstr>DR_PACA</vt:lpstr>
      <vt:lpstr>DR_PC</vt:lpstr>
      <vt:lpstr>DR_PdL</vt:lpstr>
      <vt:lpstr>DR_Pic</vt:lpstr>
      <vt:lpstr>DR_RA</vt:lpstr>
      <vt:lpstr>DR_REG</vt:lpstr>
      <vt:lpstr>DR_REG_ETR</vt:lpstr>
      <vt:lpstr>DR_SE</vt:lpstr>
      <vt:lpstr>DR_T_ETP</vt:lpstr>
      <vt:lpstr>DR_T_PP</vt:lpstr>
      <vt:lpstr>DR_TNV_ETP</vt:lpstr>
      <vt:lpstr>DR_TNV_PP</vt:lpstr>
      <vt:lpstr>E_SYNTHESE_DEP_TOTALE</vt:lpstr>
      <vt:lpstr>E_SYNTHESE_DEP_TOTALE_PREV</vt:lpstr>
      <vt:lpstr>EFFECTIF_TOTAL</vt:lpstr>
      <vt:lpstr>ENTITY_TYPE</vt:lpstr>
      <vt:lpstr>ENTITY_TYPE_SIGNATORY</vt:lpstr>
      <vt:lpstr>F_AGRI</vt:lpstr>
      <vt:lpstr>F_CHIM</vt:lpstr>
      <vt:lpstr>F_GES</vt:lpstr>
      <vt:lpstr>F_MATH</vt:lpstr>
      <vt:lpstr>F_MECA</vt:lpstr>
      <vt:lpstr>F_MED</vt:lpstr>
      <vt:lpstr>F_NATU</vt:lpstr>
      <vt:lpstr>F_PHYS</vt:lpstr>
      <vt:lpstr>F_SH</vt:lpstr>
      <vt:lpstr>F_SS</vt:lpstr>
      <vt:lpstr>F_STIC</vt:lpstr>
      <vt:lpstr>F_SV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IE_AGE</vt:lpstr>
      <vt:lpstr>IE_AGE_FE</vt:lpstr>
      <vt:lpstr>IE_AGE_HO</vt:lpstr>
      <vt:lpstr>IE_Als</vt:lpstr>
      <vt:lpstr>IE_AOM</vt:lpstr>
      <vt:lpstr>IE_Aqu</vt:lpstr>
      <vt:lpstr>IE_Auv</vt:lpstr>
      <vt:lpstr>IE_BN</vt:lpstr>
      <vt:lpstr>IE_Bourg</vt:lpstr>
      <vt:lpstr>IE_Bret</vt:lpstr>
      <vt:lpstr>IE_CA</vt:lpstr>
      <vt:lpstr>IE_CD</vt:lpstr>
      <vt:lpstr>IE_CDD</vt:lpstr>
      <vt:lpstr>IE_CDD_A</vt:lpstr>
      <vt:lpstr>IE_CDD_L</vt:lpstr>
      <vt:lpstr>IE_CDI</vt:lpstr>
      <vt:lpstr>IE_Cors</vt:lpstr>
      <vt:lpstr>IE_CVdL</vt:lpstr>
      <vt:lpstr>IE_FC</vt:lpstr>
      <vt:lpstr>IE_FE</vt:lpstr>
      <vt:lpstr>IE_Guad</vt:lpstr>
      <vt:lpstr>IE_Guya</vt:lpstr>
      <vt:lpstr>IE_HN</vt:lpstr>
      <vt:lpstr>IE_HO</vt:lpstr>
      <vt:lpstr>IE_IdF</vt:lpstr>
      <vt:lpstr>IE_IN_ETP</vt:lpstr>
      <vt:lpstr>IE_IN_PP</vt:lpstr>
      <vt:lpstr>IE_LIEU_ETP</vt:lpstr>
      <vt:lpstr>IE_LIEU_PP</vt:lpstr>
      <vt:lpstr>IE_Lim</vt:lpstr>
      <vt:lpstr>IE_Lorr</vt:lpstr>
      <vt:lpstr>IE_LR</vt:lpstr>
      <vt:lpstr>IE_LRe</vt:lpstr>
      <vt:lpstr>IE_Marti</vt:lpstr>
      <vt:lpstr>IE_Mayo</vt:lpstr>
      <vt:lpstr>IE_MP</vt:lpstr>
      <vt:lpstr>IE_NPdC</vt:lpstr>
      <vt:lpstr>IE_NVOUT_PP</vt:lpstr>
      <vt:lpstr>IE_OUT_ETP</vt:lpstr>
      <vt:lpstr>IE_PACA</vt:lpstr>
      <vt:lpstr>IE_PC</vt:lpstr>
      <vt:lpstr>IE_PdL</vt:lpstr>
      <vt:lpstr>IE_Pic</vt:lpstr>
      <vt:lpstr>IE_RA</vt:lpstr>
      <vt:lpstr>IE_REG</vt:lpstr>
      <vt:lpstr>IE_REG_ETR</vt:lpstr>
      <vt:lpstr>IE_SE</vt:lpstr>
      <vt:lpstr>IE_T_ETP</vt:lpstr>
      <vt:lpstr>IE_T_PP</vt:lpstr>
      <vt:lpstr>IE_TNV_ETP</vt:lpstr>
      <vt:lpstr>IE_TNV_PP</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RESS_BUDGT_PREV</vt:lpstr>
      <vt:lpstr>RESS_BUDGT_TOTAL</vt:lpstr>
      <vt:lpstr>RESS_C_CEA</vt:lpstr>
      <vt:lpstr>RESS_C_CNRS</vt:lpstr>
      <vt:lpstr>RESS_C_INSERM</vt:lpstr>
      <vt:lpstr>RESS_C_NV</vt:lpstr>
      <vt:lpstr>RESS_C_TOTAL</vt:lpstr>
      <vt:lpstr>RESS_CONTRAT_PREV</vt:lpstr>
      <vt:lpstr>RESS_CONTRAT_TOTAL</vt:lpstr>
      <vt:lpstr>RESS_CT_CR</vt:lpstr>
      <vt:lpstr>RESS_CT_NV</vt:lpstr>
      <vt:lpstr>RESS_CT_TOTAL</vt:lpstr>
      <vt:lpstr>RESS_DONS_LEGS</vt:lpstr>
      <vt:lpstr>RESS_EE_NV</vt:lpstr>
      <vt:lpstr>RESS_EE_TOTAL</vt:lpstr>
      <vt:lpstr>RESS_ENTR_TOTAL</vt:lpstr>
      <vt:lpstr>RESS_ENTRA_NOM</vt:lpstr>
      <vt:lpstr>RESS_ENTRA_VAL</vt:lpstr>
      <vt:lpstr>RESS_ES_TOTAL</vt:lpstr>
      <vt:lpstr>RESS_ESC_CHU</vt:lpstr>
      <vt:lpstr>RESS_ESC_CLCC</vt:lpstr>
      <vt:lpstr>RESS_ESC_COMUE</vt:lpstr>
      <vt:lpstr>RESS_ESC_TOTAL</vt:lpstr>
      <vt:lpstr>RESS_ESC_UNIV</vt:lpstr>
      <vt:lpstr>RESS_ESE_NV</vt:lpstr>
      <vt:lpstr>RESS_ESE_TOTAL</vt:lpstr>
      <vt:lpstr>RESS_ESH_NV</vt:lpstr>
      <vt:lpstr>RESS_ESH_TOTAL</vt:lpstr>
      <vt:lpstr>RESS_ETR_TOTAL</vt:lpstr>
      <vt:lpstr>RESS_F_ADEME</vt:lpstr>
      <vt:lpstr>RESS_F_ANR</vt:lpstr>
      <vt:lpstr>RESS_F_ANRS</vt:lpstr>
      <vt:lpstr>RESS_F_Autres</vt:lpstr>
      <vt:lpstr>RESS_F_BPI</vt:lpstr>
      <vt:lpstr>RESS_F_INCA</vt:lpstr>
      <vt:lpstr>RESS_F_TOTAL</vt:lpstr>
      <vt:lpstr>RESS_GOV_TOTAL</vt:lpstr>
      <vt:lpstr>RESS_HORS_MIRES</vt:lpstr>
      <vt:lpstr>RESS_HORS_MIRES_PREV</vt:lpstr>
      <vt:lpstr>RESS_I_NV</vt:lpstr>
      <vt:lpstr>RESS_I_TOTAL</vt:lpstr>
      <vt:lpstr>RESS_MESRI</vt:lpstr>
      <vt:lpstr>RESS_Min_NV</vt:lpstr>
      <vt:lpstr>RESS_Min_TOTAL</vt:lpstr>
      <vt:lpstr>RESS_MIRES</vt:lpstr>
      <vt:lpstr>RESS_MIRES_PREV</vt:lpstr>
      <vt:lpstr>RESS_OI_HE_NV</vt:lpstr>
      <vt:lpstr>RESS_OI_HE_TOTAL</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RetD_annee</vt:lpstr>
      <vt:lpstr>RetD_après</vt:lpstr>
      <vt:lpstr>RetD_avant</vt:lpstr>
      <vt:lpstr>SIREN</vt:lpstr>
      <vt:lpstr>STATUT_JUR</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TOT_AGE</vt:lpstr>
      <vt:lpstr>TOT_AGE_FE</vt:lpstr>
      <vt:lpstr>TOT_AGE_HO</vt:lpstr>
      <vt:lpstr>TOT_AGRI</vt:lpstr>
      <vt:lpstr>TOT_Als</vt:lpstr>
      <vt:lpstr>TOT_AOM</vt:lpstr>
      <vt:lpstr>TOT_Aqu</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TOT_FC</vt:lpstr>
      <vt:lpstr>TOT_FE</vt:lpstr>
      <vt:lpstr>TOT_GES</vt:lpstr>
      <vt:lpstr>TOT_Guad</vt:lpstr>
      <vt:lpstr>TOT_Guya</vt:lpstr>
      <vt:lpstr>TOT_HN</vt:lpstr>
      <vt:lpstr>TOT_HO</vt:lpstr>
      <vt:lpstr>TOT_IdF</vt:lpstr>
      <vt:lpstr>TOT_IN_ETP</vt:lpstr>
      <vt:lpstr>TOT_IN_PP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TOT_NATU</vt:lpstr>
      <vt:lpstr>TOT_NPdC</vt:lpstr>
      <vt:lpstr>TOT_NVOUT_PP</vt:lpstr>
      <vt:lpstr>TOT_OUT_ETP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TOT_TNV_ETP</vt:lpstr>
      <vt:lpstr>TOT_TNV_PP</vt:lpstr>
      <vt:lpstr>TUTELLE</vt:lpstr>
      <vt:lpstr>'C1-DIRD_Nature'!Zone_d_impression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2026-05-12T08:49:02Z</dcterms:modified>
  <cp:category/>
</cp:coreProperties>
</file>