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M:\str-dgesip-dgri-a2-1-recherche\Administration\Enquêtes adm\Enquêtes DoRAd\Questionnaires excel\Campagne 2026 M2025\"/>
    </mc:Choice>
  </mc:AlternateContent>
  <xr:revisionPtr revIDLastSave="0" documentId="13_ncr:1_{86C1C7FB-EA20-4593-BEF0-93158974A0E2}" xr6:coauthVersionLast="47" xr6:coauthVersionMax="47" xr10:uidLastSave="{00000000-0000-0000-0000-000000000000}"/>
  <bookViews>
    <workbookView xWindow="-120" yWindow="-120" windowWidth="29040" windowHeight="15720" tabRatio="885" activeTab="1" xr2:uid="{00000000-000D-0000-FFFF-FFFF00000000}"/>
  </bookViews>
  <sheets>
    <sheet name="1ERE PAGE" sheetId="1" r:id="rId1"/>
    <sheet name="A1-INFORMATIONS GENERALES" sheetId="3" r:id="rId2"/>
    <sheet name="A2-CONTACTS" sheetId="2" r:id="rId3"/>
    <sheet name="B2-Opérateurs" sheetId="5" r:id="rId4"/>
    <sheet name="C1-DIRD_Nature" sheetId="6" r:id="rId5"/>
    <sheet name="C2-DIRD_Régions" sheetId="7" r:id="rId6"/>
    <sheet name="C3-DIRD_Type" sheetId="8" r:id="rId7"/>
    <sheet name="D1.1b-Civil" sheetId="10" r:id="rId8"/>
    <sheet name="D1.2-ESR" sheetId="11" r:id="rId9"/>
    <sheet name="D1.3-Associations" sheetId="12" r:id="rId10"/>
    <sheet name="D1.4-Entreprises" sheetId="13" r:id="rId11"/>
    <sheet name="D1.5-Etranger" sheetId="14" r:id="rId12"/>
    <sheet name="D2-Total DERD n+1" sheetId="15" r:id="rId13"/>
    <sheet name="D-Synthèse" sheetId="16" r:id="rId14"/>
    <sheet name="E2-Ress propres" sheetId="18" r:id="rId15"/>
    <sheet name="E3.1-Administration" sheetId="20" r:id="rId16"/>
    <sheet name="E3.1-Org Publics" sheetId="21" r:id="rId17"/>
    <sheet name="E3.2-ESR" sheetId="22" r:id="rId18"/>
    <sheet name="E3.3-Associations" sheetId="23" r:id="rId19"/>
    <sheet name="E3.4-Entreprises" sheetId="24" r:id="rId20"/>
    <sheet name="E3.5-Etranger" sheetId="25" r:id="rId21"/>
    <sheet name="E-Synthèse" sheetId="26" r:id="rId22"/>
    <sheet name="G01234-Effectifs PP" sheetId="27" r:id="rId23"/>
    <sheet name="G5-Age (onglet H)" sheetId="28" r:id="rId24"/>
    <sheet name="G5-Age (onglet F)" sheetId="29" r:id="rId25"/>
    <sheet name="G5-Age (onglet T)" sheetId="30" r:id="rId26"/>
    <sheet name="G6-Disciplines" sheetId="31" r:id="rId27"/>
    <sheet name="H0-ETPR rémunération" sheetId="32" r:id="rId28"/>
    <sheet name="H1-ETPR lieu" sheetId="33" r:id="rId29"/>
    <sheet name="H2-ETPR Région" sheetId="34" r:id="rId30"/>
    <sheet name="I-Tiers PP" sheetId="35" r:id="rId31"/>
    <sheet name="J-Tiers ETPR" sheetId="36" r:id="rId32"/>
    <sheet name="ChargeEnquêté" sheetId="37" r:id="rId33"/>
  </sheets>
  <definedNames>
    <definedName name="AUTRE_100_FE">'G5-Age (onglet F)'!$E$17</definedName>
    <definedName name="AUTRE_100_HO">'G5-Age (onglet H)'!$E$18</definedName>
    <definedName name="AUTRE_25_FE">'G5-Age (onglet F)'!$E$6</definedName>
    <definedName name="AUTRE_25_HO">'G5-Age (onglet H)'!$E$7</definedName>
    <definedName name="AUTRE_29_FE">'G5-Age (onglet F)'!$E$7</definedName>
    <definedName name="AUTRE_29_HO">'G5-Age (onglet H)'!$E$8</definedName>
    <definedName name="AUTRE_34_FE">'G5-Age (onglet F)'!$E$8</definedName>
    <definedName name="AUTRE_34_HO">'G5-Age (onglet H)'!$E$9</definedName>
    <definedName name="AUTRE_39_FE">'G5-Age (onglet F)'!$E$9</definedName>
    <definedName name="AUTRE_39_HO">'G5-Age (onglet H)'!$E$10</definedName>
    <definedName name="AUTRE_44_FE">'G5-Age (onglet F)'!$E$10</definedName>
    <definedName name="AUTRE_44_HO">'G5-Age (onglet H)'!$E$11</definedName>
    <definedName name="AUTRE_49_FE">'G5-Age (onglet F)'!$E$11</definedName>
    <definedName name="AUTRE_49_HO">'G5-Age (onglet H)'!$E$12</definedName>
    <definedName name="AUTRE_54_FE">'G5-Age (onglet F)'!$E$12</definedName>
    <definedName name="AUTRE_54_HO">'G5-Age (onglet H)'!$E$13</definedName>
    <definedName name="AUTRE_59_FE">'G5-Age (onglet F)'!$E$13</definedName>
    <definedName name="AUTRE_59_HO">'G5-Age (onglet H)'!$E$14</definedName>
    <definedName name="AUTRE_62_FE">'G5-Age (onglet F)'!$E$14</definedName>
    <definedName name="AUTRE_62_HO">'G5-Age (onglet H)'!$E$15</definedName>
    <definedName name="AUTRE_64_FE">'G5-Age (onglet F)'!$E$15</definedName>
    <definedName name="AUTRE_64_HO">'G5-Age (onglet H)'!$E$16</definedName>
    <definedName name="AUTRE_67_FE">'G5-Age (onglet F)'!$E$16</definedName>
    <definedName name="AUTRE_67_HO">'G5-Age (onglet H)'!$E$17</definedName>
    <definedName name="AUTRE_AGE">'G5-Age (onglet T)'!$E$7</definedName>
    <definedName name="AUTRE_AGE_FE">'G5-Age (onglet F)'!$E$18</definedName>
    <definedName name="AUTRE_AGE_HO">'G5-Age (onglet H)'!$E$19</definedName>
    <definedName name="AUTRE_Als">'H2-ETPR Région'!$F$16</definedName>
    <definedName name="AUTRE_AOM">'H2-ETPR Région'!$F$34</definedName>
    <definedName name="AUTRE_Aqu">'H2-ETPR Région'!$F$21</definedName>
    <definedName name="AUTRE_Auv">'H2-ETPR Région'!$F$25</definedName>
    <definedName name="AUTRE_BN">'H2-ETPR Région'!$F$12</definedName>
    <definedName name="AUTRE_Bourg">'H2-ETPR Région'!$F$13</definedName>
    <definedName name="AUTRE_Bret">'H2-ETPR Région'!$F$19</definedName>
    <definedName name="AUTRE_CA">'H2-ETPR Région'!$F$8</definedName>
    <definedName name="AUTRE_CD">'G01234-Effectifs PP'!$F$17</definedName>
    <definedName name="AUTRE_CDD">'G01234-Effectifs PP'!$F$14</definedName>
    <definedName name="AUTRE_CDD_A">'G01234-Effectifs PP'!$F$16</definedName>
    <definedName name="AUTRE_CDD_L">'G01234-Effectifs PP'!$F$15</definedName>
    <definedName name="AUTRE_CDI">'G01234-Effectifs PP'!$F$13</definedName>
    <definedName name="AUTRE_Cors">'H2-ETPR Région'!$F$28</definedName>
    <definedName name="AUTRE_CVdL">'H2-ETPR Région'!$F$11</definedName>
    <definedName name="AUTRE_FC">'H2-ETPR Région'!$F$17</definedName>
    <definedName name="AUTRE_FE">'G01234-Effectifs PP'!$F$21</definedName>
    <definedName name="AUTRE_Guad">'H2-ETPR Région'!$F$29</definedName>
    <definedName name="AUTRE_Guya">'H2-ETPR Région'!$F$31</definedName>
    <definedName name="AUTRE_HN">'H2-ETPR Région'!$F$10</definedName>
    <definedName name="AUTRE_HO">'G01234-Effectifs PP'!$F$20</definedName>
    <definedName name="AUTRE_IdF">'H2-ETPR Région'!$F$7</definedName>
    <definedName name="AUTRE_IN_ETP">'H1-ETPR lieu'!$F$8</definedName>
    <definedName name="AUTRE_IN_PP">'G01234-Effectifs PP'!$F$26</definedName>
    <definedName name="AUTRE_LIEU_ETP">'H1-ETPR lieu'!$F$10</definedName>
    <definedName name="AUTRE_LIEU_PP">'G01234-Effectifs PP'!$F$28</definedName>
    <definedName name="AUTRE_Lim">'H2-ETPR Région'!$F$23</definedName>
    <definedName name="AUTRE_Lorr">'H2-ETPR Région'!$F$15</definedName>
    <definedName name="AUTRE_LR">'H2-ETPR Région'!$F$26</definedName>
    <definedName name="AUTRE_LRe">'H2-ETPR Région'!$F$32</definedName>
    <definedName name="AUTRE_Marti">'H2-ETPR Région'!$F$30</definedName>
    <definedName name="AUTRE_Mayo">'H2-ETPR Région'!$F$33</definedName>
    <definedName name="AUTRE_MP">'H2-ETPR Région'!$F$22</definedName>
    <definedName name="AUTRE_NPdC">'H2-ETPR Région'!$F$14</definedName>
    <definedName name="AUTRE_NVOUT_PP">'G01234-Effectifs PP'!$F$27</definedName>
    <definedName name="AUTRE_OUT_ETP">'H1-ETPR lieu'!$F$9</definedName>
    <definedName name="AUTRE_PACA">'H2-ETPR Région'!$F$27</definedName>
    <definedName name="AUTRE_PC">'H2-ETPR Région'!$F$20</definedName>
    <definedName name="AUTRE_PdL">'H2-ETPR Région'!$F$18</definedName>
    <definedName name="AUTRE_Pic">'H2-ETPR Région'!$F$9</definedName>
    <definedName name="AUTRE_RA">'H2-ETPR Région'!$F$24</definedName>
    <definedName name="AUTRE_REG">'H2-ETPR Région'!$F$36</definedName>
    <definedName name="AUTRE_REG_ETR">'H2-ETPR Région'!$F$35</definedName>
    <definedName name="AUTRE_REM2_ETP">'H0-ETPR rémunération'!$F$10</definedName>
    <definedName name="AUTRE_REM2_PP">'G01234-Effectifs PP'!$F$10</definedName>
    <definedName name="AUTRE_REMA2_ETP">'H0-ETPR rémunération'!$F$9</definedName>
    <definedName name="AUTRE_REMA2_PP">'G01234-Effectifs PP'!$F$9</definedName>
    <definedName name="AUTRE_REMP2_ETP">'H0-ETPR rémunération'!$F$8</definedName>
    <definedName name="AUTRE_REMP2_PP">'G01234-Effectifs PP'!$F$8</definedName>
    <definedName name="AUTRE_SE">'G01234-Effectifs PP'!$F$22</definedName>
    <definedName name="AUTRE_T_ETP">'J-Tiers ETPR'!$F$9</definedName>
    <definedName name="AUTRE_T_PP">'I-Tiers PP'!$F$9</definedName>
    <definedName name="AUTRE_TNV_ETP">'J-Tiers ETPR'!$F$8</definedName>
    <definedName name="AUTRE_TNV_PP">'I-Tiers PP'!$F$8</definedName>
    <definedName name="BUDGET_TOTAL">'A1-INFORMATIONS GENERALES'!$B$16</definedName>
    <definedName name="CAT_DEV_EXP">'C3-DIRD_Type'!$B$7</definedName>
    <definedName name="CAT_RECH_APP">'C3-DIRD_Type'!$B$6</definedName>
    <definedName name="CAT_RECH_FOND">'C3-DIRD_Type'!$B$5</definedName>
    <definedName name="CAT_TOT">'C3-DIRD_Type'!$B$8</definedName>
    <definedName name="COMMENTAIRE_ANOMALIES">ChargeEnquêté!$A$13</definedName>
    <definedName name="COMMENTAIRE_CHARGE">ChargeEnquêté!$A$9</definedName>
    <definedName name="COMMENTAIRE_INFO_G">'A1-INFORMATIONS GENERALES'!$B$17</definedName>
    <definedName name="COMMENTAIRE1">'B2-Opérateurs'!$A$11</definedName>
    <definedName name="COMMENTAIRE2">'B2-Opérateurs'!$A$7</definedName>
    <definedName name="CORR1_MAIL">'A2-CONTACTS'!$B$10</definedName>
    <definedName name="CORR1_NOM">'A2-CONTACTS'!$B$7</definedName>
    <definedName name="CORR1_SERVICE">'A2-CONTACTS'!$B$8</definedName>
    <definedName name="CORR1_TEL">'A2-CONTACTS'!$B$9</definedName>
    <definedName name="CORR2_MAIL">'A2-CONTACTS'!$B$18</definedName>
    <definedName name="CORR2_NOM">'A2-CONTACTS'!$B$14</definedName>
    <definedName name="CORR2_QUEST">'A2-CONTACTS'!$B$15</definedName>
    <definedName name="CORR2_SERVICE">'A2-CONTACTS'!$B$16</definedName>
    <definedName name="CORR2_TEL">'A2-CONTACTS'!$B$17</definedName>
    <definedName name="CORR3_MAIL">'A2-CONTACTS'!$B$26</definedName>
    <definedName name="CORR3_NOM">'A2-CONTACTS'!$B$22</definedName>
    <definedName name="CORR3_QUEST">'A2-CONTACTS'!$B$23</definedName>
    <definedName name="CORR3_SERVICE">'A2-CONTACTS'!$B$24</definedName>
    <definedName name="CORR3_TEL">'A2-CONTACTS'!$B$25</definedName>
    <definedName name="CR_100_FE">'G5-Age (onglet F)'!$B$17</definedName>
    <definedName name="CR_100_HO">'G5-Age (onglet H)'!$B$18</definedName>
    <definedName name="CR_25_FE">'G5-Age (onglet F)'!$B$6</definedName>
    <definedName name="CR_25_HO">'G5-Age (onglet H)'!$B$7</definedName>
    <definedName name="CR_29_FE">'G5-Age (onglet F)'!$B$7</definedName>
    <definedName name="CR_29_HO">'G5-Age (onglet H)'!$B$8</definedName>
    <definedName name="CR_34_FE">'G5-Age (onglet F)'!$B$8</definedName>
    <definedName name="CR_34_HO">'G5-Age (onglet H)'!$B$9</definedName>
    <definedName name="CR_39_FE">'G5-Age (onglet F)'!$B$9</definedName>
    <definedName name="CR_39_HO">'G5-Age (onglet H)'!$B$10</definedName>
    <definedName name="CR_44_FE">'G5-Age (onglet F)'!$B$10</definedName>
    <definedName name="CR_44_HO">'G5-Age (onglet H)'!$B$11</definedName>
    <definedName name="CR_49_FE">'G5-Age (onglet F)'!$B$11</definedName>
    <definedName name="CR_49_HO">'G5-Age (onglet H)'!$B$12</definedName>
    <definedName name="CR_54_FE">'G5-Age (onglet F)'!$B$12</definedName>
    <definedName name="CR_54_HO">'G5-Age (onglet H)'!$B$13</definedName>
    <definedName name="CR_59_FE">'G5-Age (onglet F)'!$B$13</definedName>
    <definedName name="CR_59_HO">'G5-Age (onglet H)'!$B$14</definedName>
    <definedName name="CR_62_FE">'G5-Age (onglet F)'!$B$14</definedName>
    <definedName name="CR_62_HO">'G5-Age (onglet H)'!$B$15</definedName>
    <definedName name="CR_64_FE">'G5-Age (onglet F)'!$B$15</definedName>
    <definedName name="CR_64_HO">'G5-Age (onglet H)'!$B$16</definedName>
    <definedName name="CR_67_FE">'G5-Age (onglet F)'!$B$16</definedName>
    <definedName name="CR_67_HO">'G5-Age (onglet H)'!$B$17</definedName>
    <definedName name="CR_AGE">'G5-Age (onglet T)'!$B$7</definedName>
    <definedName name="CR_AGE_FE">'G5-Age (onglet F)'!$B$18</definedName>
    <definedName name="CR_AGE_HO">'G5-Age (onglet H)'!$B$19</definedName>
    <definedName name="CR_Als">'H2-ETPR Région'!$B$16</definedName>
    <definedName name="CR_AOM">'H2-ETPR Région'!$B$34</definedName>
    <definedName name="CR_Aqu">'H2-ETPR Région'!$B$21</definedName>
    <definedName name="CR_Auv">'H2-ETPR Région'!$B$25</definedName>
    <definedName name="CR_BN">'H2-ETPR Région'!$B$12</definedName>
    <definedName name="CR_Bourg">'H2-ETPR Région'!$B$13</definedName>
    <definedName name="CR_Bret">'H2-ETPR Région'!$B$19</definedName>
    <definedName name="CR_CA">'H2-ETPR Région'!$B$8</definedName>
    <definedName name="CR_CD">'G01234-Effectifs PP'!$B$17</definedName>
    <definedName name="CR_CDD">'G01234-Effectifs PP'!$B$14</definedName>
    <definedName name="CR_CDD_A">'G01234-Effectifs PP'!$B$16</definedName>
    <definedName name="CR_CDD_L">'G01234-Effectifs PP'!$B$15</definedName>
    <definedName name="CR_CDI">'G01234-Effectifs PP'!$B$13</definedName>
    <definedName name="CR_Cors">'H2-ETPR Région'!$B$28</definedName>
    <definedName name="CR_CVdL">'H2-ETPR Région'!$B$11</definedName>
    <definedName name="CR_FC">'H2-ETPR Région'!$B$17</definedName>
    <definedName name="CR_FE">'G01234-Effectifs PP'!$B$21</definedName>
    <definedName name="CR_Guad">'H2-ETPR Région'!$B$29</definedName>
    <definedName name="CR_Guya">'H2-ETPR Région'!$B$31</definedName>
    <definedName name="CR_HN">'H2-ETPR Région'!$B$10</definedName>
    <definedName name="CR_HO">'G01234-Effectifs PP'!$B$20</definedName>
    <definedName name="CR_IdF">'H2-ETPR Région'!$B$7</definedName>
    <definedName name="CR_IN_ETP">'H1-ETPR lieu'!$B$8</definedName>
    <definedName name="CR_IN_PP">'G01234-Effectifs PP'!$B$26</definedName>
    <definedName name="CR_LIEU_ETP">'H1-ETPR lieu'!$B$10</definedName>
    <definedName name="CR_LIEU_PP">'G01234-Effectifs PP'!$B$28</definedName>
    <definedName name="CR_Lim">'H2-ETPR Région'!$B$23</definedName>
    <definedName name="CR_Lorr">'H2-ETPR Région'!$B$15</definedName>
    <definedName name="CR_LR">'H2-ETPR Région'!$B$26</definedName>
    <definedName name="CR_LRe">'H2-ETPR Région'!$B$32</definedName>
    <definedName name="CR_Marti">'H2-ETPR Région'!$B$30</definedName>
    <definedName name="CR_Mayo">'H2-ETPR Région'!$B$33</definedName>
    <definedName name="CR_MP">'H2-ETPR Région'!$B$22</definedName>
    <definedName name="CR_NPdC">'H2-ETPR Région'!$B$14</definedName>
    <definedName name="CR_NVOUT_PP">'G01234-Effectifs PP'!$B$27</definedName>
    <definedName name="CR_OUT_ETP">'H1-ETPR lieu'!$B$9</definedName>
    <definedName name="CR_PACA">'H2-ETPR Région'!$B$27</definedName>
    <definedName name="CR_PC">'H2-ETPR Région'!$B$20</definedName>
    <definedName name="CR_PdL">'H2-ETPR Région'!$B$18</definedName>
    <definedName name="CR_Pic">'H2-ETPR Région'!$B$9</definedName>
    <definedName name="CR_RA">'H2-ETPR Région'!$B$24</definedName>
    <definedName name="CR_REG">'H2-ETPR Région'!$B$36</definedName>
    <definedName name="CR_REG_ETR">'H2-ETPR Région'!$B$35</definedName>
    <definedName name="CR_REM2_ETP">'H0-ETPR rémunération'!$B$10</definedName>
    <definedName name="CR_REM2_PP">'G01234-Effectifs PP'!$B$10</definedName>
    <definedName name="CR_REMA2_ETP">'H0-ETPR rémunération'!$B$9</definedName>
    <definedName name="CR_REMA2_PP">'G01234-Effectifs PP'!$B$9</definedName>
    <definedName name="CR_REMP2_ETP">'H0-ETPR rémunération'!$B$8</definedName>
    <definedName name="CR_REMP2_PP">'G01234-Effectifs PP'!$B$8</definedName>
    <definedName name="CR_SE">'G01234-Effectifs PP'!$B$22</definedName>
    <definedName name="CR_T_ETP">'J-Tiers ETPR'!$B$9</definedName>
    <definedName name="CR_T_PP">'I-Tiers PP'!$B$9</definedName>
    <definedName name="CR_TNV_ETP">'J-Tiers ETPR'!$B$8</definedName>
    <definedName name="CR_TNV_PP">'I-Tiers PP'!$B$8</definedName>
    <definedName name="D_SYNTHESE_DE_TOTALE">'D-Synthèse'!$B$7</definedName>
    <definedName name="D_SYNTHESE_DE_TOTALE_PREV">'D-Synthèse'!$C$7</definedName>
    <definedName name="D_SYNTHESE_DI_TOTALE">'D-Synthèse'!$B$6</definedName>
    <definedName name="D_SYNTHESE_DI_TOTALE_PREV">'D-Synthèse'!$C$6</definedName>
    <definedName name="DE_C_CNRS">'D1.1b-Civil'!$B$6</definedName>
    <definedName name="DE_C_INSERM">'D1.1b-Civil'!$B$7</definedName>
    <definedName name="DE_C_NV">'D1.1b-Civil'!$B$8</definedName>
    <definedName name="DE_C_TOTAL">'D1.1b-Civil'!$B$9</definedName>
    <definedName name="DE_EE_NV">'D1.5-Etranger'!$B$17</definedName>
    <definedName name="DE_EE_TOTAL">'D1.5-Etranger'!$B$18</definedName>
    <definedName name="DE_ENTR_TOTAL">'D1.4-Entreprises'!$C$10</definedName>
    <definedName name="DE_ENTRA_NOM">'D1.4-Entreprises'!$B$9</definedName>
    <definedName name="DE_ENTRA_VAL">'D1.4-Entreprises'!$C$9</definedName>
    <definedName name="DE_ES_NV">'D1.2-ESR'!$B$7</definedName>
    <definedName name="DE_ES_TOTAL">'D1.2-ESR'!$B$14</definedName>
    <definedName name="DE_ESC_CHU">'D1.2-ESR'!$B$10</definedName>
    <definedName name="DE_ESC_CLCC">'D1.2-ESR'!$B$11</definedName>
    <definedName name="DE_ESC_TOTAL">'D1.2-ESR'!$B$12</definedName>
    <definedName name="DE_ESE_NV">'D1.5-Etranger'!$B$12</definedName>
    <definedName name="DE_ESE_TOTAL">'D1.5-Etranger'!$B$13</definedName>
    <definedName name="DE_ETR_TOTAL">'D1.5-Etranger'!$B$21</definedName>
    <definedName name="DE_GOV_TOTAL">'D1.1b-Civil'!$B$12</definedName>
    <definedName name="DE_I_NV">'D1.3-Associations'!$B$6</definedName>
    <definedName name="DE_I_TOTAL">'D1.3-Associations'!$B$7</definedName>
    <definedName name="DE_OI_NV">'D1.5-Etranger'!$B$8</definedName>
    <definedName name="DE_OI_TOTAL">'D1.5-Etranger'!$B$9</definedName>
    <definedName name="DE_TOTALE">'D2-Total DERD n+1'!$B$6</definedName>
    <definedName name="DE_TOTALE_PREV">'D2-Total DERD n+1'!$B$15</definedName>
    <definedName name="DEP_TOTALE">'D-Synthèse'!$B$8</definedName>
    <definedName name="DEP_TOTALE_PREV">'D-Synthèse'!$C$8</definedName>
    <definedName name="DI_Als">'C2-DIRD_Régions'!$B$16</definedName>
    <definedName name="DI_AOM">'C2-DIRD_Régions'!$B$34</definedName>
    <definedName name="DI_Aqu">'C2-DIRD_Régions'!$B$21</definedName>
    <definedName name="DI_Auv">'C2-DIRD_Régions'!$B$25</definedName>
    <definedName name="DI_BN">'C2-DIRD_Régions'!$B$12</definedName>
    <definedName name="DI_Bourg">'C2-DIRD_Régions'!$B$13</definedName>
    <definedName name="DI_Bret">'C2-DIRD_Régions'!$B$19</definedName>
    <definedName name="DI_CA">'C2-DIRD_Régions'!$B$8</definedName>
    <definedName name="DI_Cors">'C2-DIRD_Régions'!$B$28</definedName>
    <definedName name="DI_CVdL">'C2-DIRD_Régions'!$B$11</definedName>
    <definedName name="DI_EQU">'C1-DIRD_Nature'!$B$10</definedName>
    <definedName name="DI_FC">'C2-DIRD_Régions'!$B$17</definedName>
    <definedName name="DI_FONC">'C1-DIRD_Nature'!$B$8</definedName>
    <definedName name="DI_Guad">'C2-DIRD_Régions'!$B$29</definedName>
    <definedName name="DI_Guya">'C2-DIRD_Régions'!$B$31</definedName>
    <definedName name="DI_HN">'C2-DIRD_Régions'!$B$10</definedName>
    <definedName name="DI_IdF">'C2-DIRD_Régions'!$B$7</definedName>
    <definedName name="DI_IMM">'C1-DIRD_Nature'!$B$11</definedName>
    <definedName name="DI_Lim">'C2-DIRD_Régions'!$B$23</definedName>
    <definedName name="DI_Lorr">'C2-DIRD_Régions'!$B$15</definedName>
    <definedName name="DI_LR">'C2-DIRD_Régions'!$B$26</definedName>
    <definedName name="DI_LRe">'C2-DIRD_Régions'!$B$32</definedName>
    <definedName name="DI_Marti">'C2-DIRD_Régions'!$B$30</definedName>
    <definedName name="DI_Mayo">'C2-DIRD_Régions'!$B$33</definedName>
    <definedName name="DI_MP">'C2-DIRD_Régions'!$B$22</definedName>
    <definedName name="DI_NPdC">'C2-DIRD_Régions'!$B$14</definedName>
    <definedName name="DI_PACA">'C2-DIRD_Régions'!$B$27</definedName>
    <definedName name="DI_PC">'C2-DIRD_Régions'!$B$20</definedName>
    <definedName name="DI_PdL">'C2-DIRD_Régions'!$B$18</definedName>
    <definedName name="DI_PERS">'C1-DIRD_Nature'!$B$7</definedName>
    <definedName name="DI_Pic">'C2-DIRD_Régions'!$B$9</definedName>
    <definedName name="DI_RA">'C2-DIRD_Régions'!$B$24</definedName>
    <definedName name="DI_TOT_REG">'C2-DIRD_Régions'!$B$35</definedName>
    <definedName name="DI_TOT_REG_PERCENT">'C2-DIRD_Régions'!$C$35</definedName>
    <definedName name="DI_TOTALE">'C1-DIRD_Nature'!$B$13</definedName>
    <definedName name="DI_TOTALE_PREV">'C1-DIRD_Nature'!$C$13</definedName>
    <definedName name="DOC_AGRI">'G6-Disciplines'!$E$13</definedName>
    <definedName name="DOC_Als">'H2-ETPR Région'!$D$16</definedName>
    <definedName name="DOC_AOM">'H2-ETPR Région'!$D$34</definedName>
    <definedName name="DOC_Aqu">'H2-ETPR Région'!$D$21</definedName>
    <definedName name="DOC_Auv">'H2-ETPR Région'!$D$25</definedName>
    <definedName name="DOC_BN">'H2-ETPR Région'!$D$12</definedName>
    <definedName name="DOC_Bourg">'H2-ETPR Région'!$D$13</definedName>
    <definedName name="DOC_Bret">'H2-ETPR Région'!$D$19</definedName>
    <definedName name="DOC_CA">'H2-ETPR Région'!$D$8</definedName>
    <definedName name="DOC_CD">'G01234-Effectifs PP'!$D$17</definedName>
    <definedName name="DOC_CDD">'G01234-Effectifs PP'!$D$14</definedName>
    <definedName name="DOC_CDD_A">'G01234-Effectifs PP'!$D$16</definedName>
    <definedName name="DOC_CDD_L">'G01234-Effectifs PP'!$D$15</definedName>
    <definedName name="DOC_CDI">'G01234-Effectifs PP'!$D$13</definedName>
    <definedName name="DOC_CHIM">'G6-Disciplines'!$E$9</definedName>
    <definedName name="DOC_Cors">'H2-ETPR Région'!$D$28</definedName>
    <definedName name="DOC_CVdL">'H2-ETPR Région'!$D$11</definedName>
    <definedName name="DOC_DISC">'G6-Disciplines'!$E$19</definedName>
    <definedName name="DOC_FC">'H2-ETPR Région'!$D$17</definedName>
    <definedName name="DOC_FE">'G01234-Effectifs PP'!$D$21</definedName>
    <definedName name="DOC_GES">'G6-Disciplines'!$E$18</definedName>
    <definedName name="DOC_Guad">'H2-ETPR Région'!$D$29</definedName>
    <definedName name="DOC_Guya">'H2-ETPR Région'!$D$31</definedName>
    <definedName name="DOC_HN">'H2-ETPR Région'!$D$10</definedName>
    <definedName name="DOC_HO">'G01234-Effectifs PP'!$D$20</definedName>
    <definedName name="DOC_IdF">'H2-ETPR Région'!$D$7</definedName>
    <definedName name="DOC_IN_ETP">'H1-ETPR lieu'!$D$8</definedName>
    <definedName name="DOC_IN_PP">'G01234-Effectifs PP'!$D$26</definedName>
    <definedName name="DOC_LIEU_ETP">'H1-ETPR lieu'!$D$10</definedName>
    <definedName name="DOC_LIEU_PP">'G01234-Effectifs PP'!$D$28</definedName>
    <definedName name="DOC_Lim">'H2-ETPR Région'!$D$23</definedName>
    <definedName name="DOC_Lorr">'H2-ETPR Région'!$D$15</definedName>
    <definedName name="DOC_LR">'H2-ETPR Région'!$D$26</definedName>
    <definedName name="DOC_LRe">'H2-ETPR Région'!$D$32</definedName>
    <definedName name="DOC_Marti">'H2-ETPR Région'!$D$30</definedName>
    <definedName name="DOC_MATH">'G6-Disciplines'!$E$7</definedName>
    <definedName name="DOC_Mayo">'H2-ETPR Région'!$D$33</definedName>
    <definedName name="DOC_MECA">'G6-Disciplines'!$E$11</definedName>
    <definedName name="DOC_MED">'G6-Disciplines'!$E$15</definedName>
    <definedName name="DOC_MP">'H2-ETPR Région'!$D$22</definedName>
    <definedName name="DOC_NATU">'G6-Disciplines'!$E$12</definedName>
    <definedName name="DOC_NPdC">'H2-ETPR Région'!$D$14</definedName>
    <definedName name="DOC_NVOUT_PP">'G01234-Effectifs PP'!$D$27</definedName>
    <definedName name="DOC_OUT_ETP">'H1-ETPR lieu'!$D$9</definedName>
    <definedName name="DOC_PACA">'H2-ETPR Région'!$D$27</definedName>
    <definedName name="DOC_PC">'H2-ETPR Région'!$D$20</definedName>
    <definedName name="DOC_PdL">'H2-ETPR Région'!$D$18</definedName>
    <definedName name="DOC_PHYS">'G6-Disciplines'!$E$8</definedName>
    <definedName name="DOC_Pic">'H2-ETPR Région'!$D$9</definedName>
    <definedName name="DOC_RA">'H2-ETPR Région'!$D$24</definedName>
    <definedName name="DOC_REG">'H2-ETPR Région'!$D$36</definedName>
    <definedName name="DOC_REG_ETR">'H2-ETPR Région'!$D$35</definedName>
    <definedName name="DOC_REM2_ETP">'H0-ETPR rémunération'!$D$10</definedName>
    <definedName name="DOC_REM2_PP">'G01234-Effectifs PP'!$D$10</definedName>
    <definedName name="DOC_REMA2_ETP">'H0-ETPR rémunération'!$D$9</definedName>
    <definedName name="DOC_REMA2_PP">'G01234-Effectifs PP'!$D$9</definedName>
    <definedName name="DOC_REMP2_ETP">'H0-ETPR rémunération'!$D$8</definedName>
    <definedName name="DOC_REMP2_PP">'G01234-Effectifs PP'!$D$8</definedName>
    <definedName name="DOC_SE">'G01234-Effectifs PP'!$D$22</definedName>
    <definedName name="DOC_SH">'G6-Disciplines'!$E$17</definedName>
    <definedName name="DOC_SS">'G6-Disciplines'!$E$16</definedName>
    <definedName name="DOC_STIC">'G6-Disciplines'!$E$10</definedName>
    <definedName name="DOC_SV">'G6-Disciplines'!$E$14</definedName>
    <definedName name="DOC_T_ETP">'J-Tiers ETPR'!$D$9</definedName>
    <definedName name="DOC_T_PP">'I-Tiers PP'!$D$9</definedName>
    <definedName name="DOC_TNV_ETP">'J-Tiers ETPR'!$D$8</definedName>
    <definedName name="DOC_TNV_PP">'I-Tiers PP'!$D$8</definedName>
    <definedName name="E_SYNTHESE_DEP_TOTALE">'E-Synthèse'!$B$16</definedName>
    <definedName name="E_SYNTHESE_DEP_TOTALE_PREV">'E-Synthèse'!$C$16</definedName>
    <definedName name="EFFECTIF_TOTAL">'A1-INFORMATIONS GENERALES'!$B$15</definedName>
    <definedName name="ENTITY_TYPE">'A1-INFORMATIONS GENERALES'!$B$5</definedName>
    <definedName name="ENTITY_TYPE_SIGNATORY">'1ERE PAGE'!$C$38</definedName>
    <definedName name="F_AGRI">'G6-Disciplines'!$G$13</definedName>
    <definedName name="F_CHIM">'G6-Disciplines'!$G$9</definedName>
    <definedName name="F_DISC">'G6-Disciplines'!$G$19</definedName>
    <definedName name="F_GES">'G6-Disciplines'!$G$18</definedName>
    <definedName name="F_MATH">'G6-Disciplines'!$G$7</definedName>
    <definedName name="F_MECA">'G6-Disciplines'!$G$11</definedName>
    <definedName name="F_MED">'G6-Disciplines'!$G$15</definedName>
    <definedName name="F_NATU">'G6-Disciplines'!$G$12</definedName>
    <definedName name="F_PHYS">'G6-Disciplines'!$G$8</definedName>
    <definedName name="F_SH">'G6-Disciplines'!$G$17</definedName>
    <definedName name="F_SS">'G6-Disciplines'!$G$16</definedName>
    <definedName name="F_STIC">'G6-Disciplines'!$G$10</definedName>
    <definedName name="F_SV">'G6-Disciplines'!$G$14</definedName>
    <definedName name="HEURE_CHARGE">ChargeEnquêté!$B$4</definedName>
    <definedName name="IDENT_ADRESSE">'A1-INFORMATIONS GENERALES'!$B$9</definedName>
    <definedName name="IDENT_COMPL_ADR">'A1-INFORMATIONS GENERALES'!$B$10</definedName>
    <definedName name="IDENT_CP">'A1-INFORMATIONS GENERALES'!$B$11</definedName>
    <definedName name="IDENT_NOM">'A1-INFORMATIONS GENERALES'!$B$7</definedName>
    <definedName name="IDENT_SIGLE">'A1-INFORMATIONS GENERALES'!$B$8</definedName>
    <definedName name="IDENT_VILLE">'A1-INFORMATIONS GENERALES'!$B$12</definedName>
    <definedName name="IE_100_FE">'G5-Age (onglet F)'!$D$17</definedName>
    <definedName name="IE_100_HO">'G5-Age (onglet H)'!$D$18</definedName>
    <definedName name="IE_25_FE">'G5-Age (onglet F)'!$D$6</definedName>
    <definedName name="IE_25_HO">'G5-Age (onglet H)'!$D$7</definedName>
    <definedName name="IE_29_FE">'G5-Age (onglet F)'!$D$7</definedName>
    <definedName name="IE_29_HO">'G5-Age (onglet H)'!$D$8</definedName>
    <definedName name="IE_34_FE">'G5-Age (onglet F)'!$D$8</definedName>
    <definedName name="IE_34_HO">'G5-Age (onglet H)'!$D$9</definedName>
    <definedName name="IE_39_FE">'G5-Age (onglet F)'!$D$9</definedName>
    <definedName name="IE_39_HO">'G5-Age (onglet H)'!$D$10</definedName>
    <definedName name="IE_44_FE">'G5-Age (onglet F)'!$D$10</definedName>
    <definedName name="IE_44_HO">'G5-Age (onglet H)'!$D$11</definedName>
    <definedName name="IE_49_FE">'G5-Age (onglet F)'!$D$11</definedName>
    <definedName name="IE_49_HO">'G5-Age (onglet H)'!$D$12</definedName>
    <definedName name="IE_54_FE">'G5-Age (onglet F)'!$D$12</definedName>
    <definedName name="IE_54_HO">'G5-Age (onglet H)'!$D$13</definedName>
    <definedName name="IE_59_FE">'G5-Age (onglet F)'!$D$13</definedName>
    <definedName name="IE_59_HO">'G5-Age (onglet H)'!$D$14</definedName>
    <definedName name="IE_62_FE">'G5-Age (onglet F)'!$D$14</definedName>
    <definedName name="IE_62_HO">'G5-Age (onglet H)'!$D$15</definedName>
    <definedName name="IE_64_FE">'G5-Age (onglet F)'!$D$15</definedName>
    <definedName name="IE_64_HO">'G5-Age (onglet H)'!$D$16</definedName>
    <definedName name="IE_67_FE">'G5-Age (onglet F)'!$D$16</definedName>
    <definedName name="IE_67_HO">'G5-Age (onglet H)'!$D$17</definedName>
    <definedName name="IE_AGE">'G5-Age (onglet T)'!$D$7</definedName>
    <definedName name="IE_AGE_FE">'G5-Age (onglet F)'!$D$18</definedName>
    <definedName name="IE_AGE_HO">'G5-Age (onglet H)'!$D$19</definedName>
    <definedName name="IE_Als">'H2-ETPR Région'!$E$16</definedName>
    <definedName name="IE_AOM">'H2-ETPR Région'!$E$34</definedName>
    <definedName name="IE_Aqu">'H2-ETPR Région'!$E$21</definedName>
    <definedName name="IE_Auv">'H2-ETPR Région'!$E$25</definedName>
    <definedName name="IE_BN">'H2-ETPR Région'!$E$12</definedName>
    <definedName name="IE_Bourg">'H2-ETPR Région'!$E$13</definedName>
    <definedName name="IE_Bret">'H2-ETPR Région'!$E$19</definedName>
    <definedName name="IE_CA">'H2-ETPR Région'!$E$8</definedName>
    <definedName name="IE_CD">'G01234-Effectifs PP'!$E$17</definedName>
    <definedName name="IE_CDD">'G01234-Effectifs PP'!$E$14</definedName>
    <definedName name="IE_CDD_A">'G01234-Effectifs PP'!$E$16</definedName>
    <definedName name="IE_CDD_L">'G01234-Effectifs PP'!$E$15</definedName>
    <definedName name="IE_CDI">'G01234-Effectifs PP'!$E$13</definedName>
    <definedName name="IE_Cors">'H2-ETPR Région'!$E$28</definedName>
    <definedName name="IE_CVdL">'H2-ETPR Région'!$E$11</definedName>
    <definedName name="IE_FC">'H2-ETPR Région'!$E$17</definedName>
    <definedName name="IE_FE">'G01234-Effectifs PP'!$E$21</definedName>
    <definedName name="IE_Guad">'H2-ETPR Région'!$E$29</definedName>
    <definedName name="IE_Guya">'H2-ETPR Région'!$E$31</definedName>
    <definedName name="IE_HN">'H2-ETPR Région'!$E$10</definedName>
    <definedName name="IE_HO">'G01234-Effectifs PP'!$E$20</definedName>
    <definedName name="IE_IdF">'H2-ETPR Région'!$E$7</definedName>
    <definedName name="IE_IN_ETP">'H1-ETPR lieu'!$E$8</definedName>
    <definedName name="IE_IN_PP">'G01234-Effectifs PP'!$E$26</definedName>
    <definedName name="IE_LIEU_ETP">'H1-ETPR lieu'!$E$10</definedName>
    <definedName name="IE_LIEU_PP">'G01234-Effectifs PP'!$E$28</definedName>
    <definedName name="IE_Lim">'H2-ETPR Région'!$E$23</definedName>
    <definedName name="IE_Lorr">'H2-ETPR Région'!$E$15</definedName>
    <definedName name="IE_LR">'H2-ETPR Région'!$E$26</definedName>
    <definedName name="IE_LRe">'H2-ETPR Région'!$E$32</definedName>
    <definedName name="IE_Marti">'H2-ETPR Région'!$E$30</definedName>
    <definedName name="IE_Mayo">'H2-ETPR Région'!$E$33</definedName>
    <definedName name="IE_MP">'H2-ETPR Région'!$E$22</definedName>
    <definedName name="IE_NPdC">'H2-ETPR Région'!$E$14</definedName>
    <definedName name="IE_NVOUT_PP">'G01234-Effectifs PP'!$E$27</definedName>
    <definedName name="IE_OUT_ETP">'H1-ETPR lieu'!$E$9</definedName>
    <definedName name="IE_PACA">'H2-ETPR Région'!$E$27</definedName>
    <definedName name="IE_PC">'H2-ETPR Région'!$E$20</definedName>
    <definedName name="IE_PdL">'H2-ETPR Région'!$E$18</definedName>
    <definedName name="IE_Pic">'H2-ETPR Région'!$E$9</definedName>
    <definedName name="IE_RA">'H2-ETPR Région'!$E$24</definedName>
    <definedName name="IE_REG">'H2-ETPR Région'!$E$36</definedName>
    <definedName name="IE_REG_ETR">'H2-ETPR Région'!$E$35</definedName>
    <definedName name="IE_REM2_ETP">'H0-ETPR rémunération'!$E$10</definedName>
    <definedName name="IE_REM2_PP">'G01234-Effectifs PP'!$E$10</definedName>
    <definedName name="IE_REMA2_ETP">'H0-ETPR rémunération'!$E$9</definedName>
    <definedName name="IE_REMA2_PP">'G01234-Effectifs PP'!$E$9</definedName>
    <definedName name="IE_REMP2_ETP">'H0-ETPR rémunération'!$E$8</definedName>
    <definedName name="IE_REMP2_PP">'G01234-Effectifs PP'!$E$8</definedName>
    <definedName name="IE_SE">'G01234-Effectifs PP'!$E$22</definedName>
    <definedName name="IE_T_ETP">'J-Tiers ETPR'!$E$9</definedName>
    <definedName name="IE_T_PP">'I-Tiers PP'!$E$9</definedName>
    <definedName name="IE_TNV_ETP">'J-Tiers ETPR'!$E$8</definedName>
    <definedName name="IE_TNV_PP">'I-Tiers PP'!$E$8</definedName>
    <definedName name="IR_100_FE">'G5-Age (onglet F)'!$C$17</definedName>
    <definedName name="IR_100_HO">'G5-Age (onglet H)'!$C$18</definedName>
    <definedName name="IR_25_FE">'G5-Age (onglet F)'!$C$6</definedName>
    <definedName name="IR_25_HO">'G5-Age (onglet H)'!$C$7</definedName>
    <definedName name="IR_29_FE">'G5-Age (onglet F)'!$C$7</definedName>
    <definedName name="IR_29_HO">'G5-Age (onglet H)'!$C$8</definedName>
    <definedName name="IR_34_FE">'G5-Age (onglet F)'!$C$8</definedName>
    <definedName name="IR_34_HO">'G5-Age (onglet H)'!$C$9</definedName>
    <definedName name="IR_39_FE">'G5-Age (onglet F)'!$C$9</definedName>
    <definedName name="IR_39_HO">'G5-Age (onglet H)'!$C$10</definedName>
    <definedName name="IR_44_FE">'G5-Age (onglet F)'!$C$10</definedName>
    <definedName name="IR_44_HO">'G5-Age (onglet H)'!$C$11</definedName>
    <definedName name="IR_49_FE">'G5-Age (onglet F)'!$C$11</definedName>
    <definedName name="IR_49_HO">'G5-Age (onglet H)'!$C$12</definedName>
    <definedName name="IR_54_FE">'G5-Age (onglet F)'!$C$12</definedName>
    <definedName name="IR_54_HO">'G5-Age (onglet H)'!$C$13</definedName>
    <definedName name="IR_59_FE">'G5-Age (onglet F)'!$C$13</definedName>
    <definedName name="IR_59_HO">'G5-Age (onglet H)'!$C$14</definedName>
    <definedName name="IR_62_FE">'G5-Age (onglet F)'!$C$14</definedName>
    <definedName name="IR_62_HO">'G5-Age (onglet H)'!$C$15</definedName>
    <definedName name="IR_64_FE">'G5-Age (onglet F)'!$C$15</definedName>
    <definedName name="IR_64_HO">'G5-Age (onglet H)'!$C$16</definedName>
    <definedName name="IR_67_FE">'G5-Age (onglet F)'!$C$16</definedName>
    <definedName name="IR_67_HO">'G5-Age (onglet H)'!$C$17</definedName>
    <definedName name="IR_AGE">'G5-Age (onglet T)'!$C$7</definedName>
    <definedName name="IR_AGE_FE">'G5-Age (onglet F)'!$C$18</definedName>
    <definedName name="IR_AGE_HO">'G5-Age (onglet H)'!$C$19</definedName>
    <definedName name="IR_Als">'H2-ETPR Région'!$C$16</definedName>
    <definedName name="IR_AOM">'H2-ETPR Région'!$C$34</definedName>
    <definedName name="IR_Aqu">'H2-ETPR Région'!$C$21</definedName>
    <definedName name="IR_Auv">'H2-ETPR Région'!$C$25</definedName>
    <definedName name="IR_BN">'H2-ETPR Région'!$C$12</definedName>
    <definedName name="IR_Bourg">'H2-ETPR Région'!$C$13</definedName>
    <definedName name="IR_Bret">'H2-ETPR Région'!$C$19</definedName>
    <definedName name="IR_CA">'H2-ETPR Région'!$C$8</definedName>
    <definedName name="IR_CD">'G01234-Effectifs PP'!$C$17</definedName>
    <definedName name="IR_CDD">'G01234-Effectifs PP'!$C$14</definedName>
    <definedName name="IR_CDD_A">'G01234-Effectifs PP'!$C$16</definedName>
    <definedName name="IR_CDD_L">'G01234-Effectifs PP'!$C$15</definedName>
    <definedName name="IR_CDI">'G01234-Effectifs PP'!$C$13</definedName>
    <definedName name="IR_Cors">'H2-ETPR Région'!$C$28</definedName>
    <definedName name="IR_CVdL">'H2-ETPR Région'!$C$11</definedName>
    <definedName name="IR_FC">'H2-ETPR Région'!$C$17</definedName>
    <definedName name="IR_FE">'G01234-Effectifs PP'!$C$21</definedName>
    <definedName name="IR_Guad">'H2-ETPR Région'!$C$29</definedName>
    <definedName name="IR_Guya">'H2-ETPR Région'!$C$31</definedName>
    <definedName name="IR_HN">'H2-ETPR Région'!$C$10</definedName>
    <definedName name="IR_HO">'G01234-Effectifs PP'!$C$20</definedName>
    <definedName name="IR_IdF">'H2-ETPR Région'!$C$7</definedName>
    <definedName name="IR_IN_ETP">'H1-ETPR lieu'!$C$8</definedName>
    <definedName name="IR_IN_PP">'G01234-Effectifs PP'!$C$26</definedName>
    <definedName name="IR_LIEU_ETP">'H1-ETPR lieu'!$C$10</definedName>
    <definedName name="IR_LIEU_PP">'G01234-Effectifs PP'!$C$28</definedName>
    <definedName name="IR_Lim">'H2-ETPR Région'!$C$23</definedName>
    <definedName name="IR_Lorr">'H2-ETPR Région'!$C$15</definedName>
    <definedName name="IR_LR">'H2-ETPR Région'!$C$26</definedName>
    <definedName name="IR_LRe">'H2-ETPR Région'!$C$32</definedName>
    <definedName name="IR_Marti">'H2-ETPR Région'!$C$30</definedName>
    <definedName name="IR_Mayo">'H2-ETPR Région'!$C$33</definedName>
    <definedName name="IR_MP">'H2-ETPR Région'!$C$22</definedName>
    <definedName name="IR_NPdC">'H2-ETPR Région'!$C$14</definedName>
    <definedName name="IR_NVOUT_PP">'G01234-Effectifs PP'!$C$27</definedName>
    <definedName name="IR_OUT_ETP">'H1-ETPR lieu'!$C$9</definedName>
    <definedName name="IR_PACA">'H2-ETPR Région'!$C$27</definedName>
    <definedName name="IR_PC">'H2-ETPR Région'!$C$20</definedName>
    <definedName name="IR_PdL">'H2-ETPR Région'!$C$18</definedName>
    <definedName name="IR_Pic">'H2-ETPR Région'!$C$9</definedName>
    <definedName name="IR_RA">'H2-ETPR Région'!$C$24</definedName>
    <definedName name="IR_REG">'H2-ETPR Région'!$C$36</definedName>
    <definedName name="IR_REG_ETR">'H2-ETPR Région'!$C$35</definedName>
    <definedName name="IR_REM2_ETP">'H0-ETPR rémunération'!$C$10</definedName>
    <definedName name="IR_REM2_PP">'G01234-Effectifs PP'!$C$10</definedName>
    <definedName name="IR_REMA2_ETP">'H0-ETPR rémunération'!$C$9</definedName>
    <definedName name="IR_REMA2_PP">'G01234-Effectifs PP'!$C$9</definedName>
    <definedName name="IR_REMP2_ETP">'H0-ETPR rémunération'!$C$8</definedName>
    <definedName name="IR_REMP2_PP">'G01234-Effectifs PP'!$C$8</definedName>
    <definedName name="IR_SE">'G01234-Effectifs PP'!$C$22</definedName>
    <definedName name="IR_T_ETP">'J-Tiers ETPR'!$C$9</definedName>
    <definedName name="IR_T_PP">'I-Tiers PP'!$C$9</definedName>
    <definedName name="IR_TNV_ETP">'J-Tiers ETPR'!$C$8</definedName>
    <definedName name="IR_TNV_PP">'I-Tiers PP'!$C$8</definedName>
    <definedName name="MIN_CHARGE">ChargeEnquêté!$D$4</definedName>
    <definedName name="NTI_AGRI">'G6-Disciplines'!$C$13</definedName>
    <definedName name="NTI_CHIM">'G6-Disciplines'!$C$9</definedName>
    <definedName name="NTI_DISC">'G6-Disciplines'!$C$19</definedName>
    <definedName name="NTI_GES">'G6-Disciplines'!$C$18</definedName>
    <definedName name="NTI_MATH">'G6-Disciplines'!$C$7</definedName>
    <definedName name="NTI_MECA">'G6-Disciplines'!$C$11</definedName>
    <definedName name="NTI_MED">'G6-Disciplines'!$C$15</definedName>
    <definedName name="NTI_NATU">'G6-Disciplines'!$C$12</definedName>
    <definedName name="NTI_NDOC_AGRI">'G6-Disciplines'!$D$13</definedName>
    <definedName name="NTI_NDOC_CHIM">'G6-Disciplines'!$D$9</definedName>
    <definedName name="NTI_NDOC_DISC">'G6-Disciplines'!$D$19</definedName>
    <definedName name="NTI_NDOC_GES">'G6-Disciplines'!$D$18</definedName>
    <definedName name="NTI_NDOC_MATH">'G6-Disciplines'!$D$7</definedName>
    <definedName name="NTI_NDOC_MECA">'G6-Disciplines'!$D$11</definedName>
    <definedName name="NTI_NDOC_MED">'G6-Disciplines'!$D$15</definedName>
    <definedName name="NTI_NDOC_NATU">'G6-Disciplines'!$D$12</definedName>
    <definedName name="NTI_NDOC_PHYS">'G6-Disciplines'!$D$8</definedName>
    <definedName name="NTI_NDOC_SH">'G6-Disciplines'!$D$17</definedName>
    <definedName name="NTI_NDOC_SS">'G6-Disciplines'!$D$16</definedName>
    <definedName name="NTI_NDOC_STIC">'G6-Disciplines'!$D$10</definedName>
    <definedName name="NTI_NDOC_SV">'G6-Disciplines'!$D$14</definedName>
    <definedName name="NTI_PHYS">'G6-Disciplines'!$C$8</definedName>
    <definedName name="NTI_SH">'G6-Disciplines'!$C$17</definedName>
    <definedName name="NTI_SS">'G6-Disciplines'!$C$16</definedName>
    <definedName name="NTI_STIC">'G6-Disciplines'!$C$10</definedName>
    <definedName name="NTI_SV">'G6-Disciplines'!$C$14</definedName>
    <definedName name="RESS_C_CEA">'E3.1-Org Publics'!$B$7</definedName>
    <definedName name="RESS_C_CNRS">'E3.1-Org Publics'!$B$8</definedName>
    <definedName name="RESS_C_INSERM">'E3.1-Org Publics'!$B$9</definedName>
    <definedName name="RESS_C_NV">'E3.1-Org Publics'!$B$10</definedName>
    <definedName name="RESS_C_TOTAL">'E3.1-Org Publics'!$B$11</definedName>
    <definedName name="RESS_CONTRAT_PREV">'E-Synthèse'!$C$6</definedName>
    <definedName name="RESS_CONTRAT_TOTAL">'E-Synthèse'!$B$6</definedName>
    <definedName name="RESS_CT_CR">'E3.1-Administration'!$B$12</definedName>
    <definedName name="RESS_CT_NV">'E3.1-Administration'!$B$13</definedName>
    <definedName name="RESS_CT_TOTAL">'E3.1-Administration'!$B$14</definedName>
    <definedName name="RESS_DONS_LEGS">'E2-Ress propres'!$B$8</definedName>
    <definedName name="RESS_EE_NV">'E3.5-Etranger'!$B$21</definedName>
    <definedName name="RESS_EE_TOTAL">'E3.5-Etranger'!$B$22</definedName>
    <definedName name="RESS_ENTR_TOTAL">'E3.4-Entreprises'!$C$8</definedName>
    <definedName name="RESS_ENTRA_NOM">'E3.4-Entreprises'!$B$7</definedName>
    <definedName name="RESS_ENTRA_VAL">'E3.4-Entreprises'!$C$7</definedName>
    <definedName name="RESS_ES_TOTAL">'E3.2-ESR'!$B$18</definedName>
    <definedName name="RESS_ESC_CHU">'E3.2-ESR'!$B$8</definedName>
    <definedName name="RESS_ESC_CLCC">'E3.2-ESR'!$B$9</definedName>
    <definedName name="RESS_ESC_COMUE">'E3.2-ESR'!$B$7</definedName>
    <definedName name="RESS_ESC_TOTAL">'E3.2-ESR'!$B$10</definedName>
    <definedName name="RESS_ESC_UNIV">'E3.2-ESR'!$B$6</definedName>
    <definedName name="RESS_ESE_NV">'E3.5-Etranger'!$B$17</definedName>
    <definedName name="RESS_ESE_TOTAL">'E3.5-Etranger'!$B$18</definedName>
    <definedName name="RESS_ESH_NV">'E3.2-ESR'!$B$14</definedName>
    <definedName name="RESS_ESH_TOTAL">'E3.2-ESR'!$B$15</definedName>
    <definedName name="RESS_ETR_TOTAL">'E3.5-Etranger'!$B$25</definedName>
    <definedName name="RESS_F_ANR">'E3.1-Org Publics'!$B$14</definedName>
    <definedName name="RESS_F_ANRS">'E3.1-Org Publics'!$B$16</definedName>
    <definedName name="RESS_F_Autres">'E3.1-Org Publics'!$B$17</definedName>
    <definedName name="RESS_F_INCA">'E3.1-Org Publics'!$B$15</definedName>
    <definedName name="RESS_F_TOTAL">'E3.1-Org Publics'!$B$18</definedName>
    <definedName name="RESS_GOV_TOTAL">'E3.1-Org Publics'!$B$22</definedName>
    <definedName name="RESS_I_NV">'E3.3-Associations'!$B$6</definedName>
    <definedName name="RESS_I_TOTAL">'E3.3-Associations'!$B$7</definedName>
    <definedName name="RESS_MERRI_FIXE">'E2-Ress propres'!$B$9</definedName>
    <definedName name="RESS_MERRI_VARI">'E2-Ress propres'!$B$10</definedName>
    <definedName name="RESS_MESRI">'E3.1-Administration'!$B$6</definedName>
    <definedName name="RESS_Min_NV">'E3.1-Administration'!$B$8</definedName>
    <definedName name="RESS_Min_TOTAL">'E3.1-Administration'!$B$9</definedName>
    <definedName name="RESS_MSOCIAL">'E3.1-Administration'!$B$7</definedName>
    <definedName name="RESS_OI_HE_NV">'E3.5-Etranger'!$B$13</definedName>
    <definedName name="RESS_OI_HE_TOTAL">'E3.5-Etranger'!$B$14</definedName>
    <definedName name="RESS_OI_UE_Autre">'E3.5-Etranger'!$B$8</definedName>
    <definedName name="RESS_OI_UE_commentaire">'E3.5-Etranger'!$B$9</definedName>
    <definedName name="RESS_OI_UE_FS">'E3.5-Etranger'!$B$7</definedName>
    <definedName name="RESS_OI_UE_PCRD">'E3.5-Etranger'!$B$6</definedName>
    <definedName name="RESS_OI_UE_TOTAL">'E3.5-Etranger'!$B$10</definedName>
    <definedName name="RESS_PREST_SERVICES">'E2-Ress propres'!$B$7</definedName>
    <definedName name="RESS_PRO_AUTRES">'E2-Ress propres'!$B$11</definedName>
    <definedName name="RESS_PROPRES_PREV">'E2-Ress propres'!$C$12</definedName>
    <definedName name="RESS_PROPRES_TOTAL">'E2-Ress propres'!$B$12</definedName>
    <definedName name="RESS_REDEVANCES">'E2-Ress propres'!$B$6</definedName>
    <definedName name="RESS_TOTALE">'E-Synthèse'!$B$9</definedName>
    <definedName name="RESS_TOTALE_2">'E-Synthèse'!$B$10</definedName>
    <definedName name="RESS_TOTALE_2_PREV">'E-Synthèse'!$C$10</definedName>
    <definedName name="RESS_TOTALE_PREV">'E-Synthèse'!$C$9</definedName>
    <definedName name="SIREN">'A1-INFORMATIONS GENERALES'!$B$6</definedName>
    <definedName name="STATUT_JUR">'A1-INFORMATIONS GENERALES'!$B$13</definedName>
    <definedName name="SURVEY_ENDDATE">'1ERE PAGE'!$G$33</definedName>
    <definedName name="SURVEY_YEAR">'A1-INFORMATIONS GENERALES'!$B$4</definedName>
    <definedName name="TI_AGRI">'G6-Disciplines'!$B$13</definedName>
    <definedName name="TI_CHIM">'G6-Disciplines'!$B$9</definedName>
    <definedName name="TI_DISC">'G6-Disciplines'!$B$19</definedName>
    <definedName name="TI_GES">'G6-Disciplines'!$B$18</definedName>
    <definedName name="TI_MATH">'G6-Disciplines'!$B$7</definedName>
    <definedName name="TI_MECA">'G6-Disciplines'!$B$11</definedName>
    <definedName name="TI_MED">'G6-Disciplines'!$B$15</definedName>
    <definedName name="TI_NATU">'G6-Disciplines'!$B$12</definedName>
    <definedName name="TI_PHYS">'G6-Disciplines'!$B$8</definedName>
    <definedName name="TI_SH">'G6-Disciplines'!$B$17</definedName>
    <definedName name="TI_SS">'G6-Disciplines'!$B$16</definedName>
    <definedName name="TI_STIC">'G6-Disciplines'!$B$10</definedName>
    <definedName name="TI_SV">'G6-Disciplines'!$B$14</definedName>
    <definedName name="TOT_100_FE">'G5-Age (onglet F)'!$F$17</definedName>
    <definedName name="TOT_100_HO">'G5-Age (onglet H)'!$F$18</definedName>
    <definedName name="TOT_25_FE">'G5-Age (onglet F)'!$F$6</definedName>
    <definedName name="TOT_25_HO">'G5-Age (onglet H)'!$F$7</definedName>
    <definedName name="TOT_29_FE">'G5-Age (onglet F)'!$F$7</definedName>
    <definedName name="TOT_29_HO">'G5-Age (onglet H)'!$F$8</definedName>
    <definedName name="TOT_34_FE">'G5-Age (onglet F)'!$F$8</definedName>
    <definedName name="TOT_34_HO">'G5-Age (onglet H)'!$F$9</definedName>
    <definedName name="TOT_39_FE">'G5-Age (onglet F)'!$F$9</definedName>
    <definedName name="TOT_39_HO">'G5-Age (onglet H)'!$F$10</definedName>
    <definedName name="TOT_44_FE">'G5-Age (onglet F)'!$F$10</definedName>
    <definedName name="TOT_44_HO">'G5-Age (onglet H)'!$F$11</definedName>
    <definedName name="TOT_49_FE">'G5-Age (onglet F)'!$F$11</definedName>
    <definedName name="TOT_49_HO">'G5-Age (onglet H)'!$F$12</definedName>
    <definedName name="TOT_54_FE">'G5-Age (onglet F)'!$F$12</definedName>
    <definedName name="TOT_54_HO">'G5-Age (onglet H)'!$F$13</definedName>
    <definedName name="TOT_59_FE">'G5-Age (onglet F)'!$F$13</definedName>
    <definedName name="TOT_59_HO">'G5-Age (onglet H)'!$F$14</definedName>
    <definedName name="TOT_62_FE">'G5-Age (onglet F)'!$F$14</definedName>
    <definedName name="TOT_62_HO">'G5-Age (onglet H)'!$F$15</definedName>
    <definedName name="TOT_64_FE">'G5-Age (onglet F)'!$F$15</definedName>
    <definedName name="TOT_64_HO">'G5-Age (onglet H)'!$F$16</definedName>
    <definedName name="TOT_67_FE">'G5-Age (onglet F)'!$F$16</definedName>
    <definedName name="TOT_67_HO">'G5-Age (onglet H)'!$F$17</definedName>
    <definedName name="TOT_AGE">'G5-Age (onglet T)'!$F$7</definedName>
    <definedName name="TOT_AGE_FE">'G5-Age (onglet F)'!$F$18</definedName>
    <definedName name="TOT_AGE_HO">'G5-Age (onglet H)'!$F$19</definedName>
    <definedName name="TOT_AGRI">'G6-Disciplines'!$F$13</definedName>
    <definedName name="TOT_Als">'H2-ETPR Région'!$G$16</definedName>
    <definedName name="TOT_AOM">'H2-ETPR Région'!$G$34</definedName>
    <definedName name="TOT_Aqu">'H2-ETPR Région'!$G$21</definedName>
    <definedName name="TOT_Auv">'H2-ETPR Région'!$G$25</definedName>
    <definedName name="TOT_BN">'H2-ETPR Région'!$G$12</definedName>
    <definedName name="TOT_Bourg">'H2-ETPR Région'!$G$13</definedName>
    <definedName name="TOT_Bret">'H2-ETPR Région'!$G$19</definedName>
    <definedName name="TOT_CA">'H2-ETPR Région'!$G$8</definedName>
    <definedName name="TOT_CD">'G01234-Effectifs PP'!$G$17</definedName>
    <definedName name="TOT_CDD">'G01234-Effectifs PP'!$G$14</definedName>
    <definedName name="TOT_CDD_A">'G01234-Effectifs PP'!$G$16</definedName>
    <definedName name="TOT_CDD_L">'G01234-Effectifs PP'!$G$15</definedName>
    <definedName name="TOT_CDI">'G01234-Effectifs PP'!$G$13</definedName>
    <definedName name="TOT_CHIM">'G6-Disciplines'!$F$9</definedName>
    <definedName name="TOT_Cors">'H2-ETPR Région'!$G$28</definedName>
    <definedName name="TOT_CVdL">'H2-ETPR Région'!$G$11</definedName>
    <definedName name="TOT_DISC">'G6-Disciplines'!$F$19</definedName>
    <definedName name="TOT_FC">'H2-ETPR Région'!$G$17</definedName>
    <definedName name="TOT_FE">'G01234-Effectifs PP'!$G$21</definedName>
    <definedName name="TOT_GES">'G6-Disciplines'!$F$18</definedName>
    <definedName name="TOT_Guad">'H2-ETPR Région'!$G$29</definedName>
    <definedName name="TOT_Guya">'H2-ETPR Région'!$G$31</definedName>
    <definedName name="TOT_HN">'H2-ETPR Région'!$G$10</definedName>
    <definedName name="TOT_HO">'G01234-Effectifs PP'!$G$20</definedName>
    <definedName name="TOT_IdF">'H2-ETPR Région'!$G$7</definedName>
    <definedName name="TOT_IN_ETP">'H1-ETPR lieu'!$G$8</definedName>
    <definedName name="TOT_IN_PP">'G01234-Effectifs PP'!$G$26</definedName>
    <definedName name="TOT_LIEU_ETP">'H1-ETPR lieu'!$G$10</definedName>
    <definedName name="TOT_LIEU_PP">'G01234-Effectifs PP'!$G$28</definedName>
    <definedName name="TOT_Lim">'H2-ETPR Région'!$G$23</definedName>
    <definedName name="TOT_Lorr">'H2-ETPR Région'!$G$15</definedName>
    <definedName name="TOT_LR">'H2-ETPR Région'!$G$26</definedName>
    <definedName name="TOT_LRe">'H2-ETPR Région'!$G$32</definedName>
    <definedName name="TOT_Marti">'H2-ETPR Région'!$G$30</definedName>
    <definedName name="TOT_MATH">'G6-Disciplines'!$F$7</definedName>
    <definedName name="TOT_Mayo">'H2-ETPR Région'!$G$33</definedName>
    <definedName name="TOT_MECA">'G6-Disciplines'!$F$11</definedName>
    <definedName name="TOT_MED">'G6-Disciplines'!$F$15</definedName>
    <definedName name="TOT_MP">'H2-ETPR Région'!$G$22</definedName>
    <definedName name="TOT_NATU">'G6-Disciplines'!$F$12</definedName>
    <definedName name="TOT_NPdC">'H2-ETPR Région'!$G$14</definedName>
    <definedName name="TOT_NVOUT_PP">'G01234-Effectifs PP'!$G$27</definedName>
    <definedName name="TOT_OUT_ETP">'H1-ETPR lieu'!$G$9</definedName>
    <definedName name="TOT_PACA">'H2-ETPR Région'!$G$27</definedName>
    <definedName name="TOT_PC">'H2-ETPR Région'!$G$20</definedName>
    <definedName name="TOT_PdL">'H2-ETPR Région'!$G$18</definedName>
    <definedName name="TOT_PHYS">'G6-Disciplines'!$F$8</definedName>
    <definedName name="TOT_Pic">'H2-ETPR Région'!$G$9</definedName>
    <definedName name="TOT_RA">'H2-ETPR Région'!$G$24</definedName>
    <definedName name="TOT_REG">'H2-ETPR Région'!$G$36</definedName>
    <definedName name="TOT_REG_ETR">'H2-ETPR Région'!$G$35</definedName>
    <definedName name="TOT_REM2_ETP">'H0-ETPR rémunération'!$G$10</definedName>
    <definedName name="TOT_REM2_PP">'G01234-Effectifs PP'!$G$10</definedName>
    <definedName name="TOT_REMA2_ETP">'H0-ETPR rémunération'!$G$9</definedName>
    <definedName name="TOT_REMA2_PP">'G01234-Effectifs PP'!$G$9</definedName>
    <definedName name="TOT_REMP2_ETP">'H0-ETPR rémunération'!$G$8</definedName>
    <definedName name="TOT_REMP2_PP">'G01234-Effectifs PP'!$G$8</definedName>
    <definedName name="TOT_SE">'G01234-Effectifs PP'!$G$22</definedName>
    <definedName name="TOT_SH">'G6-Disciplines'!$F$17</definedName>
    <definedName name="TOT_SS">'G6-Disciplines'!$F$16</definedName>
    <definedName name="TOT_STIC">'G6-Disciplines'!$F$10</definedName>
    <definedName name="TOT_SV">'G6-Disciplines'!$F$14</definedName>
    <definedName name="TOT_T_ETP">'J-Tiers ETPR'!$G$9</definedName>
    <definedName name="TOT_T_PP">'I-Tiers PP'!$G$9</definedName>
    <definedName name="TOT_TNV_ETP">'J-Tiers ETPR'!$G$8</definedName>
    <definedName name="TOT_TNV_PP">'I-Tiers PP'!$G$8</definedName>
    <definedName name="TUTELLE">'A1-INFORMATIONS GENERALES'!$B$14</definedName>
    <definedName name="_xlnm.Print_Area" localSheetId="4">'C1-DIRD_Nature'!$A$2:$C$14</definedName>
    <definedName name="_xlnm.Print_Area" localSheetId="30">'I-Tiers PP'!$A$2:$G$11</definedName>
    <definedName name="_xlnm.Print_Area" localSheetId="31">'J-Tiers ETPR'!$A$2:$G$9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 i="25" l="1"/>
  <c r="B8" i="8" l="1"/>
  <c r="H23" i="31" l="1"/>
  <c r="G23" i="31" l="1"/>
  <c r="H12" i="31" l="1"/>
  <c r="F12" i="31"/>
  <c r="G19" i="31"/>
  <c r="E19" i="31"/>
  <c r="D19" i="31"/>
  <c r="B19" i="31"/>
  <c r="C18" i="31"/>
  <c r="F18" i="31" s="1"/>
  <c r="H18" i="31" s="1"/>
  <c r="C17" i="31"/>
  <c r="F17" i="31" s="1"/>
  <c r="H17" i="31" s="1"/>
  <c r="C16" i="31"/>
  <c r="F16" i="31" s="1"/>
  <c r="H16" i="31" s="1"/>
  <c r="C15" i="31"/>
  <c r="F15" i="31" s="1"/>
  <c r="H15" i="31" s="1"/>
  <c r="C14" i="31"/>
  <c r="F14" i="31" s="1"/>
  <c r="H14" i="31" s="1"/>
  <c r="C13" i="31"/>
  <c r="F13" i="31" s="1"/>
  <c r="H13" i="31" s="1"/>
  <c r="C12" i="31"/>
  <c r="C11" i="31"/>
  <c r="F11" i="31" s="1"/>
  <c r="H11" i="31" s="1"/>
  <c r="C10" i="31"/>
  <c r="F10" i="31" s="1"/>
  <c r="H10" i="31" s="1"/>
  <c r="C9" i="31"/>
  <c r="F9" i="31" s="1"/>
  <c r="H9" i="31" s="1"/>
  <c r="C8" i="31"/>
  <c r="F8" i="31" s="1"/>
  <c r="H8" i="31" s="1"/>
  <c r="C7" i="31"/>
  <c r="F7" i="31" s="1"/>
  <c r="H7" i="31" s="1"/>
  <c r="H19" i="31" l="1"/>
  <c r="C19" i="31"/>
  <c r="F19" i="31"/>
  <c r="G9" i="32"/>
  <c r="G8" i="32"/>
  <c r="F10" i="32"/>
  <c r="E10" i="32"/>
  <c r="D10" i="32"/>
  <c r="C10" i="32"/>
  <c r="B10" i="32"/>
  <c r="G10" i="32" l="1"/>
  <c r="G8" i="36"/>
  <c r="G9" i="36" s="1"/>
  <c r="F9" i="36"/>
  <c r="E9" i="36"/>
  <c r="D9" i="36"/>
  <c r="C9" i="36"/>
  <c r="B9" i="36"/>
  <c r="G8" i="35"/>
  <c r="G9" i="35" s="1"/>
  <c r="F9" i="35"/>
  <c r="E9" i="35"/>
  <c r="D9" i="35"/>
  <c r="C9" i="35"/>
  <c r="B9" i="35"/>
  <c r="A4" i="35"/>
  <c r="D39" i="34"/>
  <c r="C39" i="34"/>
  <c r="F36" i="34"/>
  <c r="E36" i="34"/>
  <c r="D36" i="34"/>
  <c r="C36" i="34"/>
  <c r="B36" i="34"/>
  <c r="G34" i="34"/>
  <c r="G33" i="34"/>
  <c r="G32" i="34"/>
  <c r="G31" i="34"/>
  <c r="G30" i="34"/>
  <c r="G29" i="34"/>
  <c r="G28" i="34"/>
  <c r="G27" i="34"/>
  <c r="G26" i="34"/>
  <c r="G25" i="34"/>
  <c r="G24" i="34"/>
  <c r="G23" i="34"/>
  <c r="G22" i="34"/>
  <c r="G21" i="34"/>
  <c r="G20" i="34"/>
  <c r="G19" i="34"/>
  <c r="G18" i="34"/>
  <c r="G17" i="34"/>
  <c r="G16" i="34"/>
  <c r="G15" i="34"/>
  <c r="G36" i="34" s="1"/>
  <c r="A38" i="34" s="1"/>
  <c r="G14" i="34"/>
  <c r="G13" i="34"/>
  <c r="G12" i="34"/>
  <c r="G11" i="34"/>
  <c r="G10" i="34"/>
  <c r="G9" i="34"/>
  <c r="G8" i="34"/>
  <c r="G7" i="34"/>
  <c r="G35" i="34"/>
  <c r="G9" i="33"/>
  <c r="G8" i="33"/>
  <c r="G10" i="33" s="1"/>
  <c r="F10" i="33"/>
  <c r="F39" i="34" s="1"/>
  <c r="E10" i="33"/>
  <c r="E39" i="34" s="1"/>
  <c r="D10" i="33"/>
  <c r="C10" i="33"/>
  <c r="B10" i="33"/>
  <c r="B39" i="34" s="1"/>
  <c r="A12" i="32"/>
  <c r="G39" i="34" l="1"/>
  <c r="A12" i="33"/>
  <c r="B23" i="31"/>
  <c r="A24" i="31" s="1"/>
  <c r="A4" i="31"/>
  <c r="C10" i="30"/>
  <c r="E10" i="30"/>
  <c r="D10" i="30"/>
  <c r="B10" i="30"/>
  <c r="C7" i="30"/>
  <c r="E7" i="30"/>
  <c r="F17" i="29"/>
  <c r="F16" i="29"/>
  <c r="F15" i="29"/>
  <c r="F14" i="29"/>
  <c r="F13" i="29"/>
  <c r="F12" i="29"/>
  <c r="F11" i="29"/>
  <c r="F10" i="29"/>
  <c r="F9" i="29"/>
  <c r="F8" i="29"/>
  <c r="F7" i="29"/>
  <c r="F6" i="29"/>
  <c r="E18" i="29"/>
  <c r="D18" i="29"/>
  <c r="C18" i="29"/>
  <c r="B18" i="29"/>
  <c r="F18" i="28"/>
  <c r="F17" i="28"/>
  <c r="F16" i="28"/>
  <c r="F15" i="28"/>
  <c r="F14" i="28"/>
  <c r="F13" i="28"/>
  <c r="F12" i="28"/>
  <c r="F11" i="28"/>
  <c r="F10" i="28"/>
  <c r="F9" i="28"/>
  <c r="F8" i="28"/>
  <c r="F7" i="28"/>
  <c r="E19" i="28"/>
  <c r="D19" i="28"/>
  <c r="D7" i="30" s="1"/>
  <c r="C19" i="28"/>
  <c r="B19" i="28"/>
  <c r="B7" i="30" s="1"/>
  <c r="A3" i="29"/>
  <c r="A3" i="28"/>
  <c r="F10" i="30" l="1"/>
  <c r="D13" i="30"/>
  <c r="E13" i="30"/>
  <c r="C13" i="30"/>
  <c r="F19" i="28"/>
  <c r="F7" i="30" s="1"/>
  <c r="F18" i="29"/>
  <c r="B13" i="30"/>
  <c r="F13" i="30" l="1"/>
  <c r="A15" i="30" s="1"/>
  <c r="G27" i="27"/>
  <c r="G26" i="27"/>
  <c r="F28" i="27"/>
  <c r="E28" i="27"/>
  <c r="D28" i="27"/>
  <c r="C28" i="27"/>
  <c r="B28" i="27"/>
  <c r="G21" i="27"/>
  <c r="G20" i="27"/>
  <c r="G22" i="27"/>
  <c r="F22" i="27"/>
  <c r="E22" i="27"/>
  <c r="D22" i="27"/>
  <c r="C22" i="27"/>
  <c r="B22" i="27"/>
  <c r="F17" i="27"/>
  <c r="E17" i="27"/>
  <c r="D17" i="27"/>
  <c r="C17" i="27"/>
  <c r="B17" i="27"/>
  <c r="G16" i="27"/>
  <c r="G15" i="27"/>
  <c r="G13" i="27"/>
  <c r="F14" i="27"/>
  <c r="E14" i="27"/>
  <c r="D14" i="27"/>
  <c r="E23" i="31" s="1"/>
  <c r="C14" i="27"/>
  <c r="B14" i="27"/>
  <c r="G14" i="27" s="1"/>
  <c r="G17" i="27" s="1"/>
  <c r="G28" i="27" l="1"/>
  <c r="A23" i="27"/>
  <c r="A29" i="27"/>
  <c r="D23" i="31"/>
  <c r="C23" i="31"/>
  <c r="A25" i="31" s="1"/>
  <c r="G9" i="27"/>
  <c r="G8" i="27"/>
  <c r="F10" i="27"/>
  <c r="E10" i="27"/>
  <c r="D10" i="27"/>
  <c r="C10" i="27"/>
  <c r="B10" i="27"/>
  <c r="A4" i="27"/>
  <c r="C9" i="26"/>
  <c r="G10" i="27" l="1"/>
  <c r="A12" i="26"/>
  <c r="D5" i="26"/>
  <c r="B22" i="25"/>
  <c r="B18" i="25"/>
  <c r="B14" i="25"/>
  <c r="B25" i="25" s="1"/>
  <c r="C8" i="24"/>
  <c r="A2" i="24"/>
  <c r="B7" i="23"/>
  <c r="A30" i="27" l="1"/>
  <c r="A11" i="27"/>
  <c r="B15" i="22"/>
  <c r="B10" i="22"/>
  <c r="B18" i="22" s="1"/>
  <c r="B18" i="21" l="1"/>
  <c r="B11" i="21"/>
  <c r="B22" i="21" s="1"/>
  <c r="B6" i="26" s="1"/>
  <c r="B9" i="20"/>
  <c r="B14" i="20"/>
  <c r="B12" i="18"/>
  <c r="C13" i="18"/>
  <c r="A15" i="18" s="1"/>
  <c r="A13" i="18"/>
  <c r="C7" i="16"/>
  <c r="C6" i="16"/>
  <c r="C8" i="16" s="1"/>
  <c r="D5" i="16"/>
  <c r="C5" i="16"/>
  <c r="B5" i="16"/>
  <c r="A17" i="15"/>
  <c r="A6" i="15"/>
  <c r="A14" i="15"/>
  <c r="C13" i="26" l="1"/>
  <c r="A15" i="26" s="1"/>
  <c r="C16" i="26"/>
  <c r="D6" i="26"/>
  <c r="B9" i="26"/>
  <c r="D9" i="26" l="1"/>
  <c r="A10" i="26" s="1"/>
  <c r="B18" i="14"/>
  <c r="B13" i="14"/>
  <c r="B9" i="14"/>
  <c r="B21" i="14" s="1"/>
  <c r="B11" i="15" s="1"/>
  <c r="C10" i="13"/>
  <c r="B10" i="15" s="1"/>
  <c r="B7" i="12"/>
  <c r="B9" i="15" s="1"/>
  <c r="B14" i="11"/>
  <c r="B8" i="15" s="1"/>
  <c r="B12" i="11"/>
  <c r="B9" i="10"/>
  <c r="B7" i="15" s="1"/>
  <c r="A9" i="8"/>
  <c r="B13" i="6"/>
  <c r="B35" i="7"/>
  <c r="B6" i="15" l="1"/>
  <c r="C34" i="7"/>
  <c r="C22" i="7"/>
  <c r="C10" i="7"/>
  <c r="C33" i="7"/>
  <c r="C21" i="7"/>
  <c r="C9" i="7"/>
  <c r="C20" i="7"/>
  <c r="C8" i="7"/>
  <c r="C19" i="7"/>
  <c r="C7" i="7"/>
  <c r="C30" i="7"/>
  <c r="C18" i="7"/>
  <c r="C29" i="7"/>
  <c r="C17" i="7"/>
  <c r="C24" i="7"/>
  <c r="C12" i="7"/>
  <c r="C32" i="7"/>
  <c r="C28" i="7"/>
  <c r="C15" i="7"/>
  <c r="C26" i="7"/>
  <c r="C13" i="7"/>
  <c r="C23" i="7"/>
  <c r="C31" i="7"/>
  <c r="C16" i="7"/>
  <c r="C27" i="7"/>
  <c r="C14" i="7"/>
  <c r="C25" i="7"/>
  <c r="C11" i="7"/>
  <c r="C15" i="6"/>
  <c r="D6" i="16"/>
  <c r="B6" i="16"/>
  <c r="B37" i="7"/>
  <c r="A36" i="7" s="1"/>
  <c r="A16" i="6"/>
  <c r="C35" i="7" l="1"/>
  <c r="A11" i="16"/>
  <c r="B17" i="15"/>
  <c r="A18" i="15" s="1"/>
  <c r="D7" i="16"/>
  <c r="B7" i="16"/>
  <c r="B8" i="16" s="1"/>
  <c r="A7" i="27"/>
  <c r="D8" i="16" l="1"/>
  <c r="A10" i="16" s="1"/>
  <c r="B16" i="26"/>
  <c r="B13" i="26"/>
  <c r="A14" i="26" s="1"/>
  <c r="A2" i="36"/>
  <c r="A2" i="35"/>
  <c r="A2" i="34"/>
  <c r="A2" i="33"/>
  <c r="A2" i="32"/>
  <c r="A2" i="31"/>
  <c r="A2" i="30"/>
  <c r="A17" i="29"/>
  <c r="A16" i="29"/>
  <c r="A15" i="29"/>
  <c r="A14" i="29"/>
  <c r="A13" i="29"/>
  <c r="A12" i="29"/>
  <c r="A11" i="29"/>
  <c r="A10" i="29"/>
  <c r="A9" i="29"/>
  <c r="A8" i="29"/>
  <c r="A7" i="29"/>
  <c r="A6" i="29"/>
  <c r="A2" i="29"/>
  <c r="A18" i="28"/>
  <c r="A17" i="28"/>
  <c r="A16" i="28"/>
  <c r="A15" i="28"/>
  <c r="A14" i="28"/>
  <c r="A13" i="28"/>
  <c r="A12" i="28"/>
  <c r="A11" i="28"/>
  <c r="A10" i="28"/>
  <c r="A9" i="28"/>
  <c r="A8" i="28"/>
  <c r="A7" i="28"/>
  <c r="A2" i="28"/>
  <c r="A25" i="27"/>
  <c r="A19" i="27"/>
  <c r="A12" i="27"/>
  <c r="A2" i="27"/>
  <c r="A6" i="26"/>
  <c r="C5" i="26"/>
  <c r="B5" i="26"/>
  <c r="A2" i="26"/>
  <c r="A2" i="25"/>
  <c r="A2" i="23"/>
  <c r="A2" i="22"/>
  <c r="A2" i="21"/>
  <c r="A2" i="20"/>
  <c r="C4" i="18"/>
  <c r="B4" i="18"/>
  <c r="A2" i="18"/>
  <c r="A2" i="16"/>
  <c r="A15" i="15"/>
  <c r="A2" i="15"/>
  <c r="A2" i="14"/>
  <c r="A2" i="13"/>
  <c r="A2" i="12"/>
  <c r="A2" i="11"/>
  <c r="A2" i="10"/>
  <c r="A2" i="8"/>
  <c r="A2" i="7"/>
  <c r="C12" i="6"/>
  <c r="A2" i="6"/>
  <c r="A9" i="5"/>
  <c r="A2" i="5"/>
  <c r="A16" i="3"/>
  <c r="A15" i="3"/>
  <c r="C13" i="1"/>
</calcChain>
</file>

<file path=xl/sharedStrings.xml><?xml version="1.0" encoding="utf-8"?>
<sst xmlns="http://schemas.openxmlformats.org/spreadsheetml/2006/main" count="525" uniqueCount="330">
  <si>
    <t xml:space="preserve">Direction générale </t>
  </si>
  <si>
    <t xml:space="preserve">de la recherche </t>
  </si>
  <si>
    <t xml:space="preserve">et l’innovation </t>
  </si>
  <si>
    <t>Direction générale de</t>
  </si>
  <si>
    <t>l’enseignement supérieur</t>
  </si>
  <si>
    <t>et l’insertion professionnelle</t>
  </si>
  <si>
    <t>Questionnaire général</t>
  </si>
  <si>
    <t>Service de la coordination</t>
  </si>
  <si>
    <t>des stratégies de l’enseignement supérieur et de la recherche</t>
  </si>
  <si>
    <t xml:space="preserve">
Cette enquête a pour objectif d’évaluer la part des organismes publics dans le potentiel national des moyens humains et financiers consacrés à la recherche et au développement expérimental (R&amp;D).
Menée chaque année dans le cadre d’une investigation européenne, elle permet de recueillir des points de repère et de comparaison importants pour l’orientation de l’action publique.
Ce questionnaire s'adresse à votre organisme. Il peut concerner plusieurs responsables de la direction générale ou du service R&amp;D.</t>
  </si>
  <si>
    <t>Sous-direction des</t>
  </si>
  <si>
    <t>Systèmes d’information 
et études statistiques</t>
  </si>
  <si>
    <t>Département des</t>
  </si>
  <si>
    <t>Études statistiques</t>
  </si>
  <si>
    <t>de la recherche</t>
  </si>
  <si>
    <t>1 rue Descartes</t>
  </si>
  <si>
    <t>75231 Paris cedex 05</t>
  </si>
  <si>
    <t>Réponse attendue avant le</t>
  </si>
  <si>
    <r>
      <t>Pour plus de renseignements</t>
    </r>
    <r>
      <rPr>
        <sz val="10"/>
        <color rgb="FF000000"/>
        <rFont val="Arial"/>
        <family val="2"/>
      </rPr>
      <t>, vous pouvez contacter :</t>
    </r>
    <r>
      <rPr>
        <u/>
        <sz val="10"/>
        <color rgb="FF000000"/>
        <rFont val="Arial"/>
        <family val="2"/>
      </rPr>
      <t xml:space="preserve">
</t>
    </r>
    <r>
      <rPr>
        <u/>
        <sz val="10"/>
        <color rgb="FF388194"/>
        <rFont val="Arial"/>
        <family val="2"/>
      </rPr>
      <t>[</t>
    </r>
    <r>
      <rPr>
        <sz val="10"/>
        <color rgb="FF388194"/>
        <rFont val="Arial"/>
        <family val="2"/>
      </rPr>
      <t>Administrateur]*[type_etab]</t>
    </r>
    <r>
      <rPr>
        <sz val="10"/>
        <color rgb="FF000000"/>
        <rFont val="Arial"/>
        <family val="2"/>
      </rPr>
      <t xml:space="preserve"> - </t>
    </r>
    <r>
      <rPr>
        <sz val="10"/>
        <color rgb="FF388194"/>
        <rFont val="Arial"/>
        <family val="2"/>
      </rPr>
      <t>[tel_admin]*[type_etab]</t>
    </r>
    <r>
      <rPr>
        <sz val="10"/>
        <color rgb="FF000000"/>
        <rFont val="Arial"/>
        <family val="2"/>
      </rPr>
      <t xml:space="preserve"> - recherche.publique@recherche.gouv.fr</t>
    </r>
  </si>
  <si>
    <r>
      <t xml:space="preserve">Le questionnaire doit être renseigné </t>
    </r>
    <r>
      <rPr>
        <b/>
        <sz val="10"/>
        <color rgb="FF002060"/>
        <rFont val="Arial"/>
        <family val="2"/>
      </rPr>
      <t>en MILLIERS d'EUROS</t>
    </r>
    <r>
      <rPr>
        <sz val="10"/>
        <color rgb="FF002060"/>
        <rFont val="Arial"/>
        <family val="2"/>
      </rPr>
      <t xml:space="preserve"> : saisir un nombre entier arrondi au millier d'euros le plus proche.</t>
    </r>
  </si>
  <si>
    <t>CONTACTS</t>
  </si>
  <si>
    <t>Correspondant principal</t>
  </si>
  <si>
    <t>Correspondant principal ou responsable de la coordination des réponses à ce questionnaire :</t>
  </si>
  <si>
    <t xml:space="preserve">Nom et prénom :  </t>
  </si>
  <si>
    <t xml:space="preserve">Fonction et service :  </t>
  </si>
  <si>
    <t xml:space="preserve">Téléphone :  </t>
  </si>
  <si>
    <t xml:space="preserve">Mèl :  </t>
  </si>
  <si>
    <t>Correspondant financier</t>
  </si>
  <si>
    <t>Responsable de la coordination des réponses de la partie financière</t>
  </si>
  <si>
    <t>Partie du questionnaire qui vous concerne :</t>
  </si>
  <si>
    <t>Correspondant personnels R&amp;D</t>
  </si>
  <si>
    <t>Responsable de la coordination des réponses de la partie relative aux personnels R&amp;D</t>
  </si>
  <si>
    <t>INFORMATIONS GÉNÉRALES</t>
  </si>
  <si>
    <t>ANNEE D'EXERCICE</t>
  </si>
  <si>
    <t>TYPE ETABLISSEMENT</t>
  </si>
  <si>
    <t>SIREN ETABLISSEMENT</t>
  </si>
  <si>
    <t xml:space="preserve">Nom </t>
  </si>
  <si>
    <t xml:space="preserve">Sigle </t>
  </si>
  <si>
    <t>Adresse postale</t>
  </si>
  <si>
    <t>complément d'adresse</t>
  </si>
  <si>
    <t>code postal</t>
  </si>
  <si>
    <t>ville</t>
  </si>
  <si>
    <t xml:space="preserve">Statut juridique de l’organisme </t>
  </si>
  <si>
    <t>Rattachement administratif ou tutelle</t>
  </si>
  <si>
    <t>Commentaire</t>
  </si>
  <si>
    <t>Merci de nous signaler les changements éventuels de mode de réponse ainsi que les principaux événements qui expliquent les variations importantes de l’année et de joindre tout document explicatif.</t>
  </si>
  <si>
    <t>Dépenses réelles engagées pour les travaux de R&amp;D exécutés par votre organisme 
(pour votre propre compte ou pour le compte d'un tiers)</t>
  </si>
  <si>
    <t>Dépenses courantes de R&amp;D hors amortissements</t>
  </si>
  <si>
    <t>Montants HT en K€</t>
  </si>
  <si>
    <t>Dépenses de personnel de R&amp;D (y.c. charges sociales et fiscales)</t>
  </si>
  <si>
    <t>Dépenses de fonctionnement</t>
  </si>
  <si>
    <r>
      <t xml:space="preserve">Dépenses en capital de R&amp;D </t>
    </r>
    <r>
      <rPr>
        <b/>
        <u/>
        <sz val="10"/>
        <color rgb="FF000000"/>
        <rFont val="Arial"/>
        <family val="2"/>
      </rPr>
      <t>avant amortissements</t>
    </r>
  </si>
  <si>
    <t>Équipements propres à la R&amp;D</t>
  </si>
  <si>
    <t xml:space="preserve">Opérations immobilières propres à la R&amp;D </t>
  </si>
  <si>
    <t>Total des dépenses intérieures de R&amp;D hors amortissements</t>
  </si>
  <si>
    <t>Montant HT en K€</t>
  </si>
  <si>
    <t>%</t>
  </si>
  <si>
    <t>Île-de-France</t>
  </si>
  <si>
    <t>Champagne-Ardenne</t>
  </si>
  <si>
    <t>Picardie</t>
  </si>
  <si>
    <t>Haute-Normandie</t>
  </si>
  <si>
    <t>Centre</t>
  </si>
  <si>
    <t>Basse-Normandie</t>
  </si>
  <si>
    <t>Bourgogne</t>
  </si>
  <si>
    <t>Nord-Pas-de-Calais</t>
  </si>
  <si>
    <t>Lorraine</t>
  </si>
  <si>
    <t>Alsace</t>
  </si>
  <si>
    <t>Franche-Comté</t>
  </si>
  <si>
    <t>Pays de la Loire</t>
  </si>
  <si>
    <t>Bretagne</t>
  </si>
  <si>
    <t>Poitou-Charentes</t>
  </si>
  <si>
    <t>Aquitaine</t>
  </si>
  <si>
    <t>Midi-Pyrénées</t>
  </si>
  <si>
    <t>Limousin</t>
  </si>
  <si>
    <t>Rhône-Alpes</t>
  </si>
  <si>
    <t>Auvergne</t>
  </si>
  <si>
    <t>Languedoc-Roussillon</t>
  </si>
  <si>
    <t>Provence-Alpes-Côte d’Azur</t>
  </si>
  <si>
    <t>Corse</t>
  </si>
  <si>
    <t>Guadeloupe</t>
  </si>
  <si>
    <t>Martinique</t>
  </si>
  <si>
    <t>Guyane</t>
  </si>
  <si>
    <t>Réunion</t>
  </si>
  <si>
    <t>Mayotte</t>
  </si>
  <si>
    <t>Autres outre-mer</t>
  </si>
  <si>
    <t>Montant HT en %</t>
  </si>
  <si>
    <t xml:space="preserve">Recherche fondamentale </t>
  </si>
  <si>
    <t>Recherche appliquée</t>
  </si>
  <si>
    <t>Développement expérimental</t>
  </si>
  <si>
    <t>Dépenses engagées pour les travaux de R&amp;D financés par votre organisme et exécutés par un tiers (Sous-traitances, y compris collaborations)
Ces dépenses doivent forcément être à destination d'un exécutant de R&amp;D.</t>
  </si>
  <si>
    <t>Autres</t>
  </si>
  <si>
    <t>Secteur civil de l'État et des organismes publics</t>
  </si>
  <si>
    <t>CEA civil</t>
  </si>
  <si>
    <t xml:space="preserve">CNRS </t>
  </si>
  <si>
    <t>INSERM</t>
  </si>
  <si>
    <t>Total des dépenses extérieures de R&amp;D :
État, organismes publics - Secteur civil</t>
  </si>
  <si>
    <t>Total des dépenses extérieures de R&amp;D exécutées dans le secteur de l'État et des organismes publics</t>
  </si>
  <si>
    <t>Les Établissements d'ESR implantés en France (y. c. outre-mer)</t>
  </si>
  <si>
    <t>Etablissements d'enseignement supérieur (universités, grandes écoles, Comue)</t>
  </si>
  <si>
    <t>Les Établissements d'ESR sous contrat avec le Ministère en charge de l'enseignement supérieur et de la recherche</t>
  </si>
  <si>
    <t>COMUE (communautés d'universités et établissements)</t>
  </si>
  <si>
    <t>CHU et CHRU (centre hospitalier [régional] universitaire)</t>
  </si>
  <si>
    <t>CLCC (centre de lutte contre le cancer)</t>
  </si>
  <si>
    <t>Total des dépenses extérieures de R&amp;D exécutées par 
Établissements d'enseignement supérieur et de recherche sous contrat avec le Ministère en charge de l'ESR</t>
  </si>
  <si>
    <t>Autres établissements d'enseignement supérieur et de recherche</t>
  </si>
  <si>
    <t>Total des dépenses extérieures de R&amp;D exécutées dans le secteur de l'enseignement supérieur (en France)</t>
  </si>
  <si>
    <t>Les Associations, les Fondations et les GIP implantées en France (y compris outre-mer)</t>
  </si>
  <si>
    <t>Associations, Fondations et GIP</t>
  </si>
  <si>
    <t>Total des dépenses extérieures de R&amp;D exécutées dans le secteur des Associations (en France)</t>
  </si>
  <si>
    <t>Les entreprises implantées en France (y compris outre-mer)</t>
  </si>
  <si>
    <t>Raison sociale</t>
  </si>
  <si>
    <t xml:space="preserve">Montant HT 
en milliers d'euros </t>
  </si>
  <si>
    <t>Total des dépenses extérieures de R&amp;D exécutées dans le secteur des entreprises (en France)</t>
  </si>
  <si>
    <t>Organisations internationales (y compris celles présentes sur le territoire national)</t>
  </si>
  <si>
    <t>CERN (organisation européenne pour la recherche nucléaire)</t>
  </si>
  <si>
    <t>CEPMMT (centre européen pour les prévisions météorologiques à moyen terme)</t>
  </si>
  <si>
    <t>CIRC (centre international de recherche sur le cancer)</t>
  </si>
  <si>
    <t>ESA (agence spatiale européenne)</t>
  </si>
  <si>
    <t>ESO (european southern observatory)</t>
  </si>
  <si>
    <t>ESRF (european synchrotron radiation facility)</t>
  </si>
  <si>
    <t>EUMETSAT (european organisation for the exploitation of meteorological satellites)</t>
  </si>
  <si>
    <t>LEBM (laboratoire européen de biologie moléculaire)</t>
  </si>
  <si>
    <t>préciser:</t>
  </si>
  <si>
    <t>Organisations Internationales</t>
  </si>
  <si>
    <t>Total des dépenses extérieures de R&amp;D : Organisations internationales</t>
  </si>
  <si>
    <t>Établissements d'enseignement supérieur et organismes d’État implantés à l'étranger</t>
  </si>
  <si>
    <t>Etablissements d'ESR et organismes d'Etat</t>
  </si>
  <si>
    <t>Total des dépenses extérieures de R&amp;D : Établissements d'enseignement supérieur et organismes d’État implantés à l'étranger</t>
  </si>
  <si>
    <t>Entreprises implantées à l'étranger</t>
  </si>
  <si>
    <t>Entreprises à l'étranger</t>
  </si>
  <si>
    <t>Total des dépenses extérieures de R&amp;D : Entreprises implantées à l'étranger</t>
  </si>
  <si>
    <t>Total des dépenses extérieures de R&amp;D exécutées par le secteur des organisations internationales et de l'étranger</t>
  </si>
  <si>
    <t>Dépenses consacrées/affectées aux travaux de R&amp;D exécutés en interne ou sous-traités</t>
  </si>
  <si>
    <t>Il s'agit maintenant de recenser les ressources correspondantes aux dépenses intérieures et extérieures de R&amp;D de votre organisme, et leurs provenances</t>
  </si>
  <si>
    <t xml:space="preserve">Redevances sur titres de propriété intellectuelle
(brevets, licences, certificats d’obtention végétale ou animale, etc.) </t>
  </si>
  <si>
    <t>Prestations de services, d'expertises</t>
  </si>
  <si>
    <t>Dons, legs et cotisations volontaires</t>
  </si>
  <si>
    <t>MERRI variable au titre de la recherche médicale et innovation hors appels à projet du ministère en charge de la santé (CRB, CIC, DRCI, GIRCI, SERI, effort d’expertise, soutien exeptionnel, année recherche médecine)</t>
  </si>
  <si>
    <t>Autres (locations immobilières, cessions d’actifs, etc.)</t>
  </si>
  <si>
    <t xml:space="preserve"> Total des ressources propres</t>
  </si>
  <si>
    <t>-&gt; Ministères en charge :</t>
  </si>
  <si>
    <t>- de l'enseignement supérieur de la recherche</t>
  </si>
  <si>
    <t>- des affaires sociales, de la santé et des droits des femmes</t>
  </si>
  <si>
    <t>Total des ressources pour travaux de R&amp;D en provenance du secteur de l'État, les organismes publics et les organismes financeurs : Secteur civil</t>
  </si>
  <si>
    <r>
      <t>-&gt; Collectivités territoriales</t>
    </r>
    <r>
      <rPr>
        <sz val="10"/>
        <color rgb="FF000000"/>
        <rFont val="Arial"/>
        <family val="2"/>
      </rPr>
      <t/>
    </r>
  </si>
  <si>
    <t>Conseils régionaux</t>
  </si>
  <si>
    <t>Autres collectivités territoriales</t>
  </si>
  <si>
    <t>Total des ressources pour travaux de R&amp;D en provenance du secteur de l'État, les organismes publics et les organismes financeurs : Collectivités territoriales</t>
  </si>
  <si>
    <t>Si vous recevez des financements en provenance d'un organisme de recherche (exemple le CNRS) agissant en tant que structure support d’un appel à projet (exemple l'ANR), vous ne devez pas reporter cette somme sur la ligne CNRS dans le tableau "Organismes publics de recherche".
Ces montants doivent être inscrits dans le tableau "Organismes financeurs" sur la ligne ANR.</t>
  </si>
  <si>
    <t>-&gt; Organismes publics</t>
  </si>
  <si>
    <t>Total des ressources pour travaux de R&amp;D en provenance du secteur de  L'État, les organismes publics et les organismes financeurs : Organismes publics de recherche</t>
  </si>
  <si>
    <t>-&gt; Organismes financeurs</t>
  </si>
  <si>
    <t>ANR (agence nationale de la recherche)</t>
  </si>
  <si>
    <t>INCA (institut national du cancer)</t>
  </si>
  <si>
    <t>INSERM/ANRS (agence nationale de recherche sur le sida et les hépatites virales)</t>
  </si>
  <si>
    <t>Total des ressources pour travaux de R&amp;D en provenance du secteur de  L'État, les organismes publics et les organismes financeurs : Organismes financeurs</t>
  </si>
  <si>
    <t>Universités publiques, grandes écoles et grands établissements</t>
  </si>
  <si>
    <t>Total des ressources pour travaux de R&amp;D en provenance des établissements d'enseignement supérieur sous contrat sous contrat avec le Ministère en charge de l'ESR</t>
  </si>
  <si>
    <t>Autres établissements d'enseignement supérieur</t>
  </si>
  <si>
    <t>Total des ressources pour travaux de R&amp;D en provenance d'autres établissements d'enseignement supérieur et de recherche</t>
  </si>
  <si>
    <t>Total des ressources pour travaux de R&amp;D en provenance du secteur de l'enseignement supérieur (en France)</t>
  </si>
  <si>
    <t>Total des ressources pour travaux de R&amp;D en provenance du secteur des ISBL (en France)</t>
  </si>
  <si>
    <t>Montant HT
en K€</t>
  </si>
  <si>
    <t>Total des ressources extérieures de R&amp;D en provenance des entreprises implantées en France</t>
  </si>
  <si>
    <t>Fonds de l'Union européenne</t>
  </si>
  <si>
    <t>PCRD (programme cadre de recherche et développement)</t>
  </si>
  <si>
    <t>Fonds structurels (FEDER, etc.)</t>
  </si>
  <si>
    <t>Total des ressources pour travaux de R&amp;D en provenance du Fonds de l'Union européenne</t>
  </si>
  <si>
    <t>Organisations internationales</t>
  </si>
  <si>
    <t>Total des ressources pour travaux de R&amp;D en provenance des organisations internationales</t>
  </si>
  <si>
    <t>Total des ressources pour travaux de R&amp;D en provenance des Établissements d'ens. sup. et organismes d’État implantés à l'étranger</t>
  </si>
  <si>
    <t>Total des ressources pour travaux de R&amp;D en provenance des entreprises implantées à l'étranger</t>
  </si>
  <si>
    <t>Total des ressources pour travaux de R&amp;D en provenance du secteur des organisations internationales et de l'étranger</t>
  </si>
  <si>
    <t xml:space="preserve">       Total des ressources consacrées à la R&amp;D</t>
  </si>
  <si>
    <t xml:space="preserve">        RAPPEL : TOTAL DES DÉPENSES DE R&amp;D</t>
  </si>
  <si>
    <t>Inclut tout le personnel rémunéré, que celui-ci travaille à l'intérieur ou à l'extérieur de votre organisme</t>
  </si>
  <si>
    <t>Classification CHU et CLCC</t>
  </si>
  <si>
    <t>Médecins PUPH, MCU-PH, pharmaciens assistants, chercheurs</t>
  </si>
  <si>
    <t>Cadres de la direction de la recherche clinique</t>
  </si>
  <si>
    <t>Doctorant bénéficiant d'un financement pour conduire une thèse</t>
  </si>
  <si>
    <t>Assistants et techniciens de la recherche clinique et autres</t>
  </si>
  <si>
    <t>Personnel de soutien de la recherche (infirmiers, secrétariat)</t>
  </si>
  <si>
    <t>Total</t>
  </si>
  <si>
    <t xml:space="preserve">en personne physique </t>
  </si>
  <si>
    <t>Total personnes physiques</t>
  </si>
  <si>
    <t>Personnel travaillant dans l'hôpital et rémunéré sur un budget recherche clinique identifié</t>
  </si>
  <si>
    <t>Autre personnel hospitalier participant aux activités de recherche</t>
  </si>
  <si>
    <t>Titulaire (fonctionnaires, CDI)</t>
  </si>
  <si>
    <t>Non titulaire (CDD, contractuel, vacataire, post-doc)</t>
  </si>
  <si>
    <t>nouvelles formes de contrats créées par la LPR</t>
  </si>
  <si>
    <t>autre non titulaire</t>
  </si>
  <si>
    <t>Homme</t>
  </si>
  <si>
    <t>Femme</t>
  </si>
  <si>
    <t>Personnel travaillant dans l’organisme</t>
  </si>
  <si>
    <t>Personnel travaillant à l'extérieur de l’organisme :</t>
  </si>
  <si>
    <t>Total hommes titulaires (personnes physiques)</t>
  </si>
  <si>
    <t>Total femmes titulaires (personnes physiques)</t>
  </si>
  <si>
    <t>Total hommes + femmes titulaires
(Personnes Physiques)</t>
  </si>
  <si>
    <r>
      <t xml:space="preserve">Chercheurs 
</t>
    </r>
    <r>
      <rPr>
        <b/>
        <sz val="10"/>
        <color rgb="FF000000"/>
        <rFont val="Arial"/>
        <family val="2"/>
      </rPr>
      <t>titulaires</t>
    </r>
  </si>
  <si>
    <r>
      <t xml:space="preserve">Chercheurs 
</t>
    </r>
    <r>
      <rPr>
        <b/>
        <sz val="10"/>
        <color rgb="FF000000"/>
        <rFont val="Arial"/>
        <family val="2"/>
      </rPr>
      <t>non titulaires</t>
    </r>
  </si>
  <si>
    <t xml:space="preserve">Mathématiques et informatique (conception de logiciel) </t>
  </si>
  <si>
    <t xml:space="preserve">Sciences physiques </t>
  </si>
  <si>
    <t xml:space="preserve">Chimie </t>
  </si>
  <si>
    <t>Sciences des milieux naturels ou de l’univers (terre, océan, atmosphère, espace)</t>
  </si>
  <si>
    <t xml:space="preserve">Sciences de l’agriculture et alimentation </t>
  </si>
  <si>
    <t xml:space="preserve">Sciences de la vie et biologie fondamentale </t>
  </si>
  <si>
    <t>Sciences médicales et odontologie</t>
  </si>
  <si>
    <t>Sciences sociales : sociologie, démographie, ethnologie, géographie, aménagement de l'espace, économie et gestion, sciences politiques et juridiques, psychologie</t>
  </si>
  <si>
    <t>Sciences humaines : philosophie, histoire, archéologie, anthropologie, littérature, linguistique, langues, sciences de l'art</t>
  </si>
  <si>
    <t>Gestion de la R&amp;D : fonction de gestion et d'encadrement des activités de R&amp;D exclusivement</t>
  </si>
  <si>
    <t>Total personnel de recherche (personnes physiques)</t>
  </si>
  <si>
    <t>Répartition selon rémunération</t>
  </si>
  <si>
    <t>Total (ETPR)</t>
  </si>
  <si>
    <t>H1. Répartition par lieu de travail</t>
  </si>
  <si>
    <t>Personnel travaillant dans l’établissement</t>
  </si>
  <si>
    <t>Personnel travaillant à l'extérieur de l’établissement</t>
  </si>
  <si>
    <t>Ile-de-France</t>
  </si>
  <si>
    <t>Autres Outre-mer</t>
  </si>
  <si>
    <t>Le personnel rémunéré par un tiers correspond au personnel dont la fiche de paye est établie par un autre organisme/établissement que le vôtre.</t>
  </si>
  <si>
    <r>
      <t xml:space="preserve">personnel </t>
    </r>
    <r>
      <rPr>
        <i/>
        <u/>
        <sz val="10"/>
        <color rgb="FF000000"/>
        <rFont val="Arial"/>
        <family val="2"/>
      </rPr>
      <t>rémunéré directement</t>
    </r>
    <r>
      <rPr>
        <i/>
        <sz val="10"/>
        <color rgb="FF000000"/>
        <rFont val="Arial"/>
        <family val="2"/>
      </rPr>
      <t xml:space="preserve"> par :</t>
    </r>
  </si>
  <si>
    <t>personnel rémunéré par un tiers</t>
  </si>
  <si>
    <t>Total  (PP)</t>
  </si>
  <si>
    <t>Total  ETPR</t>
  </si>
  <si>
    <t>Afin de mesurer la charge pesant sur vous, veuillez indiquer approximativement le temps pris pour répondre à ce questionnaire (collecte des informations et remplissage du questionnaire)</t>
  </si>
  <si>
    <t>Heures</t>
  </si>
  <si>
    <t>Minutes</t>
  </si>
  <si>
    <t>Nous vous remercions de votre collaboration</t>
  </si>
  <si>
    <t>Merci de nous faire part de vos remarques ici</t>
  </si>
  <si>
    <t>Commentaires sur les erreurs</t>
  </si>
  <si>
    <t>Centres de Lutte Contre le Cancer</t>
  </si>
  <si>
    <t>Discipline suivant la nomenclature Frascati</t>
  </si>
  <si>
    <t xml:space="preserve">Sciences de l'ingénieur 1 : informatique, automatique, traitement du signal, électronique, photonique, optronique, génie électrique </t>
  </si>
  <si>
    <t>Sciences de l'ingénieur 2 : mécanique, génie des matériaux, acoustique, génie civil, mécanique des milieux fluides, thermique, énergétique, génie des procédés, ingénierie liée au nucléaire (inclut sûreté sécurité nucléaire)</t>
  </si>
  <si>
    <r>
      <rPr>
        <b/>
        <sz val="12"/>
        <color rgb="FF2F4077"/>
        <rFont val="Helvetica"/>
        <family val="2"/>
      </rPr>
      <t>Aide</t>
    </r>
    <r>
      <rPr>
        <sz val="12"/>
        <color rgb="FF2F4077"/>
        <rFont val="Helvetica"/>
        <family val="2"/>
      </rPr>
      <t xml:space="preserve"> : Vous ne pouvez mettre qu'une seule adresse mail valide par champ Mèl. Ce champ sert à envoyer un mail d'accusé de réception.</t>
    </r>
  </si>
  <si>
    <t>Aide (?)</t>
  </si>
  <si>
    <t>Indiquer le nom du Ministère, de la Direction ou de l'Organisme pour l'année enquêtée</t>
  </si>
  <si>
    <t>Il s'agit des effectifs totaux de votre organisme, recherche et hors recherche, comptés en personne physique au 31/12</t>
  </si>
  <si>
    <t>Il s'agit du budget total dont dispose votre organisme, recherche et hors recherche, pour l'année, en milliers d'euros</t>
  </si>
  <si>
    <t>L'activité d'opérateur de la R&amp;D correspond aux travaux de R&amp;D exécutés par les organismes pour leur propre compte ou pour le compte de tiers. Cela inclut également les achats de R&amp;D et les travaux de recherche donnés en sous-traitance à un tiers.</t>
  </si>
  <si>
    <t>Font aussi partie des dépenses intérieures de R&amp;D, les dépenses engagées dans le cadre de laboratoires communs, laboratoires et équipes de recherche associées, ou tout autre formule d'association qui ne donne pas lieu à création d'une personne morale différente (exemple : unités associées du CNRS) 
Pour les organismes dont l'activité n'est pas exclusivement de la R&amp;D, il faut procéder à l'évaluation des frais généraux qui permettent l’exécution des travaux de R&amp;D.</t>
  </si>
  <si>
    <t>Elles comprennent : les dépenses de personnel de R&amp;D rémunéré titulaire (ou CDI) et non titulaire (ou CDD) par l'établissement, quel que soit le type de ressource mobilisée . Dépenses y compris charges sociales et fiscales et patronales qui leur sont liées.
On demande de renseigner les dépenses de personnel pour les personnels affectés à la recherche, ainsi que pour les personnels dont l’activité n’est pas uniquement la recherche. Dans ce cas,  seule la part recherche est comptabilisée. Par exemple, si une personne physique consacre seulement 40% de son temps à la R&amp;D, seulement 40% de la masse salariale annuelle brute versée à cette personne doit être reportée.
Elles ne comprennent pas les salaires des personnels accueillis. En particulier, quand un organisme cofinance une bourse de thèse et que la gestion de cette bourse (établissement de la feuille de paye) est assurée par un partenaire, l’organisme ne comptabilisera pas le montant de ce cofinancement en dépense intérieure (masse salariale). Sera mentionné le flux de financement vers son partenaire gestionnaire du cofinancement dans sa dépense extérieure de recherche et développement.</t>
  </si>
  <si>
    <t>Les dépenses de fonctionnement ou autres dépenses courantes incluent  tous les achats extérieurs y compris le petit matériel et les sous-traitances (exemple : prestations de services en informatique, expertises, études) ayant pour but de promouvoir des travaux intérieurs de R&amp;D, mais que l'exécutant (le sous-traitant) ne pourra considérer comme une dépense de recherche</t>
  </si>
  <si>
    <t>Les dépenses en équipements propres à la R&amp;D correspondent les achats d'équipements nécessaires à la réalisation des travaux internes à la R&amp;D (même si ceux-ci sont mis à disposition d'autres institutions ou organismes).</t>
  </si>
  <si>
    <t>Les opérations immobilières à la R&amp;D correspondent aux dépenses réalisées dans l'année, sans déduction quelconque liée à l’amortissement.</t>
  </si>
  <si>
    <t xml:space="preserve">Contrôle : évolution total des dépenses </t>
  </si>
  <si>
    <r>
      <rPr>
        <b/>
        <sz val="12"/>
        <color rgb="FF2F4077"/>
        <rFont val="Helvetica"/>
        <family val="2"/>
      </rPr>
      <t>Aide</t>
    </r>
    <r>
      <rPr>
        <sz val="12"/>
        <color rgb="FF2F4077"/>
        <rFont val="Helvetica"/>
        <family val="2"/>
      </rPr>
      <t xml:space="preserve"> : La répartition des dépenses intérieures par région doit en principe être conforme à celle des effectifs. En effet, il ne peut y avoir de dépenses dans une région où ne figure aucun personnel de recherche puisque ces dépenses intérieures sont liées aux activités engagées au titre de la R&amp;D. Toutefois, en cas de création d'un nouveau centre de recherche, cette nouvelle implantation peut entraîner des dépenses en capital engagées pour la construction ou l'installation de l’unité de recherche non encore opérationnelle. Ces dépenses en capital, et uniquement celles-ci, pourront être localisées dans une nouvelle région.
NB : Le découpage est relatif aux anciennes régions administratives, car il correspond au niveau NUTS2 demandé par Eurostat.</t>
    </r>
  </si>
  <si>
    <t>Rappel : Total des dépenses intérieures de R&amp;D hors amortissements (onglet C1-DIRD_Nature)</t>
  </si>
  <si>
    <r>
      <rPr>
        <b/>
        <sz val="12"/>
        <color rgb="FF2F4077"/>
        <rFont val="Helvetica"/>
        <family val="2"/>
      </rPr>
      <t>La recherche fondamentale</t>
    </r>
    <r>
      <rPr>
        <sz val="12"/>
        <color rgb="FF2F4077"/>
        <rFont val="Helvetica"/>
        <family val="2"/>
      </rPr>
      <t xml:space="preserve"> consiste en des travaux de recherche expérimentaux ou théoriques entrepris en vue d’acquérir de nouvelles connaissances sur les fondements des phénomènes et des faits observables, sans envisager une application ou une utilisation particulière.</t>
    </r>
  </si>
  <si>
    <r>
      <rPr>
        <b/>
        <sz val="12"/>
        <color rgb="FF2F4077"/>
        <rFont val="Helvetica"/>
        <family val="2"/>
      </rPr>
      <t>La recherche appliquée</t>
    </r>
    <r>
      <rPr>
        <sz val="12"/>
        <color rgb="FF2F4077"/>
        <rFont val="Helvetica"/>
        <family val="2"/>
      </rPr>
      <t xml:space="preserve"> consiste en des travaux de recherche originaux entrepris en vue d’acquérir de nouvelles connaissances et dirigés principalement vers un but ou un objectif pratique déterminé. Elle est entreprise pour déterminer les utilisations possibles des résultats de la recherche fondamentale, ou pour établir des méthodes ou modalités nouvelles permettant d’atteindre des objectifs précis et déterminés à l’avance. Elle implique de prendre en compte les connaissances existantes et de les approfondir afin de résoudre des problèmes concrets. Les résultats de la recherche appliquée sont censés, en premier lieu, pouvoir être appliqués à des produits, opérations, méthodes ou systèmes. La recherche appliquée permet la mise en forme opérationnelle d’idées. Les applications des connaissances ainsi obtenues peuvent être protégées par les instruments de propriété intellectuelle.</t>
    </r>
  </si>
  <si>
    <r>
      <rPr>
        <b/>
        <sz val="12"/>
        <color rgb="FF2F4077"/>
        <rFont val="Helvetica"/>
        <family val="2"/>
      </rPr>
      <t xml:space="preserve">Le développement expérimental </t>
    </r>
    <r>
      <rPr>
        <sz val="12"/>
        <color rgb="FF2F4077"/>
        <rFont val="Helvetica"/>
        <family val="2"/>
      </rPr>
      <t>consiste en des travaux systématiques – fondés sur les connaissances tirées de la recherche et l’expérience pratique et produisant de nouvelles connaissances techniques – visant à déboucher sur de nouveaux produits ou procédés ou à améliorer les produits ou procédés existants. La mise au point de nouveaux produits ou procédés est qualifiée de développement expérimental dès lors qu’elle satisfait aux critères qui caractérisent une activité de R&amp;D.</t>
    </r>
  </si>
  <si>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 xml:space="preserve">Elles ne comprennent pas </t>
    </r>
    <r>
      <rPr>
        <sz val="12"/>
        <color rgb="FF2F4077"/>
        <rFont val="Helvetica"/>
        <family val="2"/>
      </rPr>
      <t>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</si>
  <si>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Centre national de la recherche scientifique</t>
  </si>
  <si>
    <t>Institut national de la santé et de la recherche médicale</t>
  </si>
  <si>
    <r>
      <rPr>
        <b/>
        <sz val="12"/>
        <color rgb="FF2F4077"/>
        <rFont val="Helvetica"/>
        <family val="2"/>
      </rPr>
      <t xml:space="preserve">GIP : 
</t>
    </r>
    <r>
      <rPr>
        <sz val="12"/>
        <color rgb="FF2F4077"/>
        <rFont val="Helvetica"/>
        <family val="2"/>
      </rPr>
      <t>Groupement d'intérêt public</t>
    </r>
  </si>
  <si>
    <t>Sont exclues les Associations qui sont rattachées à d'autres secteurs du fait principalement de l'origine de leurs ressources :
- celles qui travaillent au bénéfice d'un groupe d'entreprises, comme les centres techniques professionnels, classées dans le secteur des entreprises ;
- celles qui sont principalement financées par l'État classées dans le secteur de l'État ;
- celles qui offrent des services d'enseignement supérieur et classées dans le secteur de l'enseignement supérieur.</t>
  </si>
  <si>
    <t>La somme des montants détaillés doit couvrir au moins 75 % des dépenses vers les entreprises et vous pouvez renseigner au maximum 30 entreprises.</t>
  </si>
  <si>
    <r>
      <rPr>
        <b/>
        <sz val="12"/>
        <color rgb="FF2F4077"/>
        <rFont val="Helvetica"/>
        <family val="2"/>
      </rPr>
      <t>Entreprises :</t>
    </r>
    <r>
      <rPr>
        <sz val="12"/>
        <color rgb="FF2F4077"/>
        <rFont val="Helvetica"/>
        <family val="2"/>
      </rPr>
      <t xml:space="preserve">
Il s'agit des entreprises privées et publiques ainsi que des centres techniques professionnels.
</t>
    </r>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Elles ne comprennent pas</t>
    </r>
    <r>
      <rPr>
        <sz val="12"/>
        <color rgb="FF2F4077"/>
        <rFont val="Helvetica"/>
        <family val="2"/>
      </rPr>
      <t xml:space="preserve">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</si>
  <si>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Autres entreprises</t>
  </si>
  <si>
    <r>
      <t xml:space="preserve">Dépenses extérieures :
</t>
    </r>
    <r>
      <rPr>
        <sz val="12"/>
        <color rgb="FF2F4077"/>
        <rFont val="Helvetica"/>
        <family val="2"/>
      </rPr>
      <t>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</si>
  <si>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Liste des principales organisations internationales</t>
  </si>
  <si>
    <t>Rappel et synthèse des onglets précédents</t>
  </si>
  <si>
    <t>Ne reporter que les montants effectivements affectés aux travaux de R&amp;D
Elles comprennent les produits de l'établissement (ventes de publications, produits des laboratoires de services, redevances et recettes provenant de l'exploitation d'inventions), les dons et legs non affectés mais utilisés pour les travaux de R&amp;D, les ventes de déchets, les produits accessoires (revenus d'immeubles, prestations de services, expertises, etc.), les produits financiers (intérêts des prêts), la taxe d’apprentissage, ou encore une quote-part des frais de scolarité affectés à la R&amp;D.</t>
  </si>
  <si>
    <r>
      <t xml:space="preserve">Ressources externes reçues par votre organisme et affectées à la R&amp;D
</t>
    </r>
    <r>
      <rPr>
        <b/>
        <sz val="12"/>
        <color rgb="FF2F4077"/>
        <rFont val="Helvetica"/>
        <family val="2"/>
      </rPr>
      <t>Administration :</t>
    </r>
    <r>
      <rPr>
        <sz val="12"/>
        <color rgb="FF2F4077"/>
        <rFont val="Helvetica"/>
        <family val="2"/>
      </rPr>
      <t xml:space="preserve">
Ministères, collectivités territoriales, organismes consulaires, Agences de l'eau, CNOUS/CROUS, ONF, Parcs nationaux et régionaux, CCI (chambres de commerce et d'industrie), Autres administrations et chambres/organismes consulaires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</si>
  <si>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Autres Ministères</t>
  </si>
  <si>
    <t>Commissariat à l'énergie atomique et aux énergies alternatives</t>
  </si>
  <si>
    <t>Liste des autres organismes publics</t>
  </si>
  <si>
    <t>Agence nationale pour la gestion des déchets radioactifs</t>
  </si>
  <si>
    <t>Agence nationale de sécurité sanitaire de l'alimentation, de l'environnement et du travail</t>
  </si>
  <si>
    <t>Bureau de recherches géologiques et minières</t>
  </si>
  <si>
    <t>Centre d’études de l’emploi</t>
  </si>
  <si>
    <t>Centre d’études prospectives et d’informations internationales</t>
  </si>
  <si>
    <t>Centre d'études et d'expertise pour les risques, la mobilité, l'environnement et l'aménagement</t>
  </si>
  <si>
    <t>Centre de coopération internationale en recherche agronomique pour le développement</t>
  </si>
  <si>
    <t>Centre national d'études spatiales</t>
  </si>
  <si>
    <t>Centre national de recherches météorologiques</t>
  </si>
  <si>
    <t>Centre scientifique et technique du bâtiment</t>
  </si>
  <si>
    <t>Etablissement français du sang</t>
  </si>
  <si>
    <t>Institut français de recherche pour l'exploitation de la mer</t>
  </si>
  <si>
    <t>Institut national de l’information géographique et forestière</t>
  </si>
  <si>
    <t>Institut national d’études démographiques</t>
  </si>
  <si>
    <t>Institut national de l'environnement industriel et des risques</t>
  </si>
  <si>
    <t>Institut national de recherche pour l'agriculture, l'alimentation et l'environnement</t>
  </si>
  <si>
    <t>Institut national de recherches archéologiques préventives</t>
  </si>
  <si>
    <t>Institut national de recherche en informatique et en automatique</t>
  </si>
  <si>
    <t>Institut national de la statistique et des études économiques</t>
  </si>
  <si>
    <t>Institut polaire français Paul Émile Victor</t>
  </si>
  <si>
    <t>Institut de recherche et coordination acoustique/musique</t>
  </si>
  <si>
    <t>Institut de recherche pour le développement</t>
  </si>
  <si>
    <t>Institut de recherche et documentation en économie de la santé</t>
  </si>
  <si>
    <t>Institut de radioprotection et de sûreté nucléaire</t>
  </si>
  <si>
    <t>Laboratoire national de métrologie et d’essais</t>
  </si>
  <si>
    <t>Ressources externes reçues par votre organisme et affectées à la R&amp;D
Organismes publics :
- Établissement Public à caractère Industriel et Commercial (EPIC), 
- Établissement Public à caractère Scientifique et Technologique (EPST) 
- Établissement Public à caractère Administratif (EPA)
- CNRS.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</si>
  <si>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Total des ressources pour travaux de R&amp;D en provenance du secteur de l'État, des organismes publics et des organismes financeurs</t>
  </si>
  <si>
    <t>Ressources externes reçues par votre organisme et affectées à la R&amp;D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</si>
  <si>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t xml:space="preserve">Ressources externes reçues par votre organisme et affectées à la R&amp;D
</t>
    </r>
    <r>
      <rPr>
        <b/>
        <sz val="12"/>
        <color rgb="FF2F4077"/>
        <rFont val="Helvetica"/>
        <family val="2"/>
      </rPr>
      <t>GIP</t>
    </r>
    <r>
      <rPr>
        <sz val="12"/>
        <color rgb="FF2F4077"/>
        <rFont val="Helvetica"/>
        <family val="2"/>
      </rPr>
      <t xml:space="preserve"> : Groupement d'intérêt public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</si>
  <si>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r>
      <t xml:space="preserve">Ressources externes reçues par votre organisme et affectées à la R&amp;D
</t>
    </r>
    <r>
      <rPr>
        <b/>
        <sz val="12"/>
        <color rgb="FF2F4077"/>
        <rFont val="Helvetica"/>
        <family val="2"/>
      </rPr>
      <t xml:space="preserve">Entreprises : </t>
    </r>
    <r>
      <rPr>
        <sz val="12"/>
        <color rgb="FF2F4077"/>
        <rFont val="Helvetica"/>
        <family val="2"/>
      </rPr>
      <t xml:space="preserve">
Il s'agit des entreprises privées et publiques ainsi que des centres techniques professionnels.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</si>
  <si>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Ressources externes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</si>
  <si>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Total des ressources consacrées à la R&amp;D</t>
  </si>
  <si>
    <t xml:space="preserve">        RAPPEL : TOTAL DES DÉPENSES DE R&amp;D (en k€)</t>
  </si>
  <si>
    <r>
      <rPr>
        <b/>
        <sz val="12"/>
        <color rgb="FF2F4077"/>
        <rFont val="Helvetica"/>
        <family val="2"/>
      </rPr>
      <t xml:space="preserve">Effectifs de R&amp;D rémunérés par votre organisme: </t>
    </r>
    <r>
      <rPr>
        <sz val="12"/>
        <color rgb="FF2F4077"/>
        <rFont val="Helvetica"/>
        <family val="2"/>
      </rPr>
      <t xml:space="preserve">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personnes n’ayant pas travaillé à plein temps (ou n’ayant consacré qu’une partie de leur temps à la R&amp;D) qui seront comptabilisées en personnes physiques pour 1 ;
- les agents travaillant à l'intérieur ou à l'extérieur de l’organisme.
</t>
    </r>
    <r>
      <rPr>
        <b/>
        <sz val="12"/>
        <color rgb="FF2F4077"/>
        <rFont val="Helvetica"/>
        <family val="2"/>
      </rPr>
      <t xml:space="preserve">Personnes Physiques: </t>
    </r>
    <r>
      <rPr>
        <sz val="12"/>
        <color rgb="FF2F4077"/>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</si>
  <si>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r>
      <t xml:space="preserve">les nouvelles formes de contrats créées par la LPR sont :
</t>
    </r>
    <r>
      <rPr>
        <u/>
        <sz val="12"/>
        <color rgb="FF2F4077"/>
        <rFont val="Helvetica"/>
        <family val="2"/>
      </rPr>
      <t>EPST, EPSCP,  EPA</t>
    </r>
    <r>
      <rPr>
        <sz val="12"/>
        <color rgb="FF2F4077"/>
        <rFont val="Helvetica"/>
        <family val="2"/>
      </rPr>
      <t xml:space="preserve"> : Contrat de mission scientifique de droit public (art. L. 431-6 du Code de la recherche), Contrat postdoctoral de droit public (art. L. 412-4 du Code de la recherche), Chaire de professeur junior (CPJ, art. L.422-3 du Code de la recherche)
</t>
    </r>
    <r>
      <rPr>
        <u/>
        <sz val="12"/>
        <color rgb="FF2F4077"/>
        <rFont val="Helvetica"/>
        <family val="2"/>
      </rPr>
      <t>EPIC, EESPIG, ISBL, CLCC FCS</t>
    </r>
    <r>
      <rPr>
        <sz val="12"/>
        <color rgb="FF2F4077"/>
        <rFont val="Helvetica"/>
        <family val="2"/>
      </rPr>
      <t xml:space="preserve"> : Contrat de projet ou d’opération de recherche (art L. 431-4 du Code de la recherche), Contrat doctoral de droit privé (art. L. 412-3 code de la recherche), Contrat postdoctoral (art. L. 431-5 du code de la recherche)</t>
    </r>
  </si>
  <si>
    <r>
      <rPr>
        <b/>
        <sz val="12"/>
        <color rgb="FF2F4077"/>
        <rFont val="Helvetica"/>
        <family val="2"/>
      </rPr>
      <t xml:space="preserve">Répartition des personnels titulaires par année de naissance et par sexe : 
</t>
    </r>
    <r>
      <rPr>
        <sz val="12"/>
        <color rgb="FF2F4077"/>
        <rFont val="Helvetica"/>
        <family val="2"/>
      </rPr>
      <t xml:space="preserve">Il convient, pour les seules personnes physiques titulaires, de répondre en </t>
    </r>
    <r>
      <rPr>
        <b/>
        <sz val="12"/>
        <color rgb="FF2F4077"/>
        <rFont val="Helvetica"/>
        <family val="2"/>
      </rPr>
      <t>nombre d'individus et non en pourcentage</t>
    </r>
    <r>
      <rPr>
        <sz val="12"/>
        <color rgb="FF2F4077"/>
        <rFont val="Helvetica"/>
        <family val="2"/>
      </rPr>
      <t xml:space="preserve">
Le total Hommes + Femmes doit donc impérativement correspondre à la ligne titulaire du tableau de répartition titulaire/non titulaire</t>
    </r>
    <r>
      <rPr>
        <b/>
        <sz val="12"/>
        <color rgb="FF2F4077"/>
        <rFont val="Helvetica"/>
        <family val="2"/>
      </rPr>
      <t xml:space="preserve">
Personnes Physiques:</t>
    </r>
    <r>
      <rPr>
        <sz val="12"/>
        <color rgb="FF2F4077"/>
        <rFont val="Helvetica"/>
        <family val="2"/>
      </rPr>
      <t xml:space="preserve"> toute personne présente au 31 décembre et participant à des travaux de R&amp;D, que ce soit exclusivement ou partiellement (y compris les personnes n’ayant pas travaillé à plein temps ou n’ayant consacré qu’une partie de leur temps à la R&amp;D), compte pour 1</t>
    </r>
  </si>
  <si>
    <t>Répartition des personnels titulaires par année de naissance et par sexe : 
Il convient, pour les seules personnes physiques titulaires, de répondre en nombre d'individus et non en pourcentage
Le total Hommes + Femmes doit donc impérativement correspondre à la ligne titulaire du tableau de répartition titulaire/non titulaire</t>
  </si>
  <si>
    <t>Rappel de la ligne Titulaires du tableau onglet G01234-Effectifs PP</t>
  </si>
  <si>
    <t>Ecart entre les deux lignes</t>
  </si>
  <si>
    <t>Total hommes + femmes titulaires
(Personnes Physiques) - Titulaire (fonctionnaires, CDI)</t>
  </si>
  <si>
    <r>
      <t xml:space="preserve">Ce tableau concerne uniquement le personnel de recherche
</t>
    </r>
    <r>
      <rPr>
        <b/>
        <sz val="12"/>
        <color rgb="FF2F4077"/>
        <rFont val="Helvetica"/>
        <family val="2"/>
      </rPr>
      <t xml:space="preserve">Personnel de recherche:  </t>
    </r>
    <r>
      <rPr>
        <sz val="12"/>
        <color rgb="FF2F4077"/>
        <rFont val="Helvetica"/>
        <family val="2"/>
      </rPr>
      <t>ingénieur et cadre (confirmé et non confirmé) + doctorant bénéficiant d'un financement pour conduire une thèse</t>
    </r>
  </si>
  <si>
    <r>
      <rPr>
        <b/>
        <sz val="12"/>
        <color rgb="FF2F4077"/>
        <rFont val="Helvetica"/>
        <family val="2"/>
      </rPr>
      <t xml:space="preserve">Personnes Physiques: </t>
    </r>
    <r>
      <rPr>
        <sz val="12"/>
        <color rgb="FF2F4077"/>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</si>
  <si>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t>Rappel : totaux du tableau Répartition titulaire/non titulaire, colonnes regroupées, onglet G01234-Effectifs PP</t>
  </si>
  <si>
    <t>Chercheur : Ingénieur et cadre confirmé + Ingénieur et cadre non confirmé  + Doctorant bénéficiant d'un financement pour conduire une thèse</t>
  </si>
  <si>
    <t>En équivalent temps plein recherche (ETPR)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</si>
  <si>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Etranger hors Outre-mer</t>
  </si>
  <si>
    <t>Inclut tout le personnel rémunéré, que celui-ci travaille à l'intérieur ou à l'extérieur de votre organisme
Décomposition des personnels ETPR par lieu d'exercice (régions), travaillant ou non dans l'établissement.
La ligne "TOTAL ETPR" doit donc impérativement correspondre à la ligne "TOTAL ETPR" du tableau de répartition par lieu de travail</t>
  </si>
  <si>
    <t>En équivalent temps plein recherche (ETP)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</si>
  <si>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Personnes Physiques: toute personne présente au 31 décembre et participant à des travaux de R&amp;D, que ce soit exclusivement ou partiellement (y compris les personnes n’ayant pas travaillé à plein temps ou n’ayant consacré qu’une partie de leur temps à la R&amp;D), compte pour 1</t>
  </si>
  <si>
    <r>
      <t xml:space="preserve">        Total des dépenses</t>
    </r>
    <r>
      <rPr>
        <b/>
        <sz val="12"/>
        <color rgb="FF2F4077"/>
        <rFont val="Helvetica"/>
        <family val="2"/>
      </rPr>
      <t xml:space="preserve"> intérieures</t>
    </r>
    <r>
      <rPr>
        <sz val="12"/>
        <color rgb="FF2F4077"/>
        <rFont val="Helvetica"/>
        <family val="2"/>
      </rPr>
      <t xml:space="preserve"> de R&amp;D ……………..</t>
    </r>
  </si>
  <si>
    <r>
      <t xml:space="preserve">        Total des dépenses </t>
    </r>
    <r>
      <rPr>
        <b/>
        <sz val="12"/>
        <color rgb="FF2F4077"/>
        <rFont val="Helvetica"/>
        <family val="2"/>
      </rPr>
      <t>extérieures</t>
    </r>
    <r>
      <rPr>
        <sz val="12"/>
        <color rgb="FF2F4077"/>
        <rFont val="Helvetica"/>
        <family val="2"/>
      </rPr>
      <t xml:space="preserve"> de R&amp;D …………….</t>
    </r>
  </si>
  <si>
    <r>
      <t xml:space="preserve">        TOTAL DES DÉPENSES DE R&amp;D</t>
    </r>
    <r>
      <rPr>
        <sz val="12"/>
        <color rgb="FF2F4077"/>
        <rFont val="Helvetica"/>
        <family val="2"/>
      </rPr>
      <t xml:space="preserve"> …….………………</t>
    </r>
  </si>
  <si>
    <t>Doctorants bénéficiant d’un financement</t>
  </si>
  <si>
    <t>Ensemble chercheurs</t>
  </si>
  <si>
    <t>Femmes chercheures, yc doctorantes</t>
  </si>
  <si>
    <r>
      <t xml:space="preserve"> Chercheurs 
</t>
    </r>
    <r>
      <rPr>
        <b/>
        <sz val="12"/>
        <rFont val="Helvetica"/>
        <family val="2"/>
      </rPr>
      <t>non titulaires</t>
    </r>
    <r>
      <rPr>
        <sz val="12"/>
        <rFont val="Helvetica"/>
        <family val="2"/>
      </rPr>
      <t xml:space="preserve"> hors Doctorants</t>
    </r>
  </si>
  <si>
    <t>Hommes chercheurs, yc doctorants</t>
  </si>
  <si>
    <t>Obligatoire pour pouvoir remplir et envoyer le questionnaire</t>
  </si>
  <si>
    <r>
      <t xml:space="preserve">Dotation Socle MERRI, </t>
    </r>
    <r>
      <rPr>
        <b/>
        <sz val="12"/>
        <rFont val="Helvetica"/>
        <family val="2"/>
      </rPr>
      <t>part fixe et modulable recherche uniquement</t>
    </r>
  </si>
  <si>
    <t>Ne pas compter la part destinée à financer l'enseignement</t>
  </si>
  <si>
    <t>Classer les ressources provenant des appels à projet dans les onglets suivants en fonction de leur source</t>
  </si>
  <si>
    <t>Le reste du questionnaire se rapporte  à cette  seule activité d'opérateur. Tous les montants sont demandés en MILLIERS d'EUROS.</t>
  </si>
  <si>
    <r>
      <t>Définition de la part de l'activité de R&amp;D dans l’organisme :</t>
    </r>
    <r>
      <rPr>
        <sz val="10"/>
        <color rgb="FF000000"/>
        <rFont val="Arial"/>
        <family val="2"/>
      </rPr>
      <t xml:space="preserve">
</t>
    </r>
    <r>
      <rPr>
        <sz val="12"/>
        <color rgb="FF000000"/>
        <rFont val="Helvetica"/>
        <family val="2"/>
      </rPr>
      <t>Si l'activité de votre organisme n'est pas exclusivement consacrée à la R&amp;D, indiquez la part R&amp;D et les critères qui vous permettent d'estimer cette part dans l'ensemble de votre budget (effectifs de R&amp;D, service et budget individualisés, programmation, etc.).</t>
    </r>
  </si>
  <si>
    <t>Zone de longueur limitée, privilégiez l'onglet B2-Opérateurs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</si>
</sst>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_F_-;\-* #,##0\ _F_-;_-* &quot;-&quot;??\ _F_-;_-@_-"/>
    <numFmt numFmtId="165" formatCode="000,000,000"/>
    <numFmt numFmtId="166" formatCode="0.0%"/>
    <numFmt numFmtId="167" formatCode="###,###,###"/>
    <numFmt numFmtId="168" formatCode="_-* #,##0.00\ _F_-;\-* #,##0.00\ _F_-;_-* &quot;-&quot;??\ _F_-;_-@_-"/>
    <numFmt numFmtId="169" formatCode="0_\&quot;%&quot;"/>
    <numFmt numFmtId="170" formatCode="#,##0.00_ ;\-#,##0.00\ "/>
  </numFmts>
  <fonts count="76" x14ac:knownFonts="1">
    <font>
      <sz val="11"/>
      <color rgb="FF000000"/>
      <name val="Calibri"/>
    </font>
    <font>
      <b/>
      <sz val="10"/>
      <color rgb="FF000000"/>
      <name val="Arial"/>
      <family val="2"/>
    </font>
    <font>
      <sz val="10"/>
      <color rgb="FF000000"/>
      <name val="Arial"/>
      <family val="2"/>
    </font>
    <font>
      <i/>
      <sz val="10"/>
      <color rgb="FF000000"/>
      <name val="Arial"/>
      <family val="2"/>
    </font>
    <font>
      <sz val="9"/>
      <color rgb="FF000000"/>
      <name val="Arial"/>
      <family val="2"/>
    </font>
    <font>
      <sz val="8"/>
      <color rgb="FFB97034"/>
      <name val="Arial"/>
      <family val="2"/>
    </font>
    <font>
      <i/>
      <sz val="9"/>
      <color rgb="FF000000"/>
      <name val="Arial"/>
      <family val="2"/>
    </font>
    <font>
      <i/>
      <sz val="9"/>
      <color rgb="FF17365D"/>
      <name val="Arial"/>
      <family val="2"/>
    </font>
    <font>
      <sz val="10"/>
      <color rgb="FF748C42"/>
      <name val="Arial"/>
      <family val="2"/>
    </font>
    <font>
      <sz val="10"/>
      <color rgb="FFB97034"/>
      <name val="Arial"/>
      <family val="2"/>
    </font>
    <font>
      <sz val="8"/>
      <color rgb="FF000000"/>
      <name val="Arial"/>
      <family val="2"/>
    </font>
    <font>
      <b/>
      <sz val="10"/>
      <color rgb="FF748C42"/>
      <name val="Arial"/>
      <family val="2"/>
    </font>
    <font>
      <b/>
      <sz val="11"/>
      <color rgb="FFFF0000"/>
      <name val="Arial"/>
      <family val="2"/>
    </font>
    <font>
      <b/>
      <sz val="11"/>
      <color rgb="FF000000"/>
      <name val="Arial"/>
      <family val="2"/>
    </font>
    <font>
      <i/>
      <u/>
      <sz val="10"/>
      <color rgb="FF000000"/>
      <name val="Arial"/>
      <family val="2"/>
    </font>
    <font>
      <i/>
      <sz val="10"/>
      <color rgb="FF17365D"/>
      <name val="Arial"/>
      <family val="2"/>
    </font>
    <font>
      <b/>
      <sz val="8"/>
      <color rgb="FF000000"/>
      <name val="Arial"/>
      <family val="2"/>
    </font>
    <font>
      <sz val="11"/>
      <color rgb="FF17365D"/>
      <name val="Arial"/>
      <family val="2"/>
    </font>
    <font>
      <b/>
      <sz val="10"/>
      <color rgb="FF17365D"/>
      <name val="Arial"/>
      <family val="2"/>
    </font>
    <font>
      <sz val="4"/>
      <color rgb="FF000000"/>
      <name val="Arial"/>
      <family val="2"/>
    </font>
    <font>
      <b/>
      <sz val="12"/>
      <color rgb="FF000000"/>
      <name val="Arial"/>
      <family val="2"/>
    </font>
    <font>
      <sz val="6"/>
      <color rgb="FF000000"/>
      <name val="Arial"/>
      <family val="2"/>
    </font>
    <font>
      <u/>
      <sz val="10"/>
      <color rgb="FF000000"/>
      <name val="Arial"/>
      <family val="2"/>
    </font>
    <font>
      <b/>
      <u/>
      <sz val="10"/>
      <color rgb="FF000000"/>
      <name val="Arial"/>
      <family val="2"/>
    </font>
    <font>
      <sz val="10"/>
      <color rgb="FF388194"/>
      <name val="Arial"/>
      <family val="2"/>
    </font>
    <font>
      <sz val="10"/>
      <color rgb="FF002060"/>
      <name val="Arial"/>
      <family val="2"/>
    </font>
    <font>
      <u/>
      <sz val="10"/>
      <color rgb="FF388194"/>
      <name val="Arial"/>
      <family val="2"/>
    </font>
    <font>
      <b/>
      <sz val="10"/>
      <color rgb="FF002060"/>
      <name val="Arial"/>
      <family val="2"/>
    </font>
    <font>
      <sz val="11"/>
      <color rgb="FF000000"/>
      <name val="Calibri"/>
      <family val="2"/>
    </font>
    <font>
      <sz val="10"/>
      <name val="Arial"/>
      <family val="2"/>
    </font>
    <font>
      <sz val="11"/>
      <color rgb="FF000000"/>
      <name val="Calibri"/>
      <family val="2"/>
    </font>
    <font>
      <sz val="11"/>
      <color rgb="FFFF0000"/>
      <name val="Calibri"/>
      <family val="2"/>
      <scheme val="minor"/>
    </font>
    <font>
      <u/>
      <sz val="11"/>
      <color theme="10"/>
      <name val="Calibri"/>
      <family val="2"/>
    </font>
    <font>
      <b/>
      <sz val="12"/>
      <name val="Arial"/>
      <family val="2"/>
    </font>
    <font>
      <sz val="12"/>
      <name val="Arial"/>
      <family val="2"/>
    </font>
    <font>
      <b/>
      <sz val="10"/>
      <name val="Arial"/>
      <family val="2"/>
    </font>
    <font>
      <b/>
      <sz val="14"/>
      <name val="Arial"/>
      <family val="2"/>
    </font>
    <font>
      <b/>
      <sz val="10"/>
      <name val="Arial Narrow"/>
      <family val="2"/>
    </font>
    <font>
      <b/>
      <sz val="12"/>
      <color theme="0"/>
      <name val="Arial"/>
      <family val="2"/>
    </font>
    <font>
      <b/>
      <sz val="9"/>
      <name val="Arial"/>
      <family val="2"/>
    </font>
    <font>
      <i/>
      <sz val="10"/>
      <name val="Arial"/>
      <family val="2"/>
    </font>
    <font>
      <sz val="10"/>
      <color indexed="12"/>
      <name val="Arial"/>
      <family val="2"/>
    </font>
    <font>
      <b/>
      <sz val="9"/>
      <name val="Arial Narrow"/>
      <family val="2"/>
    </font>
    <font>
      <b/>
      <sz val="8"/>
      <name val="Arial Narrow"/>
      <family val="2"/>
    </font>
    <font>
      <b/>
      <sz val="8"/>
      <name val="Arial"/>
      <family val="2"/>
    </font>
    <font>
      <sz val="8"/>
      <name val="Arial Narrow"/>
      <family val="2"/>
    </font>
    <font>
      <sz val="8"/>
      <name val="Arial"/>
      <family val="2"/>
    </font>
    <font>
      <u/>
      <sz val="10"/>
      <name val="Arial"/>
      <family val="2"/>
    </font>
    <font>
      <sz val="10"/>
      <color rgb="FF2F4077"/>
      <name val="Arial"/>
      <family val="2"/>
    </font>
    <font>
      <b/>
      <u/>
      <sz val="10"/>
      <name val="Arial"/>
      <family val="2"/>
    </font>
    <font>
      <sz val="12"/>
      <color rgb="FF2F4077"/>
      <name val="Helvetica"/>
      <family val="2"/>
    </font>
    <font>
      <b/>
      <sz val="12"/>
      <color rgb="FF2F4077"/>
      <name val="Helvetica"/>
      <family val="2"/>
    </font>
    <font>
      <sz val="12"/>
      <name val="Helvetica"/>
      <family val="2"/>
    </font>
    <font>
      <b/>
      <sz val="12"/>
      <color theme="0"/>
      <name val="Helvetica"/>
      <family val="2"/>
    </font>
    <font>
      <sz val="12"/>
      <color theme="0"/>
      <name val="Helvetica"/>
      <family val="2"/>
    </font>
    <font>
      <b/>
      <sz val="12"/>
      <name val="Helvetica"/>
      <family val="2"/>
    </font>
    <font>
      <sz val="12"/>
      <color theme="1"/>
      <name val="Helvetica"/>
      <family val="2"/>
    </font>
    <font>
      <sz val="12"/>
      <color theme="9" tint="-0.249977111117893"/>
      <name val="Helvetica"/>
      <family val="2"/>
    </font>
    <font>
      <sz val="14"/>
      <color theme="0"/>
      <name val="Helvetica"/>
      <family val="2"/>
    </font>
    <font>
      <i/>
      <sz val="12"/>
      <name val="Helvetica"/>
      <family val="2"/>
    </font>
    <font>
      <b/>
      <sz val="14"/>
      <color theme="0"/>
      <name val="Helvetica"/>
      <family val="2"/>
    </font>
    <font>
      <sz val="12"/>
      <color rgb="FFFF0000"/>
      <name val="Helvetica"/>
      <family val="2"/>
    </font>
    <font>
      <b/>
      <sz val="12"/>
      <color indexed="10"/>
      <name val="Helvetica"/>
      <family val="2"/>
    </font>
    <font>
      <b/>
      <sz val="12"/>
      <color rgb="FFFF0000"/>
      <name val="Helvetica"/>
      <family val="2"/>
    </font>
    <font>
      <b/>
      <sz val="12"/>
      <color theme="1"/>
      <name val="Helvetica"/>
      <family val="2"/>
    </font>
    <font>
      <b/>
      <sz val="14"/>
      <name val="Helvetica"/>
      <family val="2"/>
    </font>
    <font>
      <b/>
      <sz val="12"/>
      <color rgb="FF002060"/>
      <name val="Helvetica"/>
      <family val="2"/>
    </font>
    <font>
      <sz val="12"/>
      <color theme="3" tint="-0.249977111117893"/>
      <name val="Helvetica"/>
      <family val="2"/>
    </font>
    <font>
      <b/>
      <i/>
      <sz val="12"/>
      <name val="Helvetica"/>
      <family val="2"/>
    </font>
    <font>
      <b/>
      <i/>
      <sz val="12"/>
      <color theme="3" tint="-0.249977111117893"/>
      <name val="Helvetica"/>
      <family val="2"/>
    </font>
    <font>
      <b/>
      <sz val="12"/>
      <color theme="3" tint="-0.249977111117893"/>
      <name val="Helvetica"/>
      <family val="2"/>
    </font>
    <font>
      <sz val="10"/>
      <color rgb="FF0070C0"/>
      <name val="Arial"/>
      <family val="2"/>
    </font>
    <font>
      <u/>
      <sz val="12"/>
      <color rgb="FF2F4077"/>
      <name val="Helvetica"/>
      <family val="2"/>
    </font>
    <font>
      <sz val="10"/>
      <color theme="1"/>
      <name val="Arial"/>
      <family val="2"/>
    </font>
    <font>
      <sz val="10"/>
      <color theme="6" tint="-0.249977111117893"/>
      <name val="Arial"/>
      <family val="2"/>
    </font>
    <font>
      <sz val="12"/>
      <color rgb="FF000000"/>
      <name val="Helvetica"/>
      <family val="2"/>
    </font>
  </fonts>
  <fills count="12">
    <fill>
      <patternFill patternType="none"/>
    </fill>
    <fill>
      <patternFill patternType="gray125"/>
    </fill>
    <fill>
      <patternFill patternType="solid">
        <fgColor rgb="FFC0C0C0"/>
        <bgColor rgb="FFFFFFFF"/>
      </patternFill>
    </fill>
    <fill>
      <patternFill patternType="solid">
        <fgColor rgb="FFBFBFBF"/>
        <bgColor rgb="FFFFFFFF"/>
      </patternFill>
    </fill>
    <fill>
      <patternFill patternType="solid">
        <fgColor rgb="FFFFFFFF"/>
        <bgColor rgb="FFFFFFFF"/>
      </patternFill>
    </fill>
    <fill>
      <patternFill patternType="solid">
        <fgColor rgb="FF2F4077"/>
        <bgColor indexed="64"/>
      </patternFill>
    </fill>
    <fill>
      <patternFill patternType="solid">
        <fgColor rgb="FFC0CCE4"/>
        <bgColor indexed="64"/>
      </patternFill>
    </fill>
    <fill>
      <patternFill patternType="solid">
        <fgColor rgb="FFE5AACC"/>
        <bgColor indexed="64"/>
      </patternFill>
    </fill>
    <fill>
      <patternFill patternType="solid">
        <fgColor theme="2"/>
        <bgColor indexed="64"/>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42">
    <border>
      <left/>
      <right/>
      <top/>
      <bottom/>
      <diagonal/>
    </border>
    <border>
      <left/>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medium">
        <color indexed="64"/>
      </left>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diagonal/>
    </border>
  </borders>
  <cellStyleXfs count="8">
    <xf numFmtId="0" fontId="0" fillId="0" borderId="0"/>
    <xf numFmtId="0" fontId="29" fillId="0" borderId="0"/>
    <xf numFmtId="9" fontId="30" fillId="0" borderId="0" applyFont="0" applyFill="0" applyBorder="0" applyAlignment="0" applyProtection="0"/>
    <xf numFmtId="0" fontId="32" fillId="0" borderId="0" applyNumberFormat="0" applyFill="0" applyBorder="0" applyAlignment="0" applyProtection="0"/>
    <xf numFmtId="0" fontId="29" fillId="0" borderId="0" applyFont="0" applyFill="0" applyBorder="0" applyAlignment="0" applyProtection="0"/>
    <xf numFmtId="168" fontId="29" fillId="0" borderId="0" applyFont="0" applyFill="0" applyBorder="0" applyAlignment="0" applyProtection="0"/>
    <xf numFmtId="9" fontId="29" fillId="0" borderId="0" applyFont="0" applyFill="0" applyBorder="0" applyAlignment="0" applyProtection="0"/>
    <xf numFmtId="0" fontId="29" fillId="0" borderId="0"/>
  </cellStyleXfs>
  <cellXfs count="453">
    <xf numFmtId="0" fontId="0" fillId="0" borderId="0" xfId="0"/>
    <xf numFmtId="0" fontId="2"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wrapText="1"/>
    </xf>
    <xf numFmtId="0" fontId="1" fillId="0" borderId="0" xfId="0" applyFont="1" applyAlignment="1">
      <alignment horizontal="left" vertical="center" indent="1"/>
    </xf>
    <xf numFmtId="0" fontId="2" fillId="0" borderId="0" xfId="0" applyFont="1" applyAlignment="1">
      <alignment vertical="center"/>
    </xf>
    <xf numFmtId="0" fontId="2" fillId="0" borderId="0" xfId="0" applyFont="1"/>
    <xf numFmtId="0" fontId="1" fillId="0" borderId="0" xfId="0" applyFont="1" applyAlignment="1">
      <alignment horizontal="center" wrapText="1"/>
    </xf>
    <xf numFmtId="0" fontId="7" fillId="0" borderId="0" xfId="0" applyFont="1" applyAlignment="1">
      <alignment horizontal="left"/>
    </xf>
    <xf numFmtId="0" fontId="1" fillId="0" borderId="3" xfId="0" applyFont="1" applyBorder="1" applyAlignment="1">
      <alignment vertical="center" wrapText="1"/>
    </xf>
    <xf numFmtId="0" fontId="1" fillId="0" borderId="0" xfId="0" applyFont="1"/>
    <xf numFmtId="0" fontId="10" fillId="0" borderId="0" xfId="0" applyFont="1"/>
    <xf numFmtId="0" fontId="1" fillId="0" borderId="0" xfId="0" applyFont="1" applyAlignment="1">
      <alignment horizontal="left" wrapText="1"/>
    </xf>
    <xf numFmtId="0" fontId="1" fillId="0" borderId="0" xfId="0" applyFont="1" applyAlignment="1">
      <alignment vertical="center" wrapText="1"/>
    </xf>
    <xf numFmtId="0" fontId="2" fillId="0" borderId="0" xfId="0" applyFont="1" applyAlignment="1">
      <alignment horizontal="left" indent="1"/>
    </xf>
    <xf numFmtId="0" fontId="2" fillId="0" borderId="5" xfId="0" applyFont="1" applyBorder="1" applyAlignment="1">
      <alignment horizontal="left" indent="1"/>
    </xf>
    <xf numFmtId="0" fontId="9" fillId="3" borderId="3" xfId="0" applyFont="1" applyFill="1" applyBorder="1" applyAlignment="1">
      <alignment wrapText="1"/>
    </xf>
    <xf numFmtId="0" fontId="9" fillId="0" borderId="0" xfId="0" applyFont="1" applyAlignment="1">
      <alignment wrapText="1"/>
    </xf>
    <xf numFmtId="164" fontId="8" fillId="0" borderId="0" xfId="0" applyNumberFormat="1" applyFont="1" applyAlignment="1">
      <alignment horizontal="right" vertical="center" wrapText="1" indent="1"/>
    </xf>
    <xf numFmtId="0" fontId="1" fillId="0" borderId="0" xfId="0" applyFont="1" applyAlignment="1">
      <alignment wrapText="1"/>
    </xf>
    <xf numFmtId="0" fontId="3" fillId="0" borderId="0" xfId="0" applyFont="1"/>
    <xf numFmtId="0" fontId="2" fillId="0" borderId="2" xfId="0" applyFont="1" applyBorder="1" applyAlignment="1">
      <alignment horizontal="left" indent="1"/>
    </xf>
    <xf numFmtId="165" fontId="2" fillId="0" borderId="0" xfId="0" applyNumberFormat="1" applyFont="1"/>
    <xf numFmtId="0" fontId="9" fillId="0" borderId="0" xfId="0" applyFont="1" applyAlignment="1">
      <alignment horizontal="center" vertical="center"/>
    </xf>
    <xf numFmtId="0" fontId="2" fillId="0" borderId="7" xfId="0" applyFont="1" applyBorder="1"/>
    <xf numFmtId="0" fontId="6" fillId="0" borderId="0" xfId="0" applyFont="1" applyAlignment="1">
      <alignment horizontal="left" wrapText="1"/>
    </xf>
    <xf numFmtId="0" fontId="1" fillId="0" borderId="1" xfId="0" applyFont="1" applyBorder="1" applyAlignment="1">
      <alignment vertical="center" wrapText="1"/>
    </xf>
    <xf numFmtId="0" fontId="2" fillId="0" borderId="0" xfId="0" applyFont="1" applyAlignment="1">
      <alignment horizontal="right" vertical="center"/>
    </xf>
    <xf numFmtId="0" fontId="12" fillId="0" borderId="0" xfId="0" applyFont="1" applyAlignment="1">
      <alignment horizontal="left" vertical="center"/>
    </xf>
    <xf numFmtId="164" fontId="8" fillId="0" borderId="5" xfId="0" applyNumberFormat="1" applyFont="1" applyBorder="1" applyAlignment="1">
      <alignment horizontal="right"/>
    </xf>
    <xf numFmtId="0" fontId="15" fillId="0" borderId="0" xfId="0" applyFont="1" applyAlignment="1">
      <alignment horizontal="center" wrapText="1"/>
    </xf>
    <xf numFmtId="0" fontId="6" fillId="0" borderId="0" xfId="0" applyFont="1" applyAlignment="1">
      <alignment horizontal="left" vertical="top" wrapText="1"/>
    </xf>
    <xf numFmtId="0" fontId="1" fillId="0" borderId="0" xfId="0" quotePrefix="1" applyFont="1"/>
    <xf numFmtId="164" fontId="1" fillId="0" borderId="0" xfId="0" applyNumberFormat="1" applyFont="1" applyAlignment="1">
      <alignment horizontal="right" vertical="center"/>
    </xf>
    <xf numFmtId="0" fontId="9" fillId="0" borderId="0" xfId="0" applyFont="1"/>
    <xf numFmtId="0" fontId="3" fillId="0" borderId="10" xfId="0" applyFont="1" applyBorder="1" applyAlignment="1">
      <alignment horizontal="left" wrapText="1"/>
    </xf>
    <xf numFmtId="0" fontId="16" fillId="0" borderId="3" xfId="0" applyFont="1" applyBorder="1" applyAlignment="1">
      <alignment horizontal="left"/>
    </xf>
    <xf numFmtId="0" fontId="10" fillId="0" borderId="0" xfId="0" applyFont="1" applyAlignment="1">
      <alignment horizontal="left"/>
    </xf>
    <xf numFmtId="0" fontId="13" fillId="0" borderId="0" xfId="0" applyFont="1" applyAlignment="1">
      <alignment vertical="center" wrapText="1"/>
    </xf>
    <xf numFmtId="164" fontId="2" fillId="0" borderId="0" xfId="0" applyNumberFormat="1" applyFont="1" applyAlignment="1">
      <alignment horizontal="right" vertical="center"/>
    </xf>
    <xf numFmtId="0" fontId="2" fillId="0" borderId="0" xfId="0" applyFont="1" applyAlignment="1">
      <alignment horizontal="left" vertical="center" wrapText="1" indent="4"/>
    </xf>
    <xf numFmtId="0" fontId="16" fillId="0" borderId="0" xfId="0" applyFont="1" applyAlignment="1">
      <alignment horizontal="left"/>
    </xf>
    <xf numFmtId="0" fontId="2" fillId="0" borderId="0" xfId="0" applyFont="1" applyAlignment="1">
      <alignment horizontal="center" vertical="center"/>
    </xf>
    <xf numFmtId="166" fontId="17" fillId="0" borderId="0" xfId="0" applyNumberFormat="1" applyFont="1" applyAlignment="1">
      <alignment horizontal="center" vertical="center"/>
    </xf>
    <xf numFmtId="164" fontId="18" fillId="0" borderId="0" xfId="0" applyNumberFormat="1" applyFont="1" applyAlignment="1">
      <alignment horizontal="center" vertical="center"/>
    </xf>
    <xf numFmtId="0" fontId="19" fillId="0" borderId="0" xfId="0" applyFont="1"/>
    <xf numFmtId="0" fontId="1" fillId="4" borderId="3" xfId="0" applyFont="1" applyFill="1" applyBorder="1" applyAlignment="1">
      <alignment horizontal="center" vertical="center" wrapText="1"/>
    </xf>
    <xf numFmtId="0" fontId="3" fillId="0" borderId="0" xfId="0" applyFont="1" applyAlignment="1">
      <alignment horizontal="left" vertical="top"/>
    </xf>
    <xf numFmtId="0" fontId="2" fillId="0" borderId="0" xfId="0" applyFont="1" applyAlignment="1">
      <alignment wrapText="1"/>
    </xf>
    <xf numFmtId="0" fontId="1" fillId="0" borderId="0" xfId="0" applyFont="1" applyAlignment="1">
      <alignment horizontal="left" vertical="center" wrapText="1"/>
    </xf>
    <xf numFmtId="0" fontId="8" fillId="0" borderId="0" xfId="0" applyFont="1" applyAlignment="1">
      <alignment horizontal="center" vertical="center"/>
    </xf>
    <xf numFmtId="0" fontId="20" fillId="0" borderId="0" xfId="0" applyFont="1" applyAlignment="1">
      <alignment horizontal="left" vertical="justify"/>
    </xf>
    <xf numFmtId="0" fontId="2" fillId="0" borderId="0" xfId="0" applyFont="1" applyAlignment="1">
      <alignment horizontal="right"/>
    </xf>
    <xf numFmtId="0" fontId="2" fillId="0" borderId="0" xfId="0" applyFont="1" applyAlignment="1">
      <alignment horizontal="right"/>
    </xf>
    <xf numFmtId="0" fontId="1" fillId="0" borderId="0" xfId="0" applyFont="1" applyAlignment="1">
      <alignment horizontal="right"/>
    </xf>
    <xf numFmtId="0" fontId="2" fillId="0" borderId="0" xfId="0" applyFont="1"/>
    <xf numFmtId="0" fontId="2" fillId="0" borderId="0" xfId="0" applyFont="1"/>
    <xf numFmtId="0" fontId="21" fillId="0" borderId="0" xfId="0" applyFont="1"/>
    <xf numFmtId="0" fontId="3" fillId="0" borderId="0" xfId="0" applyFont="1" applyAlignment="1">
      <alignment horizontal="left" wrapText="1"/>
    </xf>
    <xf numFmtId="0" fontId="2" fillId="0" borderId="0" xfId="0" applyFont="1" applyAlignment="1">
      <alignment vertical="center" wrapText="1"/>
    </xf>
    <xf numFmtId="0" fontId="1" fillId="0" borderId="0" xfId="0" applyFont="1" applyAlignment="1">
      <alignment horizontal="center" vertical="center" wrapText="1"/>
    </xf>
    <xf numFmtId="0" fontId="21" fillId="0" borderId="0" xfId="0" applyFont="1" applyAlignment="1">
      <alignment vertical="center"/>
    </xf>
    <xf numFmtId="0" fontId="20" fillId="0" borderId="0" xfId="0" applyFont="1" applyAlignment="1">
      <alignment vertical="top" wrapText="1"/>
    </xf>
    <xf numFmtId="0" fontId="1" fillId="0" borderId="0" xfId="0" applyFont="1" applyAlignment="1">
      <alignment horizontal="right" vertical="center"/>
    </xf>
    <xf numFmtId="0" fontId="3" fillId="0" borderId="0" xfId="0" applyFont="1" applyAlignment="1">
      <alignment horizontal="left" vertical="justify"/>
    </xf>
    <xf numFmtId="0" fontId="3" fillId="0" borderId="0" xfId="0" applyFont="1" applyAlignment="1">
      <alignment horizontal="left" vertical="center" wrapText="1"/>
    </xf>
    <xf numFmtId="0" fontId="1" fillId="0" borderId="0" xfId="0" applyFont="1" applyAlignment="1">
      <alignment vertical="top"/>
    </xf>
    <xf numFmtId="0" fontId="2" fillId="0" borderId="0" xfId="0" applyFont="1" applyAlignment="1">
      <alignment vertical="top" wrapText="1"/>
    </xf>
    <xf numFmtId="0" fontId="4" fillId="0" borderId="0" xfId="0" applyFont="1" applyAlignment="1">
      <alignment horizontal="left" vertical="center"/>
    </xf>
    <xf numFmtId="0" fontId="2" fillId="0" borderId="0" xfId="0" applyFont="1" applyAlignment="1">
      <alignment vertical="center"/>
    </xf>
    <xf numFmtId="0" fontId="2" fillId="0" borderId="1" xfId="0" applyFont="1" applyBorder="1" applyAlignment="1">
      <alignment horizontal="center" vertical="center" wrapText="1"/>
    </xf>
    <xf numFmtId="0" fontId="8" fillId="0" borderId="0" xfId="0" applyFont="1" applyAlignment="1">
      <alignment wrapText="1"/>
    </xf>
    <xf numFmtId="164" fontId="11" fillId="0" borderId="0" xfId="0" applyNumberFormat="1" applyFont="1" applyAlignment="1">
      <alignment horizontal="justify" vertical="center"/>
    </xf>
    <xf numFmtId="0" fontId="2" fillId="0" borderId="0" xfId="0" applyFont="1" applyBorder="1" applyAlignment="1">
      <alignment horizontal="left" vertical="center" wrapText="1" indent="1"/>
    </xf>
    <xf numFmtId="0" fontId="9" fillId="0" borderId="0" xfId="0" applyFont="1" applyBorder="1"/>
    <xf numFmtId="0" fontId="3" fillId="0" borderId="0" xfId="0" applyFont="1" applyAlignment="1">
      <alignment horizontal="center"/>
    </xf>
    <xf numFmtId="0" fontId="1" fillId="0" borderId="0" xfId="0" applyFont="1" applyAlignment="1">
      <alignment horizontal="left" wrapText="1"/>
    </xf>
    <xf numFmtId="0" fontId="33" fillId="0" borderId="0" xfId="1" applyFont="1"/>
    <xf numFmtId="0" fontId="34" fillId="0" borderId="0" xfId="1" applyFont="1"/>
    <xf numFmtId="0" fontId="29" fillId="0" borderId="0" xfId="1"/>
    <xf numFmtId="0" fontId="29" fillId="0" borderId="0" xfId="1" applyFont="1"/>
    <xf numFmtId="0" fontId="35" fillId="0" borderId="0" xfId="1" applyFont="1"/>
    <xf numFmtId="0" fontId="33" fillId="0" borderId="0" xfId="1" applyFont="1" applyAlignment="1">
      <alignment horizontal="right"/>
    </xf>
    <xf numFmtId="0" fontId="36" fillId="0" borderId="0" xfId="1" applyFont="1" applyAlignment="1">
      <alignment horizontal="right" vertical="center" wrapText="1"/>
    </xf>
    <xf numFmtId="0" fontId="29" fillId="0" borderId="0" xfId="1" applyAlignment="1">
      <alignment horizontal="justify" vertical="center" wrapText="1"/>
    </xf>
    <xf numFmtId="0" fontId="37" fillId="0" borderId="0" xfId="1" applyFont="1"/>
    <xf numFmtId="0" fontId="39" fillId="0" borderId="0" xfId="1" applyFont="1"/>
    <xf numFmtId="0" fontId="33" fillId="0" borderId="0" xfId="1" applyFont="1" applyAlignment="1">
      <alignment horizontal="center" vertical="center" wrapText="1"/>
    </xf>
    <xf numFmtId="0" fontId="41" fillId="0" borderId="0" xfId="1" applyFont="1"/>
    <xf numFmtId="0" fontId="42" fillId="0" borderId="0" xfId="1" applyFont="1"/>
    <xf numFmtId="0" fontId="39" fillId="0" borderId="0" xfId="1" applyFont="1" applyAlignment="1">
      <alignment horizontal="left" wrapText="1"/>
    </xf>
    <xf numFmtId="0" fontId="42" fillId="0" borderId="0" xfId="1" applyFont="1" applyAlignment="1">
      <alignment wrapText="1"/>
    </xf>
    <xf numFmtId="0" fontId="43" fillId="0" borderId="0" xfId="1" applyFont="1"/>
    <xf numFmtId="0" fontId="44" fillId="0" borderId="0" xfId="1" applyFont="1"/>
    <xf numFmtId="0" fontId="45" fillId="0" borderId="0" xfId="1" applyFont="1"/>
    <xf numFmtId="0" fontId="29" fillId="0" borderId="0" xfId="1" applyAlignment="1">
      <alignment horizontal="center"/>
    </xf>
    <xf numFmtId="0" fontId="46" fillId="0" borderId="0" xfId="1" applyFont="1"/>
    <xf numFmtId="0" fontId="40" fillId="0" borderId="0" xfId="3" applyFont="1" applyAlignment="1" applyProtection="1">
      <alignment horizontal="left" vertical="justify" wrapText="1"/>
    </xf>
    <xf numFmtId="14" fontId="33" fillId="0" borderId="20" xfId="1" applyNumberFormat="1" applyFont="1" applyBorder="1"/>
    <xf numFmtId="0" fontId="47" fillId="0" borderId="0" xfId="1" applyFont="1" applyAlignment="1">
      <alignment vertical="top" wrapText="1"/>
    </xf>
    <xf numFmtId="0" fontId="29" fillId="0" borderId="0" xfId="1" applyAlignment="1">
      <alignment vertical="top" wrapText="1"/>
    </xf>
    <xf numFmtId="0" fontId="35" fillId="0" borderId="0" xfId="1" applyFont="1" applyAlignment="1">
      <alignment vertical="top"/>
    </xf>
    <xf numFmtId="0" fontId="29" fillId="0" borderId="0" xfId="1" applyAlignment="1">
      <alignment vertical="top"/>
    </xf>
    <xf numFmtId="0" fontId="49" fillId="0" borderId="0" xfId="1" applyFont="1" applyAlignment="1">
      <alignment horizontal="left" vertical="top" wrapText="1"/>
    </xf>
    <xf numFmtId="0" fontId="29" fillId="0" borderId="0" xfId="1" applyAlignment="1">
      <alignment horizontal="left" vertical="top"/>
    </xf>
    <xf numFmtId="0" fontId="29" fillId="6" borderId="12" xfId="1" applyFont="1" applyFill="1" applyBorder="1" applyAlignment="1">
      <alignment vertical="center" wrapText="1"/>
    </xf>
    <xf numFmtId="0" fontId="29" fillId="6" borderId="13" xfId="1" applyFill="1" applyBorder="1" applyAlignment="1">
      <alignment vertical="center" wrapText="1"/>
    </xf>
    <xf numFmtId="0" fontId="29" fillId="6" borderId="14" xfId="1" applyFill="1" applyBorder="1" applyAlignment="1">
      <alignment vertical="center" wrapText="1"/>
    </xf>
    <xf numFmtId="0" fontId="29" fillId="6" borderId="17" xfId="1" applyFont="1" applyFill="1" applyBorder="1" applyAlignment="1">
      <alignment vertical="center" wrapText="1"/>
    </xf>
    <xf numFmtId="0" fontId="29" fillId="6" borderId="18" xfId="1" applyFill="1" applyBorder="1" applyAlignment="1">
      <alignment vertical="center" wrapText="1"/>
    </xf>
    <xf numFmtId="0" fontId="29" fillId="6" borderId="19" xfId="1" applyFill="1" applyBorder="1" applyAlignment="1">
      <alignment vertical="center" wrapText="1"/>
    </xf>
    <xf numFmtId="0" fontId="50" fillId="6" borderId="0" xfId="1" applyFont="1" applyFill="1" applyAlignment="1">
      <alignment horizontal="left" vertical="center" wrapText="1"/>
    </xf>
    <xf numFmtId="0" fontId="52" fillId="0" borderId="0" xfId="1" applyFont="1"/>
    <xf numFmtId="0" fontId="53" fillId="5" borderId="21" xfId="1" applyFont="1" applyFill="1" applyBorder="1" applyAlignment="1">
      <alignment vertical="top"/>
    </xf>
    <xf numFmtId="0" fontId="54" fillId="5" borderId="21" xfId="1" applyFont="1" applyFill="1" applyBorder="1"/>
    <xf numFmtId="0" fontId="55" fillId="0" borderId="0" xfId="1" applyFont="1"/>
    <xf numFmtId="0" fontId="52" fillId="0" borderId="11" xfId="1" applyFont="1" applyBorder="1" applyAlignment="1">
      <alignment vertical="top" wrapText="1"/>
    </xf>
    <xf numFmtId="49" fontId="56" fillId="0" borderId="11" xfId="1" applyNumberFormat="1" applyFont="1" applyBorder="1" applyAlignment="1">
      <alignment vertical="top" wrapText="1"/>
    </xf>
    <xf numFmtId="49" fontId="52" fillId="0" borderId="11" xfId="1" applyNumberFormat="1" applyFont="1" applyBorder="1" applyAlignment="1">
      <alignment vertical="top" wrapText="1"/>
    </xf>
    <xf numFmtId="0" fontId="55" fillId="0" borderId="0" xfId="1" applyFont="1" applyAlignment="1">
      <alignment vertical="top" wrapText="1"/>
    </xf>
    <xf numFmtId="0" fontId="52" fillId="0" borderId="0" xfId="1" applyFont="1" applyAlignment="1">
      <alignment vertical="top" wrapText="1"/>
    </xf>
    <xf numFmtId="0" fontId="55" fillId="0" borderId="0" xfId="0" applyFont="1" applyAlignment="1">
      <alignment horizontal="left" vertical="center" indent="1"/>
    </xf>
    <xf numFmtId="0" fontId="56" fillId="0" borderId="0" xfId="0" applyFont="1" applyAlignment="1">
      <alignment vertical="center"/>
    </xf>
    <xf numFmtId="0" fontId="52" fillId="0" borderId="0" xfId="0" applyFont="1" applyAlignment="1">
      <alignment horizontal="left" vertical="center"/>
    </xf>
    <xf numFmtId="0" fontId="50" fillId="6" borderId="0" xfId="0" applyFont="1" applyFill="1" applyAlignment="1">
      <alignment horizontal="left" vertical="center" wrapText="1"/>
    </xf>
    <xf numFmtId="0" fontId="56" fillId="0" borderId="0" xfId="0" applyFont="1"/>
    <xf numFmtId="0" fontId="53" fillId="5" borderId="21" xfId="0" applyFont="1" applyFill="1" applyBorder="1" applyAlignment="1">
      <alignment vertical="top"/>
    </xf>
    <xf numFmtId="0" fontId="54" fillId="5" borderId="21" xfId="0" applyFont="1" applyFill="1" applyBorder="1"/>
    <xf numFmtId="0" fontId="57" fillId="0" borderId="0" xfId="0" applyFont="1" applyAlignment="1">
      <alignment horizontal="left" vertical="center" wrapText="1"/>
    </xf>
    <xf numFmtId="0" fontId="52" fillId="0" borderId="0" xfId="0" applyFont="1" applyAlignment="1">
      <alignment horizontal="left" vertical="center" wrapText="1"/>
    </xf>
    <xf numFmtId="0" fontId="55" fillId="0" borderId="0" xfId="0" applyFont="1" applyAlignment="1">
      <alignment vertical="top"/>
    </xf>
    <xf numFmtId="0" fontId="52" fillId="0" borderId="0" xfId="0" applyFont="1"/>
    <xf numFmtId="0" fontId="57" fillId="0" borderId="0" xfId="0" applyFont="1" applyAlignment="1">
      <alignment horizontal="left" vertical="center"/>
    </xf>
    <xf numFmtId="0" fontId="55" fillId="6" borderId="11" xfId="0" applyFont="1" applyFill="1" applyBorder="1" applyAlignment="1">
      <alignment horizontal="left" vertical="center" wrapText="1"/>
    </xf>
    <xf numFmtId="0" fontId="52" fillId="6" borderId="11" xfId="0" applyFont="1" applyFill="1" applyBorder="1" applyAlignment="1">
      <alignment horizontal="center" vertical="center" wrapText="1"/>
    </xf>
    <xf numFmtId="0" fontId="55" fillId="0" borderId="0" xfId="0" applyFont="1" applyAlignment="1">
      <alignment horizontal="left" vertical="center"/>
    </xf>
    <xf numFmtId="0" fontId="55" fillId="0" borderId="0" xfId="0" applyFont="1" applyAlignment="1">
      <alignment horizontal="left" vertical="center" wrapText="1"/>
    </xf>
    <xf numFmtId="0" fontId="55" fillId="0" borderId="11" xfId="0" applyFont="1" applyBorder="1" applyAlignment="1">
      <alignment horizontal="left" vertical="center" wrapText="1"/>
    </xf>
    <xf numFmtId="167" fontId="52" fillId="0" borderId="11" xfId="0" applyNumberFormat="1" applyFont="1" applyFill="1" applyBorder="1" applyAlignment="1">
      <alignment horizontal="left" vertical="center" wrapText="1"/>
    </xf>
    <xf numFmtId="0" fontId="56" fillId="0" borderId="11" xfId="0" applyFont="1" applyFill="1" applyBorder="1" applyAlignment="1">
      <alignment horizontal="left" vertical="center" wrapText="1"/>
    </xf>
    <xf numFmtId="0" fontId="56" fillId="0" borderId="11" xfId="0" applyFont="1" applyBorder="1" applyAlignment="1">
      <alignment horizontal="left" vertical="center" wrapText="1"/>
    </xf>
    <xf numFmtId="0" fontId="55" fillId="0" borderId="22" xfId="0" applyFont="1" applyBorder="1" applyAlignment="1">
      <alignment vertical="center"/>
    </xf>
    <xf numFmtId="0" fontId="55" fillId="0" borderId="11" xfId="0" applyFont="1" applyBorder="1" applyAlignment="1">
      <alignment horizontal="left" vertical="center"/>
    </xf>
    <xf numFmtId="0" fontId="52" fillId="0" borderId="11" xfId="0" applyFont="1" applyBorder="1" applyAlignment="1">
      <alignment horizontal="left" vertical="center" wrapText="1"/>
    </xf>
    <xf numFmtId="0" fontId="55" fillId="0" borderId="23" xfId="0" applyFont="1" applyBorder="1" applyAlignment="1">
      <alignment horizontal="left" vertical="center"/>
    </xf>
    <xf numFmtId="0" fontId="55" fillId="0" borderId="11" xfId="0" applyFont="1" applyBorder="1" applyAlignment="1">
      <alignment vertical="center" wrapText="1"/>
    </xf>
    <xf numFmtId="0" fontId="52" fillId="0" borderId="11" xfId="0" applyFont="1" applyFill="1" applyBorder="1" applyAlignment="1">
      <alignment horizontal="left" wrapText="1"/>
    </xf>
    <xf numFmtId="3" fontId="52" fillId="0" borderId="11" xfId="0" applyNumberFormat="1" applyFont="1" applyBorder="1" applyAlignment="1">
      <alignment horizontal="left" vertical="center" wrapText="1"/>
    </xf>
    <xf numFmtId="0" fontId="55" fillId="0" borderId="24" xfId="0" applyFont="1" applyBorder="1" applyAlignment="1">
      <alignment vertical="center"/>
    </xf>
    <xf numFmtId="0" fontId="55" fillId="0" borderId="0" xfId="1" applyFont="1" applyAlignment="1">
      <alignment horizontal="left" vertical="center" indent="1"/>
    </xf>
    <xf numFmtId="0" fontId="52" fillId="0" borderId="0" xfId="1" applyFont="1" applyAlignment="1">
      <alignment vertical="center"/>
    </xf>
    <xf numFmtId="0" fontId="52" fillId="0" borderId="0" xfId="1" applyFont="1" applyAlignment="1">
      <alignment horizontal="left" vertical="center"/>
    </xf>
    <xf numFmtId="0" fontId="53" fillId="5" borderId="21" xfId="1" applyFont="1" applyFill="1" applyBorder="1" applyAlignment="1">
      <alignment horizontal="left" vertical="center"/>
    </xf>
    <xf numFmtId="0" fontId="58" fillId="5" borderId="21" xfId="1" applyFont="1" applyFill="1" applyBorder="1"/>
    <xf numFmtId="0" fontId="57" fillId="0" borderId="0" xfId="1" applyFont="1" applyAlignment="1">
      <alignment horizontal="left" vertical="center" wrapText="1"/>
    </xf>
    <xf numFmtId="0" fontId="55" fillId="0" borderId="0" xfId="1" applyFont="1" applyBorder="1" applyAlignment="1">
      <alignment horizontal="left" vertical="center"/>
    </xf>
    <xf numFmtId="0" fontId="52" fillId="0" borderId="0" xfId="1" applyFont="1" applyBorder="1"/>
    <xf numFmtId="0" fontId="57" fillId="0" borderId="0" xfId="1" applyFont="1" applyAlignment="1">
      <alignment horizontal="left" vertical="center"/>
    </xf>
    <xf numFmtId="0" fontId="55" fillId="0" borderId="0" xfId="1" applyFont="1" applyAlignment="1">
      <alignment horizontal="left" vertical="center" wrapText="1"/>
    </xf>
    <xf numFmtId="0" fontId="59" fillId="0" borderId="0" xfId="1" applyFont="1" applyAlignment="1">
      <alignment horizontal="left" vertical="center" wrapText="1"/>
    </xf>
    <xf numFmtId="0" fontId="52" fillId="0" borderId="13" xfId="1" applyFont="1" applyBorder="1" applyAlignment="1">
      <alignment horizontal="left" vertical="top" wrapText="1"/>
    </xf>
    <xf numFmtId="0" fontId="59" fillId="0" borderId="0" xfId="1" applyFont="1" applyAlignment="1">
      <alignment horizontal="left" vertical="center"/>
    </xf>
    <xf numFmtId="0" fontId="55" fillId="0" borderId="0" xfId="4" applyFont="1" applyFill="1" applyBorder="1" applyAlignment="1">
      <alignment horizontal="left" vertical="center"/>
    </xf>
    <xf numFmtId="0" fontId="52" fillId="0" borderId="0" xfId="1" applyFont="1" applyAlignment="1">
      <alignment horizontal="left" vertical="center" wrapText="1"/>
    </xf>
    <xf numFmtId="0" fontId="55" fillId="0" borderId="0" xfId="1" applyFont="1" applyAlignment="1">
      <alignment wrapText="1"/>
    </xf>
    <xf numFmtId="0" fontId="55" fillId="0" borderId="0" xfId="1" applyFont="1" applyAlignment="1">
      <alignment horizontal="left" indent="1"/>
    </xf>
    <xf numFmtId="0" fontId="55" fillId="0" borderId="0" xfId="1" applyFont="1" applyAlignment="1">
      <alignment vertical="top"/>
    </xf>
    <xf numFmtId="0" fontId="52" fillId="0" borderId="0" xfId="1" applyFont="1" applyAlignment="1">
      <alignment horizontal="center"/>
    </xf>
    <xf numFmtId="0" fontId="52" fillId="0" borderId="11" xfId="1" applyFont="1" applyBorder="1" applyAlignment="1">
      <alignment horizontal="left" vertical="center" wrapText="1" indent="2"/>
    </xf>
    <xf numFmtId="4" fontId="52" fillId="0" borderId="11" xfId="1" applyNumberFormat="1" applyFont="1" applyBorder="1"/>
    <xf numFmtId="0" fontId="50" fillId="6" borderId="11" xfId="1" applyFont="1" applyFill="1" applyBorder="1" applyAlignment="1">
      <alignment horizontal="left" vertical="top" wrapText="1"/>
    </xf>
    <xf numFmtId="164" fontId="52" fillId="0" borderId="0" xfId="5" applyNumberFormat="1" applyFont="1" applyBorder="1" applyAlignment="1">
      <alignment horizontal="right" vertical="center" wrapText="1"/>
    </xf>
    <xf numFmtId="0" fontId="52" fillId="0" borderId="28" xfId="1" applyFont="1" applyBorder="1" applyAlignment="1">
      <alignment horizontal="left" vertical="center" wrapText="1" indent="3"/>
    </xf>
    <xf numFmtId="164" fontId="52" fillId="0" borderId="28" xfId="5" applyNumberFormat="1" applyFont="1" applyFill="1" applyBorder="1" applyAlignment="1">
      <alignment horizontal="right" vertical="center" wrapText="1"/>
    </xf>
    <xf numFmtId="0" fontId="51" fillId="0" borderId="0" xfId="1" applyFont="1" applyAlignment="1">
      <alignment horizontal="left"/>
    </xf>
    <xf numFmtId="0" fontId="55" fillId="0" borderId="11" xfId="1" applyFont="1" applyBorder="1" applyAlignment="1">
      <alignment vertical="center" wrapText="1"/>
    </xf>
    <xf numFmtId="4" fontId="52" fillId="6" borderId="11" xfId="1" applyNumberFormat="1" applyFont="1" applyFill="1" applyBorder="1"/>
    <xf numFmtId="4" fontId="52" fillId="7" borderId="11" xfId="1" applyNumberFormat="1" applyFont="1" applyFill="1" applyBorder="1"/>
    <xf numFmtId="0" fontId="52" fillId="0" borderId="11" xfId="1" applyFont="1" applyBorder="1"/>
    <xf numFmtId="169" fontId="52" fillId="0" borderId="11" xfId="1" applyNumberFormat="1" applyFont="1" applyBorder="1"/>
    <xf numFmtId="0" fontId="55" fillId="0" borderId="0" xfId="1" applyFont="1" applyBorder="1" applyAlignment="1">
      <alignment horizontal="left" wrapText="1"/>
    </xf>
    <xf numFmtId="0" fontId="62" fillId="0" borderId="0" xfId="1" applyFont="1"/>
    <xf numFmtId="0" fontId="59" fillId="0" borderId="0" xfId="1" applyFont="1" applyAlignment="1">
      <alignment vertical="top"/>
    </xf>
    <xf numFmtId="0" fontId="52" fillId="0" borderId="11" xfId="1" applyFont="1" applyBorder="1" applyAlignment="1">
      <alignment horizontal="left" vertical="center" indent="1"/>
    </xf>
    <xf numFmtId="4" fontId="56" fillId="0" borderId="11" xfId="1" applyNumberFormat="1" applyFont="1" applyBorder="1"/>
    <xf numFmtId="9" fontId="52" fillId="6" borderId="11" xfId="2" applyFont="1" applyFill="1" applyBorder="1" applyAlignment="1">
      <alignment horizontal="right" vertical="center"/>
    </xf>
    <xf numFmtId="4" fontId="56" fillId="6" borderId="11" xfId="1" applyNumberFormat="1" applyFont="1" applyFill="1" applyBorder="1"/>
    <xf numFmtId="9" fontId="56" fillId="6" borderId="11" xfId="2" applyFont="1" applyFill="1" applyBorder="1"/>
    <xf numFmtId="0" fontId="55" fillId="6" borderId="11" xfId="1" applyFont="1" applyFill="1" applyBorder="1" applyAlignment="1">
      <alignment vertical="center" wrapText="1"/>
    </xf>
    <xf numFmtId="4" fontId="50" fillId="6" borderId="11" xfId="1" applyNumberFormat="1" applyFont="1" applyFill="1" applyBorder="1"/>
    <xf numFmtId="0" fontId="55" fillId="0" borderId="0" xfId="1" applyFont="1" applyAlignment="1">
      <alignment horizontal="left" vertical="center"/>
    </xf>
    <xf numFmtId="4" fontId="52" fillId="0" borderId="11" xfId="6" applyNumberFormat="1" applyFont="1" applyBorder="1" applyAlignment="1">
      <alignment horizontal="right" vertical="center"/>
    </xf>
    <xf numFmtId="4" fontId="52" fillId="6" borderId="11" xfId="2" applyNumberFormat="1" applyFont="1" applyFill="1" applyBorder="1"/>
    <xf numFmtId="0" fontId="52" fillId="0" borderId="0" xfId="1" applyFont="1" applyAlignment="1">
      <alignment horizontal="left" indent="1"/>
    </xf>
    <xf numFmtId="0" fontId="55" fillId="0" borderId="11" xfId="1" applyFont="1" applyBorder="1" applyAlignment="1">
      <alignment horizontal="left" indent="1"/>
    </xf>
    <xf numFmtId="0" fontId="55" fillId="0" borderId="11" xfId="1" applyFont="1" applyBorder="1" applyAlignment="1">
      <alignment horizontal="center" vertical="top"/>
    </xf>
    <xf numFmtId="0" fontId="52" fillId="0" borderId="11" xfId="1" applyFont="1" applyBorder="1" applyAlignment="1">
      <alignment horizontal="left" vertical="center" wrapText="1" indent="1"/>
    </xf>
    <xf numFmtId="0" fontId="50" fillId="6" borderId="17" xfId="1" applyFont="1" applyFill="1" applyBorder="1" applyAlignment="1">
      <alignment horizontal="left" vertical="top" wrapText="1" shrinkToFit="1"/>
    </xf>
    <xf numFmtId="170" fontId="64" fillId="6" borderId="11" xfId="5" applyNumberFormat="1" applyFont="1" applyFill="1" applyBorder="1" applyAlignment="1">
      <alignment horizontal="right" vertical="center" wrapText="1" indent="1"/>
    </xf>
    <xf numFmtId="0" fontId="52" fillId="6" borderId="30" xfId="1" applyFont="1" applyFill="1" applyBorder="1" applyAlignment="1">
      <alignment horizontal="left" vertical="center" wrapText="1"/>
    </xf>
    <xf numFmtId="0" fontId="50" fillId="6" borderId="11" xfId="1" applyFont="1" applyFill="1" applyBorder="1" applyAlignment="1">
      <alignment horizontal="left" vertical="top" wrapText="1" shrinkToFit="1"/>
    </xf>
    <xf numFmtId="0" fontId="55" fillId="0" borderId="11" xfId="1" applyFont="1" applyBorder="1" applyAlignment="1">
      <alignment wrapText="1"/>
    </xf>
    <xf numFmtId="0" fontId="55" fillId="0" borderId="11" xfId="1" applyFont="1" applyBorder="1"/>
    <xf numFmtId="0" fontId="52" fillId="0" borderId="11" xfId="1" applyFont="1" applyBorder="1" applyAlignment="1">
      <alignment horizontal="left" wrapText="1" indent="1"/>
    </xf>
    <xf numFmtId="4" fontId="56" fillId="0" borderId="11" xfId="5" applyNumberFormat="1" applyFont="1" applyFill="1" applyBorder="1" applyAlignment="1">
      <alignment horizontal="right" vertical="center" wrapText="1" indent="1"/>
    </xf>
    <xf numFmtId="4" fontId="56" fillId="0" borderId="11" xfId="5" applyNumberFormat="1" applyFont="1" applyFill="1" applyBorder="1" applyAlignment="1">
      <alignment horizontal="right" vertical="center" wrapText="1"/>
    </xf>
    <xf numFmtId="4" fontId="52" fillId="6" borderId="11" xfId="1" applyNumberFormat="1" applyFont="1" applyFill="1" applyBorder="1" applyAlignment="1">
      <alignment wrapText="1"/>
    </xf>
    <xf numFmtId="0" fontId="50" fillId="6" borderId="11" xfId="1" applyFont="1" applyFill="1" applyBorder="1" applyAlignment="1">
      <alignment horizontal="left" vertical="center" wrapText="1"/>
    </xf>
    <xf numFmtId="0" fontId="50" fillId="6" borderId="11" xfId="1" applyFont="1" applyFill="1" applyBorder="1" applyAlignment="1">
      <alignment vertical="justify" wrapText="1" shrinkToFit="1"/>
    </xf>
    <xf numFmtId="0" fontId="55" fillId="0" borderId="11" xfId="1" applyFont="1" applyBorder="1" applyAlignment="1">
      <alignment horizontal="center"/>
    </xf>
    <xf numFmtId="0" fontId="52" fillId="0" borderId="11" xfId="1" applyFont="1" applyBorder="1" applyAlignment="1">
      <alignment horizontal="left" indent="1"/>
    </xf>
    <xf numFmtId="4" fontId="56" fillId="6" borderId="11" xfId="1" applyNumberFormat="1" applyFont="1" applyFill="1" applyBorder="1" applyAlignment="1">
      <alignment wrapText="1"/>
    </xf>
    <xf numFmtId="0" fontId="50" fillId="0" borderId="0" xfId="1" applyFont="1" applyFill="1" applyAlignment="1">
      <alignment horizontal="left" vertical="center" wrapText="1"/>
    </xf>
    <xf numFmtId="0" fontId="55" fillId="0" borderId="11" xfId="1" applyFont="1" applyBorder="1" applyAlignment="1">
      <alignment horizontal="center" wrapText="1"/>
    </xf>
    <xf numFmtId="0" fontId="52" fillId="6" borderId="23" xfId="1" applyFont="1" applyFill="1" applyBorder="1" applyAlignment="1">
      <alignment horizontal="left" indent="1"/>
    </xf>
    <xf numFmtId="0" fontId="55" fillId="6" borderId="18" xfId="1" applyFont="1" applyFill="1" applyBorder="1" applyAlignment="1">
      <alignment horizontal="left" wrapText="1" indent="1"/>
    </xf>
    <xf numFmtId="170" fontId="64" fillId="6" borderId="11" xfId="5" applyNumberFormat="1" applyFont="1" applyFill="1" applyBorder="1" applyAlignment="1">
      <alignment horizontal="right" vertical="center" wrapText="1"/>
    </xf>
    <xf numFmtId="4" fontId="56" fillId="0" borderId="11" xfId="1" applyNumberFormat="1" applyFont="1" applyFill="1" applyBorder="1" applyAlignment="1">
      <alignment horizontal="right"/>
    </xf>
    <xf numFmtId="0" fontId="55" fillId="0" borderId="11" xfId="1" applyFont="1" applyBorder="1" applyAlignment="1">
      <alignment vertical="top"/>
    </xf>
    <xf numFmtId="0" fontId="64" fillId="6" borderId="11" xfId="1" applyFont="1" applyFill="1" applyBorder="1" applyAlignment="1">
      <alignment vertical="center" wrapText="1"/>
    </xf>
    <xf numFmtId="0" fontId="51" fillId="6" borderId="11" xfId="1" applyFont="1" applyFill="1" applyBorder="1" applyAlignment="1">
      <alignment vertical="justify" wrapText="1" shrinkToFit="1"/>
    </xf>
    <xf numFmtId="0" fontId="65" fillId="9" borderId="0" xfId="1" applyFont="1" applyFill="1" applyAlignment="1">
      <alignment horizontal="left" indent="1"/>
    </xf>
    <xf numFmtId="0" fontId="1" fillId="0" borderId="0" xfId="0" applyFont="1" applyBorder="1" applyAlignment="1">
      <alignment horizontal="left" wrapText="1"/>
    </xf>
    <xf numFmtId="0" fontId="56" fillId="6" borderId="11" xfId="1" applyFont="1" applyFill="1" applyBorder="1" applyAlignment="1">
      <alignment horizontal="left" wrapText="1" indent="1"/>
    </xf>
    <xf numFmtId="4" fontId="64" fillId="6" borderId="11" xfId="1" applyNumberFormat="1" applyFont="1" applyFill="1" applyBorder="1" applyAlignment="1">
      <alignment vertical="center" wrapText="1"/>
    </xf>
    <xf numFmtId="0" fontId="55" fillId="7" borderId="11" xfId="1" applyFont="1" applyFill="1" applyBorder="1" applyAlignment="1">
      <alignment horizontal="left" vertical="center" wrapText="1"/>
    </xf>
    <xf numFmtId="164" fontId="64" fillId="7" borderId="11" xfId="5" applyNumberFormat="1" applyFont="1" applyFill="1" applyBorder="1" applyAlignment="1">
      <alignment horizontal="center" vertical="center"/>
    </xf>
    <xf numFmtId="0" fontId="55" fillId="6" borderId="11" xfId="1" applyFont="1" applyFill="1" applyBorder="1" applyAlignment="1">
      <alignment horizontal="left" indent="1"/>
    </xf>
    <xf numFmtId="0" fontId="61" fillId="8" borderId="0" xfId="1" applyFont="1" applyFill="1" applyAlignment="1">
      <alignment horizontal="left" indent="1"/>
    </xf>
    <xf numFmtId="0" fontId="61" fillId="0" borderId="0" xfId="1" applyFont="1" applyAlignment="1">
      <alignment vertical="center" wrapText="1"/>
    </xf>
    <xf numFmtId="0" fontId="63" fillId="0" borderId="11" xfId="1" applyFont="1" applyBorder="1" applyAlignment="1">
      <alignment horizontal="justify" vertical="center" wrapText="1"/>
    </xf>
    <xf numFmtId="0" fontId="51" fillId="6" borderId="11" xfId="1" applyFont="1" applyFill="1" applyBorder="1" applyAlignment="1">
      <alignment horizontal="center" vertical="center" wrapText="1"/>
    </xf>
    <xf numFmtId="0" fontId="51" fillId="6" borderId="14" xfId="1" applyFont="1" applyFill="1" applyBorder="1" applyAlignment="1">
      <alignment horizontal="center" vertical="center" wrapText="1"/>
    </xf>
    <xf numFmtId="0" fontId="50" fillId="0" borderId="11" xfId="1" applyFont="1" applyBorder="1" applyAlignment="1">
      <alignment horizontal="left" vertical="center"/>
    </xf>
    <xf numFmtId="170" fontId="50" fillId="6" borderId="29" xfId="5" quotePrefix="1" applyNumberFormat="1" applyFont="1" applyFill="1" applyBorder="1" applyAlignment="1">
      <alignment horizontal="right" vertical="center" wrapText="1"/>
    </xf>
    <xf numFmtId="169" fontId="52" fillId="6" borderId="11" xfId="1" applyNumberFormat="1" applyFont="1" applyFill="1" applyBorder="1" applyAlignment="1">
      <alignment vertical="center"/>
    </xf>
    <xf numFmtId="0" fontId="51" fillId="0" borderId="11" xfId="1" applyFont="1" applyBorder="1" applyAlignment="1">
      <alignment horizontal="left" vertical="center"/>
    </xf>
    <xf numFmtId="170" fontId="51" fillId="6" borderId="29" xfId="5" quotePrefix="1" applyNumberFormat="1" applyFont="1" applyFill="1" applyBorder="1" applyAlignment="1">
      <alignment horizontal="right" vertical="center" wrapText="1"/>
    </xf>
    <xf numFmtId="0" fontId="63" fillId="8" borderId="11" xfId="1" applyFont="1" applyFill="1" applyBorder="1" applyAlignment="1">
      <alignment horizontal="left" vertical="center"/>
    </xf>
    <xf numFmtId="0" fontId="51" fillId="8" borderId="11" xfId="1" applyFont="1" applyFill="1" applyBorder="1" applyAlignment="1">
      <alignment horizontal="left" vertical="center"/>
    </xf>
    <xf numFmtId="0" fontId="67" fillId="7" borderId="0" xfId="1" applyFont="1" applyFill="1" applyAlignment="1">
      <alignment horizontal="center"/>
    </xf>
    <xf numFmtId="4" fontId="56" fillId="0" borderId="31" xfId="5" applyNumberFormat="1" applyFont="1" applyBorder="1" applyAlignment="1">
      <alignment horizontal="right" vertical="center"/>
    </xf>
    <xf numFmtId="0" fontId="55" fillId="0" borderId="0" xfId="1" applyFont="1" applyAlignment="1">
      <alignment horizontal="center"/>
    </xf>
    <xf numFmtId="0" fontId="55" fillId="0" borderId="11" xfId="1" applyFont="1" applyBorder="1" applyAlignment="1">
      <alignment horizontal="left" vertical="center"/>
    </xf>
    <xf numFmtId="4" fontId="50" fillId="6" borderId="11" xfId="5" applyNumberFormat="1" applyFont="1" applyFill="1" applyBorder="1" applyAlignment="1">
      <alignment horizontal="right" vertical="center"/>
    </xf>
    <xf numFmtId="164" fontId="50" fillId="7" borderId="11" xfId="5" applyNumberFormat="1" applyFont="1" applyFill="1" applyBorder="1" applyAlignment="1">
      <alignment horizontal="right" vertical="center"/>
    </xf>
    <xf numFmtId="4" fontId="52" fillId="6" borderId="11" xfId="1" applyNumberFormat="1" applyFont="1" applyFill="1" applyBorder="1" applyAlignment="1">
      <alignment vertical="center"/>
    </xf>
    <xf numFmtId="0" fontId="55" fillId="0" borderId="11" xfId="1" quotePrefix="1" applyFont="1" applyBorder="1"/>
    <xf numFmtId="0" fontId="52" fillId="0" borderId="11" xfId="1" quotePrefix="1" applyFont="1" applyBorder="1" applyAlignment="1">
      <alignment horizontal="left" wrapText="1" indent="1"/>
    </xf>
    <xf numFmtId="4" fontId="56" fillId="0" borderId="11" xfId="1" applyNumberFormat="1" applyFont="1" applyBorder="1" applyAlignment="1">
      <alignment horizontal="right" vertical="center"/>
    </xf>
    <xf numFmtId="4" fontId="56" fillId="0" borderId="11" xfId="1" applyNumberFormat="1" applyFont="1" applyBorder="1" applyAlignment="1">
      <alignment vertical="center" wrapText="1"/>
    </xf>
    <xf numFmtId="0" fontId="51" fillId="6" borderId="11" xfId="1" applyFont="1" applyFill="1" applyBorder="1" applyAlignment="1">
      <alignment vertical="center" wrapText="1"/>
    </xf>
    <xf numFmtId="4" fontId="51" fillId="6" borderId="11" xfId="1" applyNumberFormat="1" applyFont="1" applyFill="1" applyBorder="1" applyAlignment="1">
      <alignment horizontal="right" vertical="center"/>
    </xf>
    <xf numFmtId="164" fontId="8" fillId="0" borderId="2" xfId="0" applyNumberFormat="1" applyFont="1" applyBorder="1" applyAlignment="1">
      <alignment horizontal="right"/>
    </xf>
    <xf numFmtId="0" fontId="1" fillId="0" borderId="9" xfId="0" applyFont="1" applyBorder="1" applyAlignment="1">
      <alignment vertical="center" wrapText="1"/>
    </xf>
    <xf numFmtId="0" fontId="50" fillId="6" borderId="0" xfId="1" applyFont="1" applyFill="1" applyAlignment="1">
      <alignment horizontal="left" vertical="center"/>
    </xf>
    <xf numFmtId="0" fontId="51" fillId="6" borderId="11" xfId="1" applyFont="1" applyFill="1" applyBorder="1" applyAlignment="1">
      <alignment horizontal="left" vertical="center" wrapText="1"/>
    </xf>
    <xf numFmtId="0" fontId="55" fillId="0" borderId="11" xfId="1" quotePrefix="1" applyFont="1" applyBorder="1" applyAlignment="1">
      <alignment wrapText="1"/>
    </xf>
    <xf numFmtId="4" fontId="51" fillId="6" borderId="11" xfId="5" applyNumberFormat="1" applyFont="1" applyFill="1" applyBorder="1" applyAlignment="1">
      <alignment horizontal="right" vertical="center" wrapText="1"/>
    </xf>
    <xf numFmtId="0" fontId="52" fillId="0" borderId="31" xfId="1" applyFont="1" applyBorder="1" applyAlignment="1">
      <alignment horizontal="left" indent="1"/>
    </xf>
    <xf numFmtId="0" fontId="2" fillId="0" borderId="3" xfId="0" applyFont="1" applyBorder="1" applyAlignment="1">
      <alignment horizontal="center" vertical="center" wrapText="1"/>
    </xf>
    <xf numFmtId="0" fontId="60" fillId="5" borderId="28" xfId="1" applyFont="1" applyFill="1" applyBorder="1" applyAlignment="1">
      <alignment horizontal="left" vertical="top" wrapText="1"/>
    </xf>
    <xf numFmtId="4" fontId="51" fillId="6" borderId="11" xfId="5" applyNumberFormat="1" applyFont="1" applyFill="1" applyBorder="1" applyAlignment="1">
      <alignment horizontal="right" vertical="center" wrapText="1" indent="1"/>
    </xf>
    <xf numFmtId="4" fontId="50" fillId="6" borderId="11" xfId="5" applyNumberFormat="1" applyFont="1" applyFill="1" applyBorder="1" applyAlignment="1">
      <alignment horizontal="right" vertical="center" wrapText="1" indent="1"/>
    </xf>
    <xf numFmtId="4" fontId="50" fillId="6" borderId="11" xfId="1" applyNumberFormat="1" applyFont="1" applyFill="1" applyBorder="1" applyAlignment="1">
      <alignment horizontal="right" vertical="center" wrapText="1"/>
    </xf>
    <xf numFmtId="0" fontId="50" fillId="0" borderId="11" xfId="1" applyFont="1" applyBorder="1" applyAlignment="1">
      <alignment horizontal="left" indent="1"/>
    </xf>
    <xf numFmtId="0" fontId="64" fillId="0" borderId="18" xfId="1" applyFont="1" applyFill="1" applyBorder="1" applyAlignment="1">
      <alignment horizontal="left" wrapText="1" indent="1"/>
    </xf>
    <xf numFmtId="165" fontId="2" fillId="0" borderId="7" xfId="0" applyNumberFormat="1" applyFont="1" applyBorder="1"/>
    <xf numFmtId="0" fontId="2" fillId="0" borderId="15" xfId="0" applyNumberFormat="1" applyFont="1" applyBorder="1"/>
    <xf numFmtId="0" fontId="52" fillId="0" borderId="11" xfId="1" applyFont="1" applyBorder="1" applyAlignment="1">
      <alignment vertical="center" wrapText="1"/>
    </xf>
    <xf numFmtId="4" fontId="56" fillId="0" borderId="11" xfId="5" applyNumberFormat="1" applyFont="1" applyBorder="1" applyAlignment="1">
      <alignment horizontal="right"/>
    </xf>
    <xf numFmtId="4" fontId="51" fillId="6" borderId="11" xfId="1" applyNumberFormat="1" applyFont="1" applyFill="1" applyBorder="1" applyAlignment="1">
      <alignment horizontal="right" vertical="center" wrapText="1"/>
    </xf>
    <xf numFmtId="0" fontId="55" fillId="0" borderId="11" xfId="1" applyFont="1" applyBorder="1" applyAlignment="1">
      <alignment horizontal="left" vertical="center" wrapText="1" indent="1"/>
    </xf>
    <xf numFmtId="4" fontId="51" fillId="6" borderId="11" xfId="1" applyNumberFormat="1" applyFont="1" applyFill="1" applyBorder="1" applyAlignment="1">
      <alignment horizontal="right" wrapText="1"/>
    </xf>
    <xf numFmtId="0" fontId="6" fillId="0" borderId="0" xfId="0" applyFont="1" applyAlignment="1">
      <alignment horizontal="justify" vertical="top" wrapText="1"/>
    </xf>
    <xf numFmtId="4" fontId="51" fillId="6" borderId="11" xfId="1" applyNumberFormat="1" applyFont="1" applyFill="1" applyBorder="1" applyAlignment="1">
      <alignment vertical="center" wrapText="1"/>
    </xf>
    <xf numFmtId="0" fontId="68" fillId="0" borderId="0" xfId="1" applyFont="1" applyAlignment="1">
      <alignment horizontal="left" vertical="center"/>
    </xf>
    <xf numFmtId="0" fontId="69" fillId="0" borderId="0" xfId="1" applyFont="1" applyAlignment="1">
      <alignment horizontal="center" wrapText="1"/>
    </xf>
    <xf numFmtId="0" fontId="55" fillId="6" borderId="11" xfId="1" applyFont="1" applyFill="1" applyBorder="1" applyAlignment="1">
      <alignment horizontal="center" wrapText="1"/>
    </xf>
    <xf numFmtId="0" fontId="70" fillId="7" borderId="11" xfId="1" applyFont="1" applyFill="1" applyBorder="1" applyAlignment="1">
      <alignment horizontal="center" wrapText="1"/>
    </xf>
    <xf numFmtId="0" fontId="51" fillId="6" borderId="11" xfId="1" applyFont="1" applyFill="1" applyBorder="1" applyAlignment="1">
      <alignment horizontal="center" wrapText="1"/>
    </xf>
    <xf numFmtId="164" fontId="51" fillId="6" borderId="0" xfId="5" quotePrefix="1" applyNumberFormat="1" applyFont="1" applyFill="1" applyBorder="1" applyAlignment="1">
      <alignment horizontal="center" vertical="center" wrapText="1"/>
    </xf>
    <xf numFmtId="0" fontId="51" fillId="6" borderId="11" xfId="1" applyFont="1" applyFill="1" applyBorder="1" applyAlignment="1">
      <alignment horizontal="left" vertical="center"/>
    </xf>
    <xf numFmtId="0" fontId="52" fillId="0" borderId="0" xfId="1" applyFont="1" applyAlignment="1">
      <alignment vertical="top"/>
    </xf>
    <xf numFmtId="0" fontId="55" fillId="0" borderId="11" xfId="1" applyFont="1" applyBorder="1" applyAlignment="1">
      <alignment horizontal="center" vertical="center" wrapText="1"/>
    </xf>
    <xf numFmtId="0" fontId="55" fillId="11" borderId="11" xfId="1" applyFont="1" applyFill="1" applyBorder="1" applyAlignment="1">
      <alignment horizontal="center" vertical="center" wrapText="1"/>
    </xf>
    <xf numFmtId="0" fontId="52" fillId="0" borderId="33" xfId="1" applyFont="1" applyBorder="1" applyAlignment="1">
      <alignment horizontal="left" vertical="center" wrapText="1" indent="1"/>
    </xf>
    <xf numFmtId="3" fontId="56" fillId="0" borderId="11" xfId="4" applyNumberFormat="1" applyFont="1" applyBorder="1" applyAlignment="1" applyProtection="1">
      <alignment horizontal="center" vertical="center"/>
      <protection locked="0"/>
    </xf>
    <xf numFmtId="3" fontId="50" fillId="6" borderId="34" xfId="4" applyNumberFormat="1" applyFont="1" applyFill="1" applyBorder="1" applyAlignment="1" applyProtection="1">
      <alignment horizontal="center" vertical="center" wrapText="1"/>
    </xf>
    <xf numFmtId="0" fontId="50" fillId="6" borderId="35" xfId="1" applyFont="1" applyFill="1" applyBorder="1" applyAlignment="1">
      <alignment horizontal="left" vertical="center" wrapText="1" indent="1"/>
    </xf>
    <xf numFmtId="3" fontId="50" fillId="6" borderId="36" xfId="4" applyNumberFormat="1" applyFont="1" applyFill="1" applyBorder="1" applyAlignment="1" applyProtection="1">
      <alignment horizontal="center" vertical="center" wrapText="1"/>
    </xf>
    <xf numFmtId="3" fontId="50" fillId="6" borderId="37" xfId="4" applyNumberFormat="1" applyFont="1" applyFill="1" applyBorder="1" applyAlignment="1" applyProtection="1">
      <alignment horizontal="center" vertical="center" wrapText="1"/>
    </xf>
    <xf numFmtId="0" fontId="50" fillId="6" borderId="33" xfId="1" applyFont="1" applyFill="1" applyBorder="1" applyAlignment="1">
      <alignment horizontal="left" vertical="center" wrapText="1" indent="1"/>
    </xf>
    <xf numFmtId="3" fontId="50" fillId="6" borderId="11" xfId="4" applyNumberFormat="1" applyFont="1" applyFill="1" applyBorder="1" applyAlignment="1" applyProtection="1">
      <alignment horizontal="center" vertical="center" wrapText="1"/>
    </xf>
    <xf numFmtId="0" fontId="52" fillId="0" borderId="11" xfId="1" applyFont="1" applyBorder="1" applyAlignment="1">
      <alignment horizontal="center"/>
    </xf>
    <xf numFmtId="4" fontId="56" fillId="0" borderId="11" xfId="4" applyNumberFormat="1" applyFont="1" applyFill="1" applyBorder="1" applyAlignment="1">
      <alignment horizontal="right" vertical="center"/>
    </xf>
    <xf numFmtId="4" fontId="56" fillId="0" borderId="11" xfId="4" applyNumberFormat="1" applyFont="1" applyBorder="1" applyAlignment="1">
      <alignment horizontal="right" vertical="center"/>
    </xf>
    <xf numFmtId="4" fontId="50" fillId="6" borderId="11" xfId="4" applyNumberFormat="1" applyFont="1" applyFill="1" applyBorder="1" applyAlignment="1">
      <alignment horizontal="right" vertical="center"/>
    </xf>
    <xf numFmtId="0" fontId="52" fillId="0" borderId="11" xfId="1" quotePrefix="1" applyFont="1" applyBorder="1" applyAlignment="1">
      <alignment horizontal="center"/>
    </xf>
    <xf numFmtId="0" fontId="51" fillId="6" borderId="29" xfId="1" applyFont="1" applyFill="1" applyBorder="1" applyAlignment="1">
      <alignment horizontal="center" wrapText="1"/>
    </xf>
    <xf numFmtId="4" fontId="50" fillId="6" borderId="11" xfId="4" applyNumberFormat="1" applyFont="1" applyFill="1" applyBorder="1" applyAlignment="1">
      <alignment horizontal="right" wrapText="1"/>
    </xf>
    <xf numFmtId="0" fontId="51" fillId="0" borderId="0" xfId="1" applyFont="1" applyAlignment="1">
      <alignment horizontal="left" vertical="center"/>
    </xf>
    <xf numFmtId="0" fontId="57" fillId="0" borderId="0" xfId="1" applyFont="1" applyAlignment="1">
      <alignment horizontal="right" vertical="center"/>
    </xf>
    <xf numFmtId="0" fontId="52" fillId="0" borderId="0" xfId="4" applyFont="1" applyAlignment="1">
      <alignment horizontal="right"/>
    </xf>
    <xf numFmtId="0" fontId="52" fillId="0" borderId="0" xfId="4" applyFont="1" applyBorder="1" applyAlignment="1">
      <alignment horizontal="right"/>
    </xf>
    <xf numFmtId="4" fontId="50" fillId="6" borderId="11" xfId="4" applyNumberFormat="1" applyFont="1" applyFill="1" applyBorder="1" applyAlignment="1">
      <alignment horizontal="right" vertical="center" wrapText="1"/>
    </xf>
    <xf numFmtId="0" fontId="52" fillId="0" borderId="11" xfId="1" applyFont="1" applyBorder="1" applyAlignment="1">
      <alignment wrapText="1"/>
    </xf>
    <xf numFmtId="0" fontId="52" fillId="0" borderId="38" xfId="1" applyFont="1" applyBorder="1" applyAlignment="1">
      <alignment horizontal="left" vertical="center" wrapText="1" indent="1"/>
    </xf>
    <xf numFmtId="4" fontId="56" fillId="0" borderId="22" xfId="4" applyNumberFormat="1" applyFont="1" applyBorder="1" applyAlignment="1">
      <alignment vertical="center" wrapText="1"/>
    </xf>
    <xf numFmtId="0" fontId="52" fillId="0" borderId="39" xfId="1" applyFont="1" applyBorder="1" applyAlignment="1">
      <alignment horizontal="left" vertical="center" wrapText="1" indent="1"/>
    </xf>
    <xf numFmtId="0" fontId="51" fillId="6" borderId="11" xfId="1" applyFont="1" applyFill="1" applyBorder="1" applyAlignment="1">
      <alignment horizontal="left" vertical="center" indent="1"/>
    </xf>
    <xf numFmtId="4" fontId="50" fillId="6" borderId="11" xfId="4" applyNumberFormat="1" applyFont="1" applyFill="1" applyBorder="1" applyAlignment="1">
      <alignment vertical="center" wrapText="1"/>
    </xf>
    <xf numFmtId="4" fontId="56" fillId="0" borderId="11" xfId="4" applyNumberFormat="1" applyFont="1" applyBorder="1" applyAlignment="1">
      <alignment horizontal="right" vertical="center" wrapText="1"/>
    </xf>
    <xf numFmtId="0" fontId="52" fillId="0" borderId="40" xfId="1" quotePrefix="1" applyFont="1" applyBorder="1" applyAlignment="1">
      <alignment horizontal="left" vertical="center" wrapText="1" indent="1"/>
    </xf>
    <xf numFmtId="0" fontId="51" fillId="6" borderId="29" xfId="1" applyFont="1" applyFill="1" applyBorder="1" applyAlignment="1">
      <alignment vertical="center" wrapText="1"/>
    </xf>
    <xf numFmtId="0" fontId="52" fillId="0" borderId="31" xfId="1" quotePrefix="1" applyFont="1" applyBorder="1" applyAlignment="1">
      <alignment horizontal="left" vertical="center" wrapText="1" indent="1"/>
    </xf>
    <xf numFmtId="0" fontId="35" fillId="0" borderId="0" xfId="1" applyFont="1" applyAlignment="1">
      <alignment horizontal="left" vertical="center" indent="1"/>
    </xf>
    <xf numFmtId="0" fontId="29" fillId="0" borderId="0" xfId="1" applyAlignment="1">
      <alignment vertical="center"/>
    </xf>
    <xf numFmtId="0" fontId="29" fillId="6" borderId="0" xfId="1" applyFill="1"/>
    <xf numFmtId="0" fontId="73" fillId="11" borderId="11" xfId="1" applyFont="1" applyFill="1" applyBorder="1" applyAlignment="1">
      <alignment horizontal="center" vertical="center" wrapText="1"/>
    </xf>
    <xf numFmtId="0" fontId="29" fillId="6" borderId="0" xfId="1" applyFont="1" applyFill="1" applyAlignment="1">
      <alignment horizontal="left"/>
    </xf>
    <xf numFmtId="0" fontId="29" fillId="6" borderId="0" xfId="1" applyFont="1" applyFill="1" applyAlignment="1">
      <alignment horizontal="right"/>
    </xf>
    <xf numFmtId="0" fontId="74" fillId="6" borderId="0" xfId="1" applyFont="1" applyFill="1" applyAlignment="1">
      <alignment horizontal="center" vertical="center" wrapText="1"/>
    </xf>
    <xf numFmtId="0" fontId="29" fillId="6" borderId="0" xfId="1" applyFill="1" applyAlignment="1">
      <alignment vertical="top" wrapText="1"/>
    </xf>
    <xf numFmtId="0" fontId="35" fillId="6" borderId="0" xfId="1" applyFont="1" applyFill="1" applyAlignment="1">
      <alignment vertical="top"/>
    </xf>
    <xf numFmtId="0" fontId="55" fillId="0" borderId="15" xfId="1" applyFont="1" applyBorder="1" applyAlignment="1">
      <alignment horizontal="left" vertical="center" wrapText="1"/>
    </xf>
    <xf numFmtId="170" fontId="56" fillId="0" borderId="11" xfId="5" applyNumberFormat="1" applyFont="1" applyFill="1" applyBorder="1" applyAlignment="1">
      <alignment horizontal="right" vertical="center" wrapText="1"/>
    </xf>
    <xf numFmtId="170" fontId="51" fillId="7" borderId="11" xfId="5" applyNumberFormat="1" applyFont="1" applyFill="1" applyBorder="1" applyAlignment="1">
      <alignment horizontal="right" vertical="center"/>
    </xf>
    <xf numFmtId="170" fontId="51" fillId="6" borderId="29" xfId="5" quotePrefix="1" applyNumberFormat="1" applyFont="1" applyFill="1" applyBorder="1" applyAlignment="1">
      <alignment horizontal="center" vertical="center" wrapText="1"/>
    </xf>
    <xf numFmtId="0" fontId="52" fillId="0" borderId="11" xfId="1" applyFont="1" applyBorder="1" applyAlignment="1">
      <alignment horizontal="center" vertical="center" wrapText="1"/>
    </xf>
    <xf numFmtId="0" fontId="50" fillId="6" borderId="11" xfId="1" applyFont="1" applyFill="1" applyBorder="1" applyAlignment="1">
      <alignment horizontal="center" vertical="center" wrapText="1"/>
    </xf>
    <xf numFmtId="0" fontId="1" fillId="0" borderId="41" xfId="0" applyFont="1" applyBorder="1" applyAlignment="1">
      <alignment horizontal="left" vertical="center"/>
    </xf>
    <xf numFmtId="0" fontId="2" fillId="0" borderId="41" xfId="0" applyFont="1" applyBorder="1" applyAlignment="1">
      <alignment horizontal="center" vertical="center" wrapText="1"/>
    </xf>
    <xf numFmtId="0" fontId="50" fillId="6" borderId="0" xfId="1" applyFont="1" applyFill="1" applyAlignment="1">
      <alignment horizontal="left" vertical="center" wrapText="1"/>
    </xf>
    <xf numFmtId="0" fontId="50" fillId="6" borderId="11" xfId="1" applyFont="1" applyFill="1" applyBorder="1" applyAlignment="1">
      <alignment horizontal="left" vertical="top" wrapText="1"/>
    </xf>
    <xf numFmtId="0" fontId="50" fillId="6" borderId="11" xfId="1" applyFont="1" applyFill="1" applyBorder="1" applyAlignment="1">
      <alignment vertical="top" wrapText="1"/>
    </xf>
    <xf numFmtId="0" fontId="33" fillId="0" borderId="0" xfId="1" applyFont="1" applyAlignment="1">
      <alignment horizontal="right"/>
    </xf>
    <xf numFmtId="0" fontId="47" fillId="0" borderId="0" xfId="1" applyFont="1" applyAlignment="1">
      <alignment horizontal="left" vertical="justify" wrapText="1"/>
    </xf>
    <xf numFmtId="0" fontId="48" fillId="0" borderId="0" xfId="1" applyFont="1" applyAlignment="1">
      <alignment horizontal="center" wrapText="1"/>
    </xf>
    <xf numFmtId="0" fontId="48" fillId="6" borderId="15" xfId="1" applyFont="1" applyFill="1" applyBorder="1" applyAlignment="1">
      <alignment horizontal="left" vertical="center" wrapText="1"/>
    </xf>
    <xf numFmtId="0" fontId="48" fillId="6" borderId="0" xfId="1" applyFont="1" applyFill="1" applyBorder="1" applyAlignment="1">
      <alignment horizontal="left" vertical="center" wrapText="1"/>
    </xf>
    <xf numFmtId="0" fontId="48" fillId="6" borderId="16" xfId="1" applyFont="1" applyFill="1" applyBorder="1" applyAlignment="1">
      <alignment horizontal="left" vertical="center" wrapText="1"/>
    </xf>
    <xf numFmtId="0" fontId="36" fillId="0" borderId="0" xfId="1" applyFont="1" applyAlignment="1">
      <alignment horizontal="center" vertical="center" wrapText="1"/>
    </xf>
    <xf numFmtId="0" fontId="38" fillId="5" borderId="12" xfId="1" applyFont="1" applyFill="1" applyBorder="1" applyAlignment="1">
      <alignment horizontal="center" vertical="center" wrapText="1"/>
    </xf>
    <xf numFmtId="0" fontId="38" fillId="5" borderId="13" xfId="1" applyFont="1" applyFill="1" applyBorder="1" applyAlignment="1">
      <alignment horizontal="center" vertical="center" wrapText="1"/>
    </xf>
    <xf numFmtId="0" fontId="38" fillId="5" borderId="14" xfId="1" applyFont="1" applyFill="1" applyBorder="1" applyAlignment="1">
      <alignment horizontal="center" vertical="center" wrapText="1"/>
    </xf>
    <xf numFmtId="0" fontId="38" fillId="5" borderId="15" xfId="1" applyFont="1" applyFill="1" applyBorder="1" applyAlignment="1">
      <alignment horizontal="center" vertical="center" wrapText="1"/>
    </xf>
    <xf numFmtId="0" fontId="38" fillId="5" borderId="0" xfId="1" applyFont="1" applyFill="1" applyAlignment="1">
      <alignment horizontal="center" vertical="center" wrapText="1"/>
    </xf>
    <xf numFmtId="0" fontId="38" fillId="5" borderId="16" xfId="1" applyFont="1" applyFill="1" applyBorder="1" applyAlignment="1">
      <alignment horizontal="center" vertical="center" wrapText="1"/>
    </xf>
    <xf numFmtId="0" fontId="38" fillId="5" borderId="17" xfId="1" applyFont="1" applyFill="1" applyBorder="1" applyAlignment="1">
      <alignment horizontal="center" vertical="center" wrapText="1"/>
    </xf>
    <xf numFmtId="0" fontId="38" fillId="5" borderId="18" xfId="1" applyFont="1" applyFill="1" applyBorder="1" applyAlignment="1">
      <alignment horizontal="center" vertical="center" wrapText="1"/>
    </xf>
    <xf numFmtId="0" fontId="38" fillId="5" borderId="19" xfId="1" applyFont="1" applyFill="1" applyBorder="1" applyAlignment="1">
      <alignment horizontal="center" vertical="center" wrapText="1"/>
    </xf>
    <xf numFmtId="0" fontId="40" fillId="0" borderId="13" xfId="1" applyFont="1" applyBorder="1" applyAlignment="1">
      <alignment horizontal="center"/>
    </xf>
    <xf numFmtId="0" fontId="29" fillId="0" borderId="0" xfId="1" applyFont="1" applyAlignment="1">
      <alignment horizontal="center"/>
    </xf>
    <xf numFmtId="0" fontId="40" fillId="0" borderId="0" xfId="3" applyFont="1" applyAlignment="1" applyProtection="1">
      <alignment horizontal="justify" vertical="top" wrapText="1"/>
    </xf>
    <xf numFmtId="0" fontId="50" fillId="6" borderId="0" xfId="1" applyFont="1" applyFill="1" applyAlignment="1">
      <alignment horizontal="left" vertical="center" wrapText="1"/>
    </xf>
    <xf numFmtId="0" fontId="50" fillId="6" borderId="0" xfId="1" applyFont="1" applyFill="1" applyBorder="1" applyAlignment="1">
      <alignment horizontal="left" vertical="center" wrapText="1"/>
    </xf>
    <xf numFmtId="0" fontId="52" fillId="0" borderId="25" xfId="1" applyFont="1" applyBorder="1" applyAlignment="1">
      <alignment horizontal="left" vertical="center" wrapText="1"/>
    </xf>
    <xf numFmtId="0" fontId="52" fillId="0" borderId="26" xfId="1" applyFont="1" applyBorder="1" applyAlignment="1">
      <alignment horizontal="left" vertical="center" wrapText="1"/>
    </xf>
    <xf numFmtId="0" fontId="52" fillId="0" borderId="27" xfId="1" applyFont="1" applyBorder="1" applyAlignment="1">
      <alignment horizontal="left" vertical="center" wrapText="1"/>
    </xf>
    <xf numFmtId="0" fontId="55" fillId="0" borderId="0" xfId="1" applyFont="1" applyAlignment="1">
      <alignment horizontal="left" vertical="top"/>
    </xf>
    <xf numFmtId="0" fontId="50" fillId="6" borderId="0" xfId="1" applyFont="1" applyFill="1" applyAlignment="1">
      <alignment horizontal="justify" vertical="top" wrapText="1"/>
    </xf>
    <xf numFmtId="0" fontId="51" fillId="9" borderId="0" xfId="1" applyFont="1" applyFill="1" applyAlignment="1">
      <alignment horizontal="center" vertical="center" wrapText="1"/>
    </xf>
    <xf numFmtId="0" fontId="51" fillId="6" borderId="0" xfId="1" applyFont="1" applyFill="1" applyAlignment="1">
      <alignment horizontal="justify" wrapText="1"/>
    </xf>
    <xf numFmtId="0" fontId="55" fillId="0" borderId="0" xfId="1" applyFont="1" applyAlignment="1">
      <alignment wrapText="1"/>
    </xf>
    <xf numFmtId="0" fontId="52" fillId="0" borderId="0" xfId="1" applyFont="1" applyAlignment="1">
      <alignment wrapText="1"/>
    </xf>
    <xf numFmtId="0" fontId="61" fillId="8" borderId="13" xfId="1" applyFont="1" applyFill="1" applyBorder="1" applyAlignment="1">
      <alignment horizontal="left"/>
    </xf>
    <xf numFmtId="0" fontId="55" fillId="0" borderId="13" xfId="1" applyFont="1" applyBorder="1" applyAlignment="1">
      <alignment horizontal="left" vertical="top" wrapText="1"/>
    </xf>
    <xf numFmtId="0" fontId="50" fillId="6" borderId="24" xfId="1" applyFont="1" applyFill="1" applyBorder="1" applyAlignment="1">
      <alignment horizontal="left" wrapText="1"/>
    </xf>
    <xf numFmtId="0" fontId="50" fillId="6" borderId="28" xfId="1" applyFont="1" applyFill="1" applyBorder="1" applyAlignment="1">
      <alignment horizontal="left" wrapText="1"/>
    </xf>
    <xf numFmtId="0" fontId="50" fillId="6" borderId="29" xfId="1" applyFont="1" applyFill="1" applyBorder="1" applyAlignment="1">
      <alignment horizontal="left" wrapText="1"/>
    </xf>
    <xf numFmtId="0" fontId="60" fillId="5" borderId="0" xfId="1" applyFont="1" applyFill="1" applyAlignment="1">
      <alignment horizontal="left" vertical="justify" wrapText="1"/>
    </xf>
    <xf numFmtId="0" fontId="55" fillId="0" borderId="0" xfId="1" applyFont="1" applyBorder="1" applyAlignment="1">
      <alignment horizontal="left" wrapText="1"/>
    </xf>
    <xf numFmtId="0" fontId="50" fillId="6" borderId="24" xfId="1" applyFont="1" applyFill="1" applyBorder="1" applyAlignment="1">
      <alignment horizontal="left" vertical="top" wrapText="1"/>
    </xf>
    <xf numFmtId="0" fontId="50" fillId="6" borderId="28" xfId="1" applyFont="1" applyFill="1" applyBorder="1" applyAlignment="1">
      <alignment horizontal="left" vertical="top" wrapText="1"/>
    </xf>
    <xf numFmtId="0" fontId="50" fillId="6" borderId="29" xfId="1" applyFont="1" applyFill="1" applyBorder="1" applyAlignment="1">
      <alignment horizontal="left" vertical="top" wrapText="1"/>
    </xf>
    <xf numFmtId="0" fontId="31" fillId="8" borderId="13" xfId="0" applyFont="1" applyFill="1" applyBorder="1" applyAlignment="1">
      <alignment horizontal="left" wrapText="1"/>
    </xf>
    <xf numFmtId="0" fontId="60" fillId="5" borderId="0" xfId="1" applyFont="1" applyFill="1" applyBorder="1" applyAlignment="1">
      <alignment horizontal="left" vertical="top" wrapText="1"/>
    </xf>
    <xf numFmtId="0" fontId="60" fillId="5" borderId="16" xfId="1" applyFont="1" applyFill="1" applyBorder="1" applyAlignment="1">
      <alignment horizontal="left" vertical="top" wrapText="1"/>
    </xf>
    <xf numFmtId="0" fontId="60" fillId="5" borderId="0" xfId="1" applyFont="1" applyFill="1" applyAlignment="1">
      <alignment horizontal="left" vertical="center" wrapText="1"/>
    </xf>
    <xf numFmtId="0" fontId="61" fillId="8" borderId="13" xfId="1" applyFont="1" applyFill="1" applyBorder="1" applyAlignment="1">
      <alignment horizontal="left" vertical="center" wrapText="1"/>
    </xf>
    <xf numFmtId="0" fontId="60" fillId="5" borderId="28" xfId="1" applyFont="1" applyFill="1" applyBorder="1" applyAlignment="1">
      <alignment horizontal="left" vertical="justify" wrapText="1"/>
    </xf>
    <xf numFmtId="0" fontId="55" fillId="0" borderId="13" xfId="1" applyFont="1" applyBorder="1" applyAlignment="1">
      <alignment horizontal="left" vertical="center" wrapText="1"/>
    </xf>
    <xf numFmtId="0" fontId="20" fillId="2" borderId="4" xfId="0" applyFont="1" applyFill="1" applyBorder="1" applyAlignment="1">
      <alignment horizontal="left" vertical="justify" wrapText="1"/>
    </xf>
    <xf numFmtId="0" fontId="55" fillId="0" borderId="0" xfId="1" applyFont="1" applyAlignment="1">
      <alignment horizontal="left" wrapText="1"/>
    </xf>
    <xf numFmtId="0" fontId="55" fillId="6" borderId="24" xfId="1" applyFont="1" applyFill="1" applyBorder="1" applyAlignment="1">
      <alignment horizontal="left" vertical="center" wrapText="1"/>
    </xf>
    <xf numFmtId="0" fontId="55" fillId="6" borderId="29" xfId="1" applyFont="1" applyFill="1" applyBorder="1" applyAlignment="1">
      <alignment horizontal="left" vertical="center" wrapText="1"/>
    </xf>
    <xf numFmtId="0" fontId="50" fillId="6" borderId="0" xfId="1" applyFont="1" applyFill="1" applyAlignment="1">
      <alignment horizontal="left" vertical="top" wrapText="1"/>
    </xf>
    <xf numFmtId="0" fontId="55" fillId="0" borderId="13" xfId="1" applyFont="1" applyBorder="1" applyAlignment="1">
      <alignment horizontal="left" wrapText="1"/>
    </xf>
    <xf numFmtId="0" fontId="60" fillId="5" borderId="0" xfId="1" applyFont="1" applyFill="1" applyAlignment="1">
      <alignment horizontal="left" vertical="top" wrapText="1"/>
    </xf>
    <xf numFmtId="0" fontId="51" fillId="6" borderId="24" xfId="1" applyFont="1" applyFill="1" applyBorder="1" applyAlignment="1">
      <alignment horizontal="left" wrapText="1"/>
    </xf>
    <xf numFmtId="0" fontId="51" fillId="6" borderId="29" xfId="1" applyFont="1" applyFill="1" applyBorder="1" applyAlignment="1">
      <alignment horizontal="left" wrapText="1"/>
    </xf>
    <xf numFmtId="0" fontId="63" fillId="8" borderId="24" xfId="1" applyFont="1" applyFill="1" applyBorder="1" applyAlignment="1">
      <alignment horizontal="left" vertical="center"/>
    </xf>
    <xf numFmtId="0" fontId="63" fillId="8" borderId="28" xfId="1" applyFont="1" applyFill="1" applyBorder="1" applyAlignment="1">
      <alignment horizontal="left" vertical="center"/>
    </xf>
    <xf numFmtId="0" fontId="63" fillId="8" borderId="29" xfId="1" applyFont="1" applyFill="1" applyBorder="1" applyAlignment="1">
      <alignment horizontal="left" vertical="center"/>
    </xf>
    <xf numFmtId="0" fontId="66" fillId="0" borderId="0" xfId="1" applyFont="1" applyAlignment="1">
      <alignment horizontal="left" vertical="top" wrapText="1"/>
    </xf>
    <xf numFmtId="0" fontId="55" fillId="0" borderId="13" xfId="1" applyFont="1" applyBorder="1" applyAlignment="1">
      <alignment horizontal="left"/>
    </xf>
    <xf numFmtId="0" fontId="55" fillId="0" borderId="18" xfId="1" applyFont="1" applyBorder="1" applyAlignment="1">
      <alignment horizontal="center" vertical="center" wrapText="1"/>
    </xf>
    <xf numFmtId="0" fontId="60" fillId="5" borderId="0" xfId="1" applyFont="1" applyFill="1" applyBorder="1" applyAlignment="1">
      <alignment horizontal="left" vertical="justify" wrapText="1"/>
    </xf>
    <xf numFmtId="0" fontId="61" fillId="8" borderId="0" xfId="1" applyFont="1" applyFill="1" applyAlignment="1">
      <alignment horizontal="left"/>
    </xf>
    <xf numFmtId="0" fontId="38" fillId="5" borderId="28" xfId="1" applyFont="1" applyFill="1" applyBorder="1" applyAlignment="1">
      <alignment horizontal="left" vertical="top" wrapText="1"/>
    </xf>
    <xf numFmtId="0" fontId="50" fillId="6" borderId="13" xfId="1" applyFont="1" applyFill="1" applyBorder="1" applyAlignment="1">
      <alignment horizontal="left" vertical="top" wrapText="1"/>
    </xf>
    <xf numFmtId="0" fontId="50" fillId="6" borderId="11" xfId="1" applyFont="1" applyFill="1" applyBorder="1" applyAlignment="1">
      <alignment horizontal="justify" vertical="center" wrapText="1"/>
    </xf>
    <xf numFmtId="0" fontId="60" fillId="5" borderId="28" xfId="1" applyFont="1" applyFill="1" applyBorder="1" applyAlignment="1">
      <alignment horizontal="left" vertical="top" wrapText="1"/>
    </xf>
    <xf numFmtId="0" fontId="50" fillId="6" borderId="11" xfId="1" applyFont="1" applyFill="1" applyBorder="1" applyAlignment="1">
      <alignment horizontal="left" vertical="top" wrapText="1"/>
    </xf>
    <xf numFmtId="0" fontId="53" fillId="5" borderId="28" xfId="1" applyFont="1" applyFill="1" applyBorder="1" applyAlignment="1">
      <alignment horizontal="left" vertical="top" wrapText="1"/>
    </xf>
    <xf numFmtId="0" fontId="1" fillId="0" borderId="0" xfId="0" applyFont="1" applyAlignment="1">
      <alignment horizontal="left" wrapText="1"/>
    </xf>
    <xf numFmtId="0" fontId="51" fillId="6" borderId="24" xfId="1" applyFont="1" applyFill="1" applyBorder="1" applyAlignment="1">
      <alignment horizontal="left" vertical="center" wrapText="1"/>
    </xf>
    <xf numFmtId="0" fontId="51" fillId="6" borderId="29" xfId="1" applyFont="1" applyFill="1" applyBorder="1" applyAlignment="1">
      <alignment horizontal="left" vertical="center" wrapText="1"/>
    </xf>
    <xf numFmtId="0" fontId="71" fillId="10" borderId="10" xfId="0" applyFont="1" applyFill="1" applyBorder="1" applyAlignment="1">
      <alignment horizontal="left" vertical="center" wrapText="1"/>
    </xf>
    <xf numFmtId="0" fontId="71" fillId="10" borderId="4" xfId="0" applyFont="1" applyFill="1" applyBorder="1" applyAlignment="1">
      <alignment horizontal="left" vertical="center" wrapText="1"/>
    </xf>
    <xf numFmtId="0" fontId="71" fillId="10" borderId="8" xfId="0" applyFont="1" applyFill="1" applyBorder="1" applyAlignment="1">
      <alignment horizontal="left" vertical="center" wrapText="1"/>
    </xf>
    <xf numFmtId="0" fontId="53" fillId="5" borderId="0" xfId="1" applyFont="1" applyFill="1" applyAlignment="1">
      <alignment horizontal="left" vertical="center"/>
    </xf>
    <xf numFmtId="0" fontId="55" fillId="0" borderId="0" xfId="1" applyFont="1" applyAlignment="1">
      <alignment horizontal="center"/>
    </xf>
    <xf numFmtId="0" fontId="64" fillId="6" borderId="0" xfId="1" applyFont="1" applyFill="1" applyAlignment="1">
      <alignment horizontal="left" vertical="top" wrapText="1"/>
    </xf>
    <xf numFmtId="0" fontId="63" fillId="8" borderId="0" xfId="1" applyFont="1" applyFill="1" applyBorder="1" applyAlignment="1">
      <alignment horizontal="left" vertical="top" wrapText="1"/>
    </xf>
    <xf numFmtId="0" fontId="63" fillId="8" borderId="41" xfId="1" applyFont="1" applyFill="1" applyBorder="1" applyAlignment="1">
      <alignment horizontal="left" vertical="top" wrapText="1"/>
    </xf>
    <xf numFmtId="0" fontId="50" fillId="6" borderId="0" xfId="1" applyFont="1" applyFill="1" applyBorder="1" applyAlignment="1">
      <alignment horizontal="left" vertical="top" wrapText="1"/>
    </xf>
    <xf numFmtId="0" fontId="55" fillId="0" borderId="32" xfId="1" applyFont="1" applyBorder="1" applyAlignment="1">
      <alignment horizontal="left" vertical="top" wrapText="1"/>
    </xf>
    <xf numFmtId="0" fontId="55" fillId="0" borderId="6" xfId="1" applyFont="1" applyBorder="1" applyAlignment="1">
      <alignment horizontal="left" vertical="top" wrapText="1"/>
    </xf>
    <xf numFmtId="0" fontId="60" fillId="5" borderId="28" xfId="1" applyFont="1" applyFill="1" applyBorder="1" applyAlignment="1">
      <alignment horizontal="left" vertical="top"/>
    </xf>
    <xf numFmtId="0" fontId="50" fillId="6" borderId="18" xfId="1" applyFont="1" applyFill="1" applyBorder="1" applyAlignment="1">
      <alignment horizontal="left" vertical="top" wrapText="1"/>
    </xf>
    <xf numFmtId="0" fontId="55" fillId="0" borderId="18" xfId="1" applyFont="1" applyBorder="1" applyAlignment="1">
      <alignment horizontal="left" vertical="top" wrapText="1"/>
    </xf>
    <xf numFmtId="0" fontId="61" fillId="8" borderId="13" xfId="1" applyFont="1" applyFill="1" applyBorder="1" applyAlignment="1">
      <alignment horizontal="left" vertical="top" wrapText="1"/>
    </xf>
    <xf numFmtId="0" fontId="61" fillId="8" borderId="0" xfId="1" applyFont="1" applyFill="1" applyAlignment="1">
      <alignment horizontal="left" vertical="top" wrapText="1"/>
    </xf>
    <xf numFmtId="0" fontId="60" fillId="5" borderId="28" xfId="1" applyFont="1" applyFill="1" applyBorder="1" applyAlignment="1">
      <alignment horizontal="left" vertical="center"/>
    </xf>
    <xf numFmtId="0" fontId="55" fillId="0" borderId="28" xfId="7" applyFont="1" applyBorder="1" applyAlignment="1" applyProtection="1">
      <alignment horizontal="left" vertical="top" wrapText="1"/>
      <protection locked="0"/>
    </xf>
    <xf numFmtId="0" fontId="61" fillId="8" borderId="15" xfId="1" applyFont="1" applyFill="1" applyBorder="1" applyAlignment="1">
      <alignment horizontal="left"/>
    </xf>
    <xf numFmtId="0" fontId="61" fillId="8" borderId="0" xfId="1" applyFont="1" applyFill="1" applyBorder="1" applyAlignment="1">
      <alignment horizontal="left"/>
    </xf>
    <xf numFmtId="0" fontId="50" fillId="6" borderId="24" xfId="1" applyFont="1" applyFill="1" applyBorder="1" applyAlignment="1">
      <alignment horizontal="left" vertical="top"/>
    </xf>
    <xf numFmtId="0" fontId="50" fillId="6" borderId="28" xfId="1" applyFont="1" applyFill="1" applyBorder="1" applyAlignment="1">
      <alignment horizontal="left" vertical="top"/>
    </xf>
    <xf numFmtId="0" fontId="50" fillId="6" borderId="29" xfId="1" applyFont="1" applyFill="1" applyBorder="1" applyAlignment="1">
      <alignment horizontal="left" vertical="top"/>
    </xf>
    <xf numFmtId="0" fontId="50" fillId="6" borderId="24" xfId="1" applyFont="1" applyFill="1" applyBorder="1" applyAlignment="1">
      <alignment vertical="top"/>
    </xf>
    <xf numFmtId="0" fontId="50" fillId="6" borderId="28" xfId="1" applyFont="1" applyFill="1" applyBorder="1" applyAlignment="1">
      <alignment vertical="top"/>
    </xf>
    <xf numFmtId="0" fontId="50" fillId="6" borderId="29" xfId="1" applyFont="1" applyFill="1" applyBorder="1" applyAlignment="1">
      <alignment vertical="top"/>
    </xf>
    <xf numFmtId="0" fontId="50" fillId="6" borderId="11" xfId="1" applyFont="1" applyFill="1" applyBorder="1" applyAlignment="1">
      <alignment vertical="top" wrapText="1"/>
    </xf>
    <xf numFmtId="0" fontId="50" fillId="6" borderId="15" xfId="1" applyFont="1" applyFill="1" applyBorder="1" applyAlignment="1">
      <alignment horizontal="left" vertical="top" wrapText="1"/>
    </xf>
    <xf numFmtId="0" fontId="60" fillId="5" borderId="0" xfId="1" applyFont="1" applyFill="1" applyBorder="1" applyAlignment="1">
      <alignment horizontal="left" vertical="top"/>
    </xf>
    <xf numFmtId="0" fontId="50" fillId="6" borderId="13" xfId="1" applyFont="1" applyFill="1" applyBorder="1" applyAlignment="1">
      <alignment horizontal="left" vertical="justify"/>
    </xf>
    <xf numFmtId="0" fontId="50" fillId="6" borderId="18" xfId="1" applyFont="1" applyFill="1" applyBorder="1" applyAlignment="1">
      <alignment horizontal="left" vertical="justify"/>
    </xf>
    <xf numFmtId="0" fontId="52" fillId="0" borderId="28" xfId="1" applyFont="1" applyBorder="1" applyAlignment="1">
      <alignment horizontal="left" vertical="center" wrapText="1"/>
    </xf>
    <xf numFmtId="0" fontId="60" fillId="5" borderId="6" xfId="1" applyFont="1" applyFill="1" applyBorder="1" applyAlignment="1">
      <alignment horizontal="left" vertical="top" wrapText="1"/>
    </xf>
    <xf numFmtId="0" fontId="50" fillId="6" borderId="11" xfId="1" applyFont="1" applyFill="1" applyBorder="1" applyAlignment="1">
      <alignment horizontal="left" vertical="justify"/>
    </xf>
    <xf numFmtId="0" fontId="52" fillId="0" borderId="13" xfId="1" applyFont="1" applyBorder="1" applyAlignment="1">
      <alignment horizontal="left" vertical="center" wrapText="1"/>
    </xf>
    <xf numFmtId="0" fontId="60" fillId="5" borderId="18" xfId="1" applyFont="1" applyFill="1" applyBorder="1" applyAlignment="1">
      <alignment horizontal="left" vertical="center" wrapText="1"/>
    </xf>
    <xf numFmtId="0" fontId="35" fillId="6" borderId="0" xfId="1" applyFont="1" applyFill="1" applyAlignment="1">
      <alignment horizontal="left" vertical="top" wrapText="1"/>
    </xf>
    <xf numFmtId="0" fontId="29" fillId="6" borderId="0" xfId="1" applyFont="1" applyFill="1" applyAlignment="1">
      <alignment horizontal="left" vertical="top" wrapText="1"/>
    </xf>
    <xf numFmtId="0" fontId="29" fillId="6" borderId="0" xfId="1" applyFill="1" applyAlignment="1">
      <alignment horizontal="left" vertical="top" wrapText="1"/>
    </xf>
    <xf numFmtId="0" fontId="73" fillId="0" borderId="24" xfId="1" applyFont="1" applyBorder="1" applyAlignment="1">
      <alignment horizontal="left" vertical="center" wrapText="1"/>
    </xf>
    <xf numFmtId="0" fontId="73" fillId="0" borderId="28" xfId="1" applyFont="1" applyBorder="1" applyAlignment="1">
      <alignment horizontal="left" vertical="center" wrapText="1"/>
    </xf>
    <xf numFmtId="0" fontId="73" fillId="0" borderId="29" xfId="1" applyFont="1" applyBorder="1" applyAlignment="1">
      <alignment horizontal="left" vertical="center" wrapText="1"/>
    </xf>
    <xf numFmtId="0" fontId="50" fillId="6" borderId="11" xfId="0" applyFont="1" applyFill="1" applyBorder="1" applyAlignment="1">
      <alignment horizontal="left" vertical="center" wrapText="1"/>
    </xf>
  </cellXfs>
  <cellStyles count="8">
    <cellStyle name="Lien hypertexte" xfId="3" builtinId="8"/>
    <cellStyle name="Milliers 2" xfId="4" xr:uid="{00000000-0005-0000-0000-000001000000}"/>
    <cellStyle name="Milliers 3" xfId="5" xr:uid="{00000000-0005-0000-0000-000002000000}"/>
    <cellStyle name="Normal" xfId="0" builtinId="0"/>
    <cellStyle name="Normal 2 2" xfId="7" xr:uid="{00000000-0005-0000-0000-000004000000}"/>
    <cellStyle name="Normal 3" xfId="1" xr:uid="{00000000-0005-0000-0000-000005000000}"/>
    <cellStyle name="Pourcentage" xfId="2" builtinId="5"/>
    <cellStyle name="Pourcentage 2" xfId="6" xr:uid="{00000000-0005-0000-0000-000007000000}"/>
  </cellStyles>
  <dxfs count="37">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numFmt numFmtId="2" formatCode="0.00"/>
      <fill>
        <patternFill>
          <bgColor rgb="FFFFFF00"/>
        </patternFill>
      </fill>
    </dxf>
    <dxf>
      <fill>
        <patternFill patternType="solid">
          <bgColor rgb="FF000000"/>
        </patternFill>
      </fill>
    </dxf>
    <dxf>
      <fill>
        <patternFill>
          <bgColor theme="1"/>
        </patternFill>
      </fill>
    </dxf>
    <dxf>
      <font>
        <b/>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ndense val="0"/>
        <extend val="0"/>
        <color indexed="10"/>
      </font>
    </dxf>
    <dxf>
      <font>
        <b/>
        <i val="0"/>
        <condense val="0"/>
        <extend val="0"/>
        <color indexed="17"/>
      </font>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dxf>
    <dxf>
      <font>
        <b/>
        <i val="0"/>
        <color rgb="FF008000"/>
      </font>
    </dxf>
    <dxf>
      <font>
        <b/>
        <i val="0"/>
        <color rgb="FFFF0000"/>
      </font>
      <fill>
        <patternFill>
          <bgColor rgb="FFFFFF00"/>
        </patternFill>
      </fill>
    </dxf>
    <dxf>
      <font>
        <b/>
        <i val="0"/>
        <color rgb="FFFF0000"/>
      </font>
      <fill>
        <patternFill>
          <bgColor rgb="FFFF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457200</xdr:colOff>
      <xdr:row>8</xdr:row>
      <xdr:rowOff>133350</xdr:rowOff>
    </xdr:to>
    <xdr:pic>
      <xdr:nvPicPr>
        <xdr:cNvPr id="2" name="Imag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295525" cy="15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3190875</xdr:colOff>
          <xdr:row>3</xdr:row>
          <xdr:rowOff>133350</xdr:rowOff>
        </xdr:from>
        <xdr:to>
          <xdr:col>1</xdr:col>
          <xdr:colOff>200025</xdr:colOff>
          <xdr:row>5</xdr:row>
          <xdr:rowOff>0</xdr:rowOff>
        </xdr:to>
        <xdr:sp macro="" textlink="">
          <xdr:nvSpPr>
            <xdr:cNvPr id="47108" name="GenerateButton"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3190875</xdr:colOff>
          <xdr:row>6</xdr:row>
          <xdr:rowOff>0</xdr:rowOff>
        </xdr:from>
        <xdr:to>
          <xdr:col>1</xdr:col>
          <xdr:colOff>200025</xdr:colOff>
          <xdr:row>7</xdr:row>
          <xdr:rowOff>285750</xdr:rowOff>
        </xdr:to>
        <xdr:sp macro="" textlink="">
          <xdr:nvSpPr>
            <xdr:cNvPr id="47110" name="GenerateAllButton"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tous les templates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K46"/>
  <sheetViews>
    <sheetView showGridLines="0" topLeftCell="A7" workbookViewId="0">
      <selection activeCell="E39" sqref="E39"/>
    </sheetView>
  </sheetViews>
  <sheetFormatPr baseColWidth="10" defaultColWidth="11.42578125" defaultRowHeight="12.75" x14ac:dyDescent="0.2"/>
  <cols>
    <col min="1" max="1" width="21.5703125" style="81" customWidth="1"/>
    <col min="2" max="2" width="6.7109375" style="80" customWidth="1"/>
    <col min="3" max="3" width="11.140625" style="80" customWidth="1"/>
    <col min="4" max="4" width="11.42578125" style="80"/>
    <col min="5" max="5" width="15.28515625" style="80" customWidth="1"/>
    <col min="6" max="6" width="13.85546875" style="80" customWidth="1"/>
    <col min="7" max="7" width="16.140625" style="80" customWidth="1"/>
    <col min="8" max="8" width="16.5703125" style="80" customWidth="1"/>
    <col min="9" max="12" width="11.42578125" style="80"/>
    <col min="13" max="13" width="4.28515625" style="80" customWidth="1"/>
    <col min="14" max="16384" width="11.42578125" style="80"/>
  </cols>
  <sheetData>
    <row r="1" spans="1:8" s="79" customFormat="1" ht="15.75" customHeight="1" x14ac:dyDescent="0.25">
      <c r="A1" s="78"/>
      <c r="B1" s="78"/>
      <c r="C1" s="78"/>
      <c r="D1" s="78"/>
      <c r="E1" s="78"/>
      <c r="G1" s="78"/>
    </row>
    <row r="2" spans="1:8" s="79" customFormat="1" ht="15.75" customHeight="1" x14ac:dyDescent="0.25">
      <c r="A2" s="78"/>
      <c r="B2" s="78"/>
      <c r="C2" s="78"/>
      <c r="D2" s="78"/>
      <c r="E2" s="78"/>
      <c r="F2" s="78"/>
      <c r="G2" s="78"/>
    </row>
    <row r="3" spans="1:8" ht="15.75" customHeight="1" x14ac:dyDescent="0.25">
      <c r="A3" s="78"/>
      <c r="B3" s="78"/>
      <c r="C3" s="78"/>
      <c r="D3" s="78"/>
      <c r="E3" s="78"/>
      <c r="F3" s="78"/>
      <c r="G3" s="78"/>
    </row>
    <row r="4" spans="1:8" ht="15.75" customHeight="1" x14ac:dyDescent="0.25">
      <c r="A4" s="78"/>
      <c r="B4" s="78"/>
      <c r="C4" s="78"/>
      <c r="D4" s="78"/>
      <c r="E4" s="78"/>
      <c r="F4" s="78"/>
      <c r="G4" s="78"/>
    </row>
    <row r="5" spans="1:8" ht="12.75" customHeight="1" x14ac:dyDescent="0.25">
      <c r="D5" s="82"/>
      <c r="E5" s="82"/>
      <c r="F5" s="82"/>
      <c r="H5" s="83"/>
    </row>
    <row r="6" spans="1:8" ht="12.75" customHeight="1" x14ac:dyDescent="0.2">
      <c r="A6" s="82"/>
      <c r="B6" s="82"/>
      <c r="D6" s="82"/>
      <c r="E6" s="82"/>
      <c r="F6" s="82"/>
      <c r="G6" s="84"/>
      <c r="H6" s="84"/>
    </row>
    <row r="7" spans="1:8" ht="12.75" customHeight="1" x14ac:dyDescent="0.2">
      <c r="D7" s="82"/>
      <c r="E7" s="82"/>
      <c r="F7" s="82"/>
      <c r="G7" s="84"/>
      <c r="H7" s="84"/>
    </row>
    <row r="8" spans="1:8" ht="12.75" customHeight="1" x14ac:dyDescent="0.2">
      <c r="F8" s="343"/>
      <c r="G8" s="343"/>
      <c r="H8" s="343"/>
    </row>
    <row r="9" spans="1:8" ht="12.75" customHeight="1" x14ac:dyDescent="0.2">
      <c r="C9" s="85"/>
      <c r="D9" s="85"/>
      <c r="E9" s="85"/>
      <c r="F9" s="343"/>
      <c r="G9" s="343"/>
      <c r="H9" s="343"/>
    </row>
    <row r="10" spans="1:8" ht="12.75" customHeight="1" x14ac:dyDescent="0.2">
      <c r="C10" s="85"/>
      <c r="E10" s="85"/>
      <c r="F10" s="343"/>
      <c r="G10" s="343"/>
      <c r="H10" s="343"/>
    </row>
    <row r="11" spans="1:8" ht="14.45" customHeight="1" x14ac:dyDescent="0.2">
      <c r="C11" s="85"/>
      <c r="D11" s="85"/>
      <c r="E11" s="85"/>
      <c r="F11" s="343"/>
      <c r="G11" s="343"/>
      <c r="H11" s="343"/>
    </row>
    <row r="13" spans="1:8" ht="12.75" customHeight="1" x14ac:dyDescent="0.2">
      <c r="A13" s="82" t="s">
        <v>0</v>
      </c>
      <c r="B13" s="86"/>
      <c r="C13" s="344" t="str">
        <f>"ENQUÊTE ANNUELLE SUR LES MOYENS CONSACRÉS
À LA RECHERCHE ET AU DÉVELOPPEMENT EXPERIMENTAL (R&amp;D) en " &amp; SURVEY_YEAR</f>
        <v>ENQUÊTE ANNUELLE SUR LES MOYENS CONSACRÉS
À LA RECHERCHE ET AU DÉVELOPPEMENT EXPERIMENTAL (R&amp;D) en 2025</v>
      </c>
      <c r="D13" s="345"/>
      <c r="E13" s="345"/>
      <c r="F13" s="345"/>
      <c r="G13" s="345"/>
      <c r="H13" s="346"/>
    </row>
    <row r="14" spans="1:8" ht="12.75" customHeight="1" x14ac:dyDescent="0.2">
      <c r="A14" s="82" t="s">
        <v>1</v>
      </c>
      <c r="B14" s="86"/>
      <c r="C14" s="347"/>
      <c r="D14" s="348"/>
      <c r="E14" s="348"/>
      <c r="F14" s="348"/>
      <c r="G14" s="348"/>
      <c r="H14" s="349"/>
    </row>
    <row r="15" spans="1:8" ht="12.75" customHeight="1" x14ac:dyDescent="0.2">
      <c r="A15" s="82" t="s">
        <v>2</v>
      </c>
      <c r="B15" s="86"/>
      <c r="C15" s="347"/>
      <c r="D15" s="348"/>
      <c r="E15" s="348"/>
      <c r="F15" s="348"/>
      <c r="G15" s="348"/>
      <c r="H15" s="349"/>
    </row>
    <row r="16" spans="1:8" ht="12.75" customHeight="1" x14ac:dyDescent="0.2">
      <c r="C16" s="350"/>
      <c r="D16" s="351"/>
      <c r="E16" s="351"/>
      <c r="F16" s="351"/>
      <c r="G16" s="351"/>
      <c r="H16" s="352"/>
    </row>
    <row r="17" spans="1:11" ht="12.75" customHeight="1" x14ac:dyDescent="0.2">
      <c r="A17" s="87" t="s">
        <v>3</v>
      </c>
      <c r="B17" s="86"/>
      <c r="C17" s="353"/>
      <c r="D17" s="353"/>
      <c r="E17" s="353"/>
      <c r="F17" s="353"/>
      <c r="G17" s="353"/>
      <c r="H17" s="353"/>
    </row>
    <row r="18" spans="1:11" ht="12.75" customHeight="1" x14ac:dyDescent="0.2">
      <c r="A18" s="87" t="s">
        <v>4</v>
      </c>
      <c r="B18" s="86"/>
    </row>
    <row r="19" spans="1:11" ht="12.75" customHeight="1" x14ac:dyDescent="0.2">
      <c r="A19" s="87" t="s">
        <v>5</v>
      </c>
      <c r="B19" s="86"/>
      <c r="C19" s="354" t="s">
        <v>6</v>
      </c>
      <c r="D19" s="354"/>
      <c r="E19" s="354"/>
      <c r="F19" s="354"/>
      <c r="G19" s="354"/>
      <c r="H19" s="354"/>
    </row>
    <row r="20" spans="1:11" ht="12.75" customHeight="1" x14ac:dyDescent="0.2">
      <c r="C20" s="88"/>
      <c r="D20" s="88"/>
      <c r="E20" s="88"/>
      <c r="F20" s="88"/>
      <c r="G20" s="88"/>
      <c r="H20" s="88"/>
      <c r="I20" s="89"/>
    </row>
    <row r="21" spans="1:11" ht="15.75" customHeight="1" x14ac:dyDescent="0.25">
      <c r="A21" s="87" t="s">
        <v>7</v>
      </c>
      <c r="B21" s="90"/>
      <c r="C21" s="88"/>
      <c r="D21" s="88"/>
      <c r="E21" s="88"/>
      <c r="F21" s="88"/>
      <c r="G21" s="88"/>
      <c r="H21" s="88"/>
    </row>
    <row r="22" spans="1:11" ht="37.5" customHeight="1" x14ac:dyDescent="0.25">
      <c r="A22" s="91" t="s">
        <v>8</v>
      </c>
      <c r="B22" s="92"/>
      <c r="C22" s="355" t="s">
        <v>9</v>
      </c>
      <c r="D22" s="355"/>
      <c r="E22" s="355"/>
      <c r="F22" s="355"/>
      <c r="G22" s="355"/>
      <c r="H22" s="355"/>
    </row>
    <row r="23" spans="1:11" ht="13.5" customHeight="1" x14ac:dyDescent="0.25">
      <c r="A23" s="87"/>
      <c r="B23" s="90"/>
      <c r="C23" s="355"/>
      <c r="D23" s="355"/>
      <c r="E23" s="355"/>
      <c r="F23" s="355"/>
      <c r="G23" s="355"/>
      <c r="H23" s="355"/>
    </row>
    <row r="24" spans="1:11" ht="13.5" customHeight="1" x14ac:dyDescent="0.25">
      <c r="A24" s="87" t="s">
        <v>10</v>
      </c>
      <c r="B24" s="93"/>
      <c r="C24" s="355"/>
      <c r="D24" s="355"/>
      <c r="E24" s="355"/>
      <c r="F24" s="355"/>
      <c r="G24" s="355"/>
      <c r="H24" s="355"/>
    </row>
    <row r="25" spans="1:11" ht="24.75" customHeight="1" x14ac:dyDescent="0.25">
      <c r="A25" s="91" t="s">
        <v>11</v>
      </c>
      <c r="B25" s="93"/>
      <c r="C25" s="355"/>
      <c r="D25" s="355"/>
      <c r="E25" s="355"/>
      <c r="F25" s="355"/>
      <c r="G25" s="355"/>
      <c r="H25" s="355"/>
    </row>
    <row r="26" spans="1:11" x14ac:dyDescent="0.2">
      <c r="A26" s="87"/>
      <c r="C26" s="355"/>
      <c r="D26" s="355"/>
      <c r="E26" s="355"/>
      <c r="F26" s="355"/>
      <c r="G26" s="355"/>
      <c r="H26" s="355"/>
    </row>
    <row r="27" spans="1:11" ht="13.5" customHeight="1" x14ac:dyDescent="0.25">
      <c r="A27" s="94" t="s">
        <v>12</v>
      </c>
      <c r="B27" s="95"/>
      <c r="C27" s="355"/>
      <c r="D27" s="355"/>
      <c r="E27" s="355"/>
      <c r="F27" s="355"/>
      <c r="G27" s="355"/>
      <c r="H27" s="355"/>
    </row>
    <row r="28" spans="1:11" ht="13.5" customHeight="1" x14ac:dyDescent="0.25">
      <c r="A28" s="94" t="s">
        <v>13</v>
      </c>
      <c r="B28" s="95"/>
      <c r="C28" s="355"/>
      <c r="D28" s="355"/>
      <c r="E28" s="355"/>
      <c r="F28" s="355"/>
      <c r="G28" s="355"/>
      <c r="H28" s="355"/>
      <c r="I28" s="96"/>
      <c r="J28" s="96"/>
      <c r="K28" s="96"/>
    </row>
    <row r="29" spans="1:11" ht="13.5" customHeight="1" x14ac:dyDescent="0.25">
      <c r="A29" s="94" t="s">
        <v>14</v>
      </c>
      <c r="B29" s="95"/>
      <c r="C29" s="355"/>
      <c r="D29" s="355"/>
      <c r="E29" s="355"/>
      <c r="F29" s="355"/>
      <c r="G29" s="355"/>
      <c r="H29" s="355"/>
      <c r="I29" s="96"/>
      <c r="J29" s="96"/>
      <c r="K29" s="96"/>
    </row>
    <row r="30" spans="1:11" ht="13.5" customHeight="1" x14ac:dyDescent="0.25">
      <c r="B30" s="95"/>
      <c r="C30" s="355"/>
      <c r="D30" s="355"/>
      <c r="E30" s="355"/>
      <c r="F30" s="355"/>
      <c r="G30" s="355"/>
      <c r="H30" s="355"/>
    </row>
    <row r="31" spans="1:11" ht="13.5" customHeight="1" x14ac:dyDescent="0.25">
      <c r="A31" s="97" t="s">
        <v>15</v>
      </c>
      <c r="B31" s="95"/>
      <c r="C31" s="98"/>
      <c r="D31" s="98"/>
      <c r="E31" s="98"/>
      <c r="F31" s="98"/>
      <c r="G31" s="98"/>
      <c r="H31" s="98"/>
    </row>
    <row r="32" spans="1:11" ht="13.5" customHeight="1" thickBot="1" x14ac:dyDescent="0.3">
      <c r="A32" s="97" t="s">
        <v>16</v>
      </c>
      <c r="B32" s="95"/>
      <c r="C32" s="98"/>
      <c r="D32" s="98"/>
      <c r="E32" s="98"/>
      <c r="F32" s="98"/>
      <c r="G32" s="98"/>
      <c r="H32" s="98"/>
    </row>
    <row r="33" spans="2:8" ht="15.75" customHeight="1" thickBot="1" x14ac:dyDescent="0.3">
      <c r="B33" s="95"/>
      <c r="C33" s="337" t="s">
        <v>17</v>
      </c>
      <c r="D33" s="337"/>
      <c r="E33" s="337"/>
      <c r="F33" s="337"/>
      <c r="G33" s="99"/>
      <c r="H33" s="78"/>
    </row>
    <row r="34" spans="2:8" ht="13.5" customHeight="1" x14ac:dyDescent="0.25">
      <c r="B34" s="95"/>
    </row>
    <row r="35" spans="2:8" ht="13.5" customHeight="1" x14ac:dyDescent="0.25">
      <c r="B35" s="95"/>
    </row>
    <row r="36" spans="2:8" ht="13.5" customHeight="1" x14ac:dyDescent="0.25">
      <c r="B36" s="95"/>
      <c r="C36" s="338" t="s">
        <v>18</v>
      </c>
      <c r="D36" s="338"/>
      <c r="E36" s="338"/>
      <c r="F36" s="338"/>
      <c r="G36" s="338"/>
      <c r="H36" s="338"/>
    </row>
    <row r="37" spans="2:8" ht="13.5" customHeight="1" x14ac:dyDescent="0.25">
      <c r="B37" s="95"/>
      <c r="C37" s="100"/>
      <c r="D37" s="101"/>
      <c r="E37" s="101"/>
      <c r="F37" s="101"/>
      <c r="G37" s="101"/>
      <c r="H37" s="101"/>
    </row>
    <row r="38" spans="2:8" ht="13.5" customHeight="1" x14ac:dyDescent="0.25">
      <c r="B38" s="95"/>
      <c r="C38" s="339"/>
      <c r="D38" s="339"/>
      <c r="E38" s="339"/>
      <c r="F38" s="339"/>
      <c r="G38" s="339"/>
      <c r="H38" s="339"/>
    </row>
    <row r="39" spans="2:8" ht="13.5" customHeight="1" x14ac:dyDescent="0.25">
      <c r="B39" s="95"/>
      <c r="C39" s="101"/>
      <c r="D39" s="101"/>
      <c r="E39" s="101"/>
      <c r="F39" s="101"/>
      <c r="G39" s="101"/>
      <c r="H39" s="101"/>
    </row>
    <row r="40" spans="2:8" ht="13.5" customHeight="1" x14ac:dyDescent="0.25">
      <c r="B40" s="95"/>
      <c r="C40" s="101"/>
      <c r="D40" s="101"/>
      <c r="E40" s="101"/>
      <c r="F40" s="101"/>
      <c r="G40" s="101"/>
      <c r="H40" s="101"/>
    </row>
    <row r="41" spans="2:8" x14ac:dyDescent="0.2">
      <c r="C41" s="102"/>
      <c r="D41" s="103"/>
      <c r="E41" s="103"/>
      <c r="F41" s="103"/>
      <c r="G41" s="103"/>
      <c r="H41" s="103"/>
    </row>
    <row r="42" spans="2:8" x14ac:dyDescent="0.2">
      <c r="C42" s="104"/>
      <c r="D42" s="105"/>
      <c r="E42" s="105"/>
      <c r="F42" s="105"/>
      <c r="G42" s="105"/>
      <c r="H42" s="105"/>
    </row>
    <row r="43" spans="2:8" ht="9" customHeight="1" x14ac:dyDescent="0.2">
      <c r="B43" s="106"/>
      <c r="C43" s="107"/>
      <c r="D43" s="107"/>
      <c r="E43" s="107"/>
      <c r="F43" s="107"/>
      <c r="G43" s="107"/>
      <c r="H43" s="108"/>
    </row>
    <row r="44" spans="2:8" ht="31.5" customHeight="1" x14ac:dyDescent="0.2">
      <c r="B44" s="340" t="s">
        <v>19</v>
      </c>
      <c r="C44" s="341"/>
      <c r="D44" s="341"/>
      <c r="E44" s="341"/>
      <c r="F44" s="341"/>
      <c r="G44" s="341"/>
      <c r="H44" s="342"/>
    </row>
    <row r="45" spans="2:8" ht="6.75" customHeight="1" x14ac:dyDescent="0.2">
      <c r="B45" s="109"/>
      <c r="C45" s="110"/>
      <c r="D45" s="110"/>
      <c r="E45" s="110"/>
      <c r="F45" s="110"/>
      <c r="G45" s="110"/>
      <c r="H45" s="111"/>
    </row>
    <row r="46" spans="2:8" ht="24.75" customHeight="1" x14ac:dyDescent="0.2"/>
  </sheetData>
  <sheetProtection formatCells="0" formatColumns="0" formatRows="0" insertColumns="0" insertRows="0" insertHyperlinks="0" deleteColumns="0" deleteRows="0" sort="0" autoFilter="0" pivotTables="0"/>
  <mergeCells count="9">
    <mergeCell ref="C33:F33"/>
    <mergeCell ref="C36:H36"/>
    <mergeCell ref="C38:H38"/>
    <mergeCell ref="B44:H44"/>
    <mergeCell ref="F8:H11"/>
    <mergeCell ref="C13:H16"/>
    <mergeCell ref="C17:H17"/>
    <mergeCell ref="C19:H19"/>
    <mergeCell ref="C22:H30"/>
  </mergeCells>
  <printOptions horizontalCentered="1"/>
  <pageMargins left="0.23622047244093999" right="0.31496062992126" top="0.39370078740157" bottom="0.78740157480314998" header="0.39370078740157" footer="0.55118110236219997"/>
  <pageSetup paperSize="9" scale="95" orientation="portrait"/>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K63"/>
  <sheetViews>
    <sheetView showGridLines="0" zoomScale="80" zoomScaleNormal="80" workbookViewId="0">
      <pane ySplit="1" topLeftCell="A2" activePane="bottomLeft" state="frozen"/>
      <selection pane="bottomLeft" activeCell="D16" sqref="D16"/>
    </sheetView>
  </sheetViews>
  <sheetFormatPr baseColWidth="10" defaultColWidth="8.85546875" defaultRowHeight="15" x14ac:dyDescent="0.25"/>
  <cols>
    <col min="1" max="1" width="56.7109375" style="7" customWidth="1"/>
    <col min="2" max="2" width="20.7109375" style="7" bestFit="1" customWidth="1"/>
    <col min="3" max="3" width="2.5703125" style="7" customWidth="1"/>
    <col min="4" max="4" width="93.5703125" style="7" customWidth="1"/>
    <col min="5" max="9" width="2.5703125" style="7" customWidth="1"/>
    <col min="10" max="10" width="3.85546875" style="2" customWidth="1"/>
    <col min="11" max="11" width="11.42578125" style="7" customWidth="1"/>
  </cols>
  <sheetData>
    <row r="1" spans="1:10" s="1" customFormat="1" x14ac:dyDescent="0.2">
      <c r="A1" s="5"/>
      <c r="B1" s="6"/>
      <c r="C1" s="7"/>
      <c r="D1" s="112" t="s">
        <v>234</v>
      </c>
      <c r="E1" s="7"/>
      <c r="F1" s="7"/>
      <c r="G1" s="7"/>
      <c r="H1" s="7"/>
      <c r="I1" s="7"/>
      <c r="J1" s="2"/>
    </row>
    <row r="2" spans="1:10" ht="30.6" customHeight="1" x14ac:dyDescent="0.25">
      <c r="A2" s="382" t="str">
        <f>"Dépenses extérieures de R&amp;D exécutées en " &amp; SURVEY_YEAR &amp; " par les Associations, les Fondations et les GIP"</f>
        <v>Dépenses extérieures de R&amp;D exécutées en 2025 par les Associations, les Fondations et les GIP</v>
      </c>
      <c r="B2" s="382"/>
      <c r="D2" s="208" t="s">
        <v>253</v>
      </c>
    </row>
    <row r="3" spans="1:10" ht="196.5" x14ac:dyDescent="0.25">
      <c r="A3" s="368" t="s">
        <v>89</v>
      </c>
      <c r="B3" s="368"/>
      <c r="C3" s="20"/>
      <c r="D3" s="209" t="s">
        <v>250</v>
      </c>
      <c r="E3" s="13"/>
      <c r="F3" s="13"/>
      <c r="G3" s="13"/>
      <c r="H3" s="13"/>
      <c r="I3" s="13"/>
    </row>
    <row r="4" spans="1:10" x14ac:dyDescent="0.25">
      <c r="A4" s="15"/>
    </row>
    <row r="5" spans="1:10" ht="31.5" x14ac:dyDescent="0.25">
      <c r="A5" s="202" t="s">
        <v>106</v>
      </c>
      <c r="B5" s="210" t="s">
        <v>55</v>
      </c>
    </row>
    <row r="6" spans="1:10" ht="105" x14ac:dyDescent="0.25">
      <c r="A6" s="211" t="s">
        <v>107</v>
      </c>
      <c r="B6" s="206"/>
      <c r="D6" s="208" t="s">
        <v>254</v>
      </c>
    </row>
    <row r="7" spans="1:10" ht="47.25" x14ac:dyDescent="0.25">
      <c r="A7" s="189" t="s">
        <v>108</v>
      </c>
      <c r="B7" s="212">
        <f>DE_I_NV</f>
        <v>0</v>
      </c>
    </row>
    <row r="8" spans="1:10" x14ac:dyDescent="0.25">
      <c r="A8" s="15"/>
      <c r="B8" s="15"/>
      <c r="C8" s="15"/>
      <c r="D8" s="15"/>
    </row>
    <row r="9" spans="1:10" x14ac:dyDescent="0.25">
      <c r="A9" s="15"/>
      <c r="B9" s="15"/>
      <c r="C9" s="15"/>
      <c r="D9" s="15"/>
    </row>
    <row r="10" spans="1:10" x14ac:dyDescent="0.25">
      <c r="A10" s="15"/>
      <c r="B10" s="15"/>
      <c r="C10" s="15"/>
      <c r="D10" s="15"/>
    </row>
    <row r="11" spans="1:10" x14ac:dyDescent="0.25">
      <c r="A11" s="15"/>
      <c r="B11" s="15"/>
      <c r="C11" s="15"/>
      <c r="D11" s="15"/>
    </row>
    <row r="12" spans="1:10" x14ac:dyDescent="0.25">
      <c r="A12" s="15"/>
      <c r="B12" s="15"/>
      <c r="C12" s="15"/>
      <c r="D12" s="15"/>
    </row>
    <row r="13" spans="1:10" x14ac:dyDescent="0.25">
      <c r="A13" s="15"/>
    </row>
    <row r="14" spans="1:10" x14ac:dyDescent="0.25">
      <c r="A14" s="15"/>
    </row>
    <row r="15" spans="1:10" x14ac:dyDescent="0.25">
      <c r="A15" s="15"/>
    </row>
    <row r="16" spans="1:10" x14ac:dyDescent="0.25">
      <c r="A16" s="15"/>
    </row>
    <row r="17" spans="1:1" x14ac:dyDescent="0.25">
      <c r="A17" s="15"/>
    </row>
    <row r="18" spans="1:1" x14ac:dyDescent="0.25">
      <c r="A18" s="15"/>
    </row>
    <row r="19" spans="1:1" x14ac:dyDescent="0.25">
      <c r="A19" s="15"/>
    </row>
    <row r="20" spans="1:1" x14ac:dyDescent="0.25">
      <c r="A20" s="15"/>
    </row>
    <row r="21" spans="1:1" x14ac:dyDescent="0.25">
      <c r="A21" s="15"/>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4" orientation="portrait"/>
  <headerFooter alignWithMargins="0">
    <oddFooter>&amp;L&amp;8&amp;A&amp;R&amp;8R&amp;&amp;D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K80"/>
  <sheetViews>
    <sheetView showGridLines="0" zoomScale="75" zoomScaleNormal="75" workbookViewId="0">
      <pane ySplit="1" topLeftCell="A2" activePane="bottomLeft" state="frozen"/>
      <selection pane="bottomLeft" activeCell="C13" sqref="C13"/>
    </sheetView>
  </sheetViews>
  <sheetFormatPr baseColWidth="10" defaultColWidth="8.85546875" defaultRowHeight="15" x14ac:dyDescent="0.25"/>
  <cols>
    <col min="1" max="1" width="8.140625" style="7" customWidth="1"/>
    <col min="2" max="2" width="51" style="7" customWidth="1"/>
    <col min="3" max="3" width="27.28515625" style="7" customWidth="1"/>
    <col min="4" max="4" width="23.7109375" style="7" customWidth="1"/>
    <col min="5" max="9" width="3.7109375" style="7" customWidth="1"/>
    <col min="10" max="10" width="3.85546875" style="2" customWidth="1"/>
    <col min="11" max="11" width="11.42578125" style="7" customWidth="1"/>
  </cols>
  <sheetData>
    <row r="1" spans="1:11" s="1" customFormat="1" ht="12.75" x14ac:dyDescent="0.2">
      <c r="A1" s="5"/>
      <c r="B1" s="6"/>
      <c r="C1" s="7"/>
      <c r="D1" s="7"/>
      <c r="E1" s="7"/>
      <c r="F1" s="7"/>
      <c r="G1" s="7"/>
      <c r="H1" s="7"/>
      <c r="I1" s="7"/>
      <c r="J1" s="2"/>
    </row>
    <row r="2" spans="1:11" ht="15.6" customHeight="1" x14ac:dyDescent="0.25">
      <c r="A2" s="372" t="str">
        <f>"Dépenses extérieures de R&amp;D exécutées en " &amp; SURVEY_YEAR &amp; " par les Entreprises"</f>
        <v>Dépenses extérieures de R&amp;D exécutées en 2025 par les Entreprises</v>
      </c>
      <c r="B2" s="372"/>
      <c r="C2" s="372"/>
      <c r="D2" s="372"/>
    </row>
    <row r="3" spans="1:11" ht="50.25" customHeight="1" x14ac:dyDescent="0.25">
      <c r="A3" s="385" t="s">
        <v>89</v>
      </c>
      <c r="B3" s="385"/>
      <c r="C3" s="385"/>
      <c r="D3" s="385"/>
      <c r="E3" s="13"/>
      <c r="F3" s="13"/>
      <c r="G3" s="13"/>
      <c r="H3" s="13"/>
      <c r="I3" s="13"/>
    </row>
    <row r="4" spans="1:11" ht="30" customHeight="1" x14ac:dyDescent="0.25">
      <c r="A4" s="356" t="s">
        <v>255</v>
      </c>
      <c r="B4" s="356"/>
      <c r="C4" s="356"/>
      <c r="D4" s="356"/>
    </row>
    <row r="5" spans="1:11" ht="30" customHeight="1" x14ac:dyDescent="0.25">
      <c r="A5" s="213"/>
      <c r="B5" s="213"/>
      <c r="C5" s="213"/>
      <c r="D5" s="213"/>
      <c r="E5" s="57"/>
      <c r="F5" s="57"/>
      <c r="G5" s="57"/>
      <c r="H5" s="57"/>
      <c r="I5" s="57"/>
      <c r="J5" s="69"/>
      <c r="K5" s="57"/>
    </row>
    <row r="6" spans="1:11" ht="225.75" customHeight="1" x14ac:dyDescent="0.25">
      <c r="A6" s="388" t="s">
        <v>256</v>
      </c>
      <c r="B6" s="388"/>
      <c r="C6" s="388"/>
      <c r="D6" s="388"/>
      <c r="E6" s="57"/>
      <c r="F6" s="57"/>
      <c r="G6" s="57"/>
      <c r="H6" s="57"/>
      <c r="I6" s="57"/>
      <c r="J6" s="69"/>
      <c r="K6" s="57"/>
    </row>
    <row r="7" spans="1:11" s="113" customFormat="1" ht="15.75" x14ac:dyDescent="0.25">
      <c r="A7" s="385" t="s">
        <v>109</v>
      </c>
      <c r="B7" s="385"/>
      <c r="C7" s="385"/>
      <c r="D7" s="385"/>
      <c r="E7" s="191"/>
      <c r="F7" s="191"/>
    </row>
    <row r="8" spans="1:11" s="113" customFormat="1" ht="32.25" customHeight="1" x14ac:dyDescent="0.25">
      <c r="A8" s="179"/>
      <c r="B8" s="214" t="s">
        <v>110</v>
      </c>
      <c r="C8" s="214" t="s">
        <v>111</v>
      </c>
      <c r="D8" s="326"/>
      <c r="E8" s="159"/>
      <c r="F8" s="159"/>
    </row>
    <row r="9" spans="1:11" ht="15.75" x14ac:dyDescent="0.25">
      <c r="A9" s="215">
        <v>31</v>
      </c>
      <c r="B9" s="216" t="s">
        <v>257</v>
      </c>
      <c r="C9" s="218"/>
      <c r="D9" s="268"/>
      <c r="E9" s="23"/>
      <c r="F9" s="23"/>
      <c r="G9" s="23"/>
      <c r="H9" s="23"/>
      <c r="I9" s="23"/>
    </row>
    <row r="10" spans="1:11" ht="42" customHeight="1" x14ac:dyDescent="0.25">
      <c r="A10" s="386" t="s">
        <v>112</v>
      </c>
      <c r="B10" s="387"/>
      <c r="C10" s="217">
        <f>DE_ENTRA_VAL</f>
        <v>0</v>
      </c>
      <c r="E10" s="24"/>
      <c r="F10" s="24"/>
      <c r="G10" s="24"/>
      <c r="H10" s="24"/>
      <c r="I10" s="24"/>
    </row>
    <row r="11" spans="1:11" x14ac:dyDescent="0.25">
      <c r="B11" s="15"/>
      <c r="C11" s="15"/>
      <c r="E11" s="18"/>
      <c r="F11" s="18"/>
      <c r="G11" s="18"/>
      <c r="H11" s="18"/>
      <c r="I11" s="18"/>
    </row>
    <row r="12" spans="1:11" x14ac:dyDescent="0.25">
      <c r="A12" s="21"/>
      <c r="B12" s="15"/>
    </row>
    <row r="13" spans="1:11" x14ac:dyDescent="0.25">
      <c r="B13" s="15"/>
    </row>
    <row r="14" spans="1:11" x14ac:dyDescent="0.25">
      <c r="B14" s="15"/>
    </row>
    <row r="15" spans="1:11" x14ac:dyDescent="0.25">
      <c r="B15" s="15"/>
    </row>
    <row r="16" spans="1:11" x14ac:dyDescent="0.25">
      <c r="B16" s="15"/>
    </row>
    <row r="17" spans="2:2" x14ac:dyDescent="0.25">
      <c r="B17" s="15"/>
    </row>
    <row r="18" spans="2:2" x14ac:dyDescent="0.25">
      <c r="B18" s="15"/>
    </row>
    <row r="19" spans="2:2" x14ac:dyDescent="0.25">
      <c r="B19" s="15"/>
    </row>
    <row r="20" spans="2:2" x14ac:dyDescent="0.25">
      <c r="B20" s="15"/>
    </row>
    <row r="21" spans="2:2" x14ac:dyDescent="0.25">
      <c r="B21" s="15"/>
    </row>
    <row r="22" spans="2:2" x14ac:dyDescent="0.25">
      <c r="B22" s="15"/>
    </row>
    <row r="23" spans="2:2" x14ac:dyDescent="0.25">
      <c r="B23" s="15"/>
    </row>
    <row r="24" spans="2:2" x14ac:dyDescent="0.25">
      <c r="B24" s="15"/>
    </row>
    <row r="25" spans="2:2" x14ac:dyDescent="0.25">
      <c r="B25" s="15"/>
    </row>
    <row r="26" spans="2:2" x14ac:dyDescent="0.25">
      <c r="B26" s="15"/>
    </row>
    <row r="27" spans="2:2" x14ac:dyDescent="0.25">
      <c r="B27" s="15"/>
    </row>
    <row r="28" spans="2:2" x14ac:dyDescent="0.25">
      <c r="B28" s="15"/>
    </row>
    <row r="29" spans="2:2" x14ac:dyDescent="0.25">
      <c r="B29" s="15"/>
    </row>
    <row r="30" spans="2:2" x14ac:dyDescent="0.25">
      <c r="B30" s="15"/>
    </row>
    <row r="31" spans="2:2" x14ac:dyDescent="0.25">
      <c r="B31" s="15"/>
    </row>
    <row r="32" spans="2:2" x14ac:dyDescent="0.25">
      <c r="B32" s="15"/>
    </row>
    <row r="33" spans="2:2" x14ac:dyDescent="0.25">
      <c r="B33" s="15"/>
    </row>
    <row r="34" spans="2:2" x14ac:dyDescent="0.25">
      <c r="B34" s="15"/>
    </row>
    <row r="35" spans="2:2" x14ac:dyDescent="0.25">
      <c r="B35" s="15"/>
    </row>
    <row r="36" spans="2:2" x14ac:dyDescent="0.25">
      <c r="B36" s="15"/>
    </row>
    <row r="37" spans="2:2" x14ac:dyDescent="0.25">
      <c r="B37" s="15"/>
    </row>
    <row r="38" spans="2:2" x14ac:dyDescent="0.25">
      <c r="B38" s="15"/>
    </row>
    <row r="39" spans="2:2" x14ac:dyDescent="0.25">
      <c r="B39" s="15"/>
    </row>
    <row r="40" spans="2:2" x14ac:dyDescent="0.25">
      <c r="B40" s="15"/>
    </row>
    <row r="41" spans="2:2" x14ac:dyDescent="0.25">
      <c r="B41" s="15"/>
    </row>
    <row r="42" spans="2:2" x14ac:dyDescent="0.25">
      <c r="B42" s="15"/>
    </row>
    <row r="43" spans="2:2" x14ac:dyDescent="0.25">
      <c r="B43" s="15"/>
    </row>
    <row r="44" spans="2:2" x14ac:dyDescent="0.25">
      <c r="B44" s="15"/>
    </row>
    <row r="45" spans="2:2" x14ac:dyDescent="0.25">
      <c r="B45" s="15"/>
    </row>
    <row r="46" spans="2:2" x14ac:dyDescent="0.25">
      <c r="B46" s="15"/>
    </row>
    <row r="47" spans="2:2" x14ac:dyDescent="0.25">
      <c r="B47" s="15"/>
    </row>
    <row r="48" spans="2:2" x14ac:dyDescent="0.25">
      <c r="B48" s="15"/>
    </row>
    <row r="49" spans="2:2" x14ac:dyDescent="0.25">
      <c r="B49" s="15"/>
    </row>
    <row r="50" spans="2:2" x14ac:dyDescent="0.25">
      <c r="B50" s="15"/>
    </row>
    <row r="51" spans="2:2" x14ac:dyDescent="0.25">
      <c r="B51" s="15"/>
    </row>
    <row r="52" spans="2:2" x14ac:dyDescent="0.25">
      <c r="B52" s="15"/>
    </row>
    <row r="53" spans="2:2" x14ac:dyDescent="0.25">
      <c r="B53" s="15"/>
    </row>
    <row r="54" spans="2:2" x14ac:dyDescent="0.25">
      <c r="B54" s="15"/>
    </row>
    <row r="55" spans="2:2" x14ac:dyDescent="0.25">
      <c r="B55" s="15"/>
    </row>
    <row r="56" spans="2:2" x14ac:dyDescent="0.25">
      <c r="B56" s="15"/>
    </row>
    <row r="57" spans="2:2" x14ac:dyDescent="0.25">
      <c r="B57" s="15"/>
    </row>
    <row r="58" spans="2:2" x14ac:dyDescent="0.25">
      <c r="B58" s="15"/>
    </row>
    <row r="59" spans="2:2" x14ac:dyDescent="0.25">
      <c r="B59" s="15"/>
    </row>
    <row r="60" spans="2:2" x14ac:dyDescent="0.25">
      <c r="B60" s="15"/>
    </row>
    <row r="61" spans="2:2" x14ac:dyDescent="0.25">
      <c r="B61" s="15"/>
    </row>
    <row r="62" spans="2:2" x14ac:dyDescent="0.25">
      <c r="B62" s="15"/>
    </row>
    <row r="63" spans="2:2" x14ac:dyDescent="0.25">
      <c r="B63" s="15"/>
    </row>
    <row r="64" spans="2:2" x14ac:dyDescent="0.25">
      <c r="B64" s="15"/>
    </row>
    <row r="65" spans="2:2" x14ac:dyDescent="0.25">
      <c r="B65" s="15"/>
    </row>
    <row r="66" spans="2:2" x14ac:dyDescent="0.25">
      <c r="B66" s="15"/>
    </row>
    <row r="67" spans="2:2" x14ac:dyDescent="0.25">
      <c r="B67" s="15"/>
    </row>
    <row r="68" spans="2:2" x14ac:dyDescent="0.25">
      <c r="B68" s="15"/>
    </row>
    <row r="69" spans="2:2" x14ac:dyDescent="0.25">
      <c r="B69" s="15"/>
    </row>
    <row r="70" spans="2:2" x14ac:dyDescent="0.25">
      <c r="B70" s="15"/>
    </row>
    <row r="71" spans="2:2" x14ac:dyDescent="0.25">
      <c r="B71" s="15"/>
    </row>
    <row r="72" spans="2:2" x14ac:dyDescent="0.25">
      <c r="B72" s="15"/>
    </row>
    <row r="73" spans="2:2" x14ac:dyDescent="0.25">
      <c r="B73" s="15"/>
    </row>
    <row r="74" spans="2:2" x14ac:dyDescent="0.25">
      <c r="B74" s="15"/>
    </row>
    <row r="75" spans="2:2" x14ac:dyDescent="0.25">
      <c r="B75" s="15"/>
    </row>
    <row r="76" spans="2:2" x14ac:dyDescent="0.25">
      <c r="B76" s="15"/>
    </row>
    <row r="77" spans="2:2" x14ac:dyDescent="0.25">
      <c r="B77" s="15"/>
    </row>
    <row r="78" spans="2:2" x14ac:dyDescent="0.25">
      <c r="B78" s="15"/>
    </row>
    <row r="79" spans="2:2" x14ac:dyDescent="0.25">
      <c r="B79" s="15"/>
    </row>
    <row r="80" spans="2:2" x14ac:dyDescent="0.25">
      <c r="B80" s="15"/>
    </row>
  </sheetData>
  <sheetProtection formatCells="0" formatColumns="0" formatRows="0" insertColumns="0" insertRows="0" insertHyperlinks="0" deleteColumns="0" deleteRows="0" sort="0" autoFilter="0" pivotTables="0"/>
  <mergeCells count="6">
    <mergeCell ref="A2:D2"/>
    <mergeCell ref="A3:D3"/>
    <mergeCell ref="A4:D4"/>
    <mergeCell ref="A7:D7"/>
    <mergeCell ref="A10:B10"/>
    <mergeCell ref="A6:D6"/>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K99"/>
  <sheetViews>
    <sheetView showGridLines="0" zoomScale="70" zoomScaleNormal="70" workbookViewId="0">
      <pane ySplit="1" topLeftCell="A5" activePane="bottomLeft" state="frozen"/>
      <selection pane="bottomLeft" activeCell="D17" sqref="D17"/>
    </sheetView>
  </sheetViews>
  <sheetFormatPr baseColWidth="10" defaultColWidth="8.85546875" defaultRowHeight="15" x14ac:dyDescent="0.25"/>
  <cols>
    <col min="1" max="1" width="79.5703125" style="7" customWidth="1"/>
    <col min="2" max="2" width="23.7109375" style="7" customWidth="1"/>
    <col min="3" max="3" width="4.85546875" style="7" customWidth="1"/>
    <col min="4" max="4" width="45.28515625" style="7" customWidth="1"/>
    <col min="5" max="9" width="4.85546875" style="7" customWidth="1"/>
    <col min="10" max="10" width="3.85546875" style="2" customWidth="1"/>
    <col min="11" max="11" width="11.42578125" style="7" customWidth="1"/>
  </cols>
  <sheetData>
    <row r="1" spans="1:11" s="1" customFormat="1" x14ac:dyDescent="0.2">
      <c r="A1" s="5"/>
      <c r="B1" s="6"/>
      <c r="C1" s="7"/>
      <c r="D1" s="112" t="s">
        <v>234</v>
      </c>
      <c r="E1" s="7"/>
      <c r="F1" s="7"/>
      <c r="G1" s="7"/>
      <c r="H1" s="7"/>
      <c r="I1" s="7"/>
      <c r="J1" s="2"/>
    </row>
    <row r="2" spans="1:11" ht="42.2" customHeight="1" x14ac:dyDescent="0.25">
      <c r="A2" s="390" t="str">
        <f>"Dépenses extérieures de R&amp;D exécutées en " &amp; SURVEY_YEAR &amp; " par les organisations internationales et l'Étranger"</f>
        <v>Dépenses extérieures de R&amp;D exécutées en 2025 par les organisations internationales et l'Étranger</v>
      </c>
      <c r="B2" s="390"/>
      <c r="C2" s="20"/>
      <c r="D2" s="77"/>
    </row>
    <row r="3" spans="1:11" ht="62.1" customHeight="1" x14ac:dyDescent="0.25">
      <c r="A3" s="389" t="s">
        <v>89</v>
      </c>
      <c r="B3" s="389"/>
      <c r="C3" s="20"/>
      <c r="D3" s="13"/>
      <c r="E3" s="13"/>
      <c r="F3" s="13"/>
      <c r="G3" s="13"/>
      <c r="H3" s="13"/>
      <c r="I3" s="13"/>
    </row>
    <row r="4" spans="1:11" ht="15.75" x14ac:dyDescent="0.25">
      <c r="A4" s="181"/>
      <c r="B4" s="181"/>
      <c r="C4" s="20"/>
      <c r="D4" s="77"/>
      <c r="E4" s="77"/>
      <c r="F4" s="77"/>
      <c r="G4" s="77"/>
      <c r="H4" s="77"/>
      <c r="I4" s="77"/>
      <c r="J4" s="69"/>
      <c r="K4" s="57"/>
    </row>
    <row r="5" spans="1:11" ht="91.35" customHeight="1" x14ac:dyDescent="0.25">
      <c r="A5" s="391" t="s">
        <v>258</v>
      </c>
      <c r="B5" s="392"/>
      <c r="C5" s="20"/>
      <c r="D5" s="77"/>
      <c r="E5" s="77"/>
      <c r="F5" s="77"/>
      <c r="G5" s="77"/>
      <c r="H5" s="77"/>
      <c r="I5" s="77"/>
      <c r="J5" s="69"/>
      <c r="K5" s="57"/>
    </row>
    <row r="7" spans="1:11" ht="31.5" x14ac:dyDescent="0.25">
      <c r="A7" s="202" t="s">
        <v>113</v>
      </c>
      <c r="B7" s="219" t="s">
        <v>55</v>
      </c>
      <c r="D7" s="221" t="s">
        <v>259</v>
      </c>
    </row>
    <row r="8" spans="1:11" ht="30" x14ac:dyDescent="0.25">
      <c r="A8" s="211" t="s">
        <v>123</v>
      </c>
      <c r="B8" s="206"/>
      <c r="D8" s="209" t="s">
        <v>114</v>
      </c>
    </row>
    <row r="9" spans="1:11" ht="45" x14ac:dyDescent="0.25">
      <c r="A9" s="189" t="s">
        <v>124</v>
      </c>
      <c r="B9" s="212">
        <f>DE_OI_NV</f>
        <v>0</v>
      </c>
      <c r="D9" s="209" t="s">
        <v>115</v>
      </c>
    </row>
    <row r="10" spans="1:11" ht="30" x14ac:dyDescent="0.25">
      <c r="A10" s="15"/>
      <c r="B10" s="15"/>
      <c r="C10" s="15"/>
      <c r="D10" s="209" t="s">
        <v>116</v>
      </c>
      <c r="E10" s="15"/>
      <c r="F10" s="15"/>
    </row>
    <row r="11" spans="1:11" ht="31.5" x14ac:dyDescent="0.25">
      <c r="A11" s="202" t="s">
        <v>125</v>
      </c>
      <c r="B11" s="203" t="s">
        <v>55</v>
      </c>
      <c r="D11" s="209" t="s">
        <v>117</v>
      </c>
    </row>
    <row r="12" spans="1:11" ht="15.75" x14ac:dyDescent="0.25">
      <c r="A12" s="211" t="s">
        <v>126</v>
      </c>
      <c r="B12" s="206"/>
      <c r="D12" s="209" t="s">
        <v>118</v>
      </c>
    </row>
    <row r="13" spans="1:11" ht="31.5" x14ac:dyDescent="0.25">
      <c r="A13" s="220" t="s">
        <v>127</v>
      </c>
      <c r="B13" s="212">
        <f>DE_ESE_NV</f>
        <v>0</v>
      </c>
      <c r="D13" s="209" t="s">
        <v>119</v>
      </c>
    </row>
    <row r="14" spans="1:11" ht="30" x14ac:dyDescent="0.25">
      <c r="C14" s="25"/>
      <c r="D14" s="209" t="s">
        <v>120</v>
      </c>
    </row>
    <row r="15" spans="1:11" ht="30" x14ac:dyDescent="0.25">
      <c r="A15" s="26"/>
      <c r="B15" s="26"/>
      <c r="D15" s="209" t="s">
        <v>121</v>
      </c>
    </row>
    <row r="16" spans="1:11" ht="15.75" x14ac:dyDescent="0.25">
      <c r="A16" s="202" t="s">
        <v>128</v>
      </c>
      <c r="B16" s="203" t="s">
        <v>55</v>
      </c>
    </row>
    <row r="17" spans="1:10" ht="15.75" x14ac:dyDescent="0.25">
      <c r="A17" s="211" t="s">
        <v>129</v>
      </c>
      <c r="B17" s="206"/>
      <c r="J17" s="7"/>
    </row>
    <row r="18" spans="1:10" ht="31.5" x14ac:dyDescent="0.25">
      <c r="A18" s="220" t="s">
        <v>130</v>
      </c>
      <c r="B18" s="212">
        <f>DE_EE_NV</f>
        <v>0</v>
      </c>
      <c r="C18" s="26"/>
      <c r="D18" s="26"/>
      <c r="E18" s="26"/>
      <c r="F18" s="26"/>
      <c r="G18" s="26"/>
      <c r="H18" s="26"/>
      <c r="I18" s="26"/>
    </row>
    <row r="19" spans="1:10" x14ac:dyDescent="0.25">
      <c r="A19" s="27"/>
      <c r="B19" s="27"/>
    </row>
    <row r="20" spans="1:10" x14ac:dyDescent="0.25">
      <c r="A20" s="15"/>
    </row>
    <row r="21" spans="1:10" ht="31.5" x14ac:dyDescent="0.25">
      <c r="A21" s="220" t="s">
        <v>131</v>
      </c>
      <c r="B21" s="212">
        <f>DE_OI_TOTAL+DE_ESE_TOTAL+DE_EE_TOTAL</f>
        <v>0</v>
      </c>
    </row>
    <row r="22" spans="1:10" x14ac:dyDescent="0.25">
      <c r="A22" s="15"/>
      <c r="B22" s="15"/>
    </row>
    <row r="23" spans="1:10" x14ac:dyDescent="0.25">
      <c r="A23" s="15"/>
    </row>
    <row r="25" spans="1:10" x14ac:dyDescent="0.25">
      <c r="A25" s="28"/>
      <c r="B25" s="28"/>
    </row>
    <row r="26" spans="1:10" x14ac:dyDescent="0.25">
      <c r="A26" s="15"/>
    </row>
    <row r="27" spans="1:10" x14ac:dyDescent="0.25">
      <c r="A27" s="15"/>
    </row>
    <row r="28" spans="1:10" x14ac:dyDescent="0.25">
      <c r="A28" s="15"/>
      <c r="C28" s="15"/>
      <c r="D28" s="15"/>
      <c r="E28" s="15"/>
      <c r="F28" s="15"/>
    </row>
    <row r="29" spans="1:10" x14ac:dyDescent="0.25">
      <c r="A29" s="15"/>
    </row>
    <row r="30" spans="1:10" x14ac:dyDescent="0.25">
      <c r="A30" s="15"/>
    </row>
    <row r="31" spans="1:10" x14ac:dyDescent="0.25">
      <c r="A31" s="15"/>
      <c r="C31" s="28"/>
    </row>
    <row r="32" spans="1:10"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sheetData>
  <sheetProtection formatCells="0" formatColumns="0" formatRows="0" insertColumns="0" insertRows="0" insertHyperlinks="0" deleteColumns="0" deleteRows="0" sort="0" autoFilter="0" pivotTables="0"/>
  <mergeCells count="3">
    <mergeCell ref="A3:B3"/>
    <mergeCell ref="A2:B2"/>
    <mergeCell ref="A5:B5"/>
  </mergeCells>
  <printOptions horizontalCentered="1"/>
  <pageMargins left="0.23622047244093999" right="0.59055118110236005" top="0.39370078740157" bottom="0.78740157480314998" header="0.39370078740157" footer="0.55118110236219997"/>
  <pageSetup paperSize="9" scale="32" orientation="portrait"/>
  <headerFooter alignWithMargins="0">
    <oddFooter>&amp;L&amp;8&amp;A&amp;R&amp;8R&amp;&amp;D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K82"/>
  <sheetViews>
    <sheetView showGridLines="0" zoomScaleNormal="100" workbookViewId="0">
      <pane ySplit="1" topLeftCell="A2" activePane="bottomLeft" state="frozen"/>
      <selection pane="bottomLeft" activeCell="B6" sqref="B6"/>
    </sheetView>
  </sheetViews>
  <sheetFormatPr baseColWidth="10" defaultColWidth="8.85546875" defaultRowHeight="15" x14ac:dyDescent="0.25"/>
  <cols>
    <col min="1" max="1" width="71.28515625" style="7" customWidth="1"/>
    <col min="2" max="2" width="18.7109375" style="7" customWidth="1"/>
    <col min="3" max="9" width="4.85546875" style="7" customWidth="1"/>
    <col min="10" max="10" width="3.85546875" style="2" customWidth="1"/>
    <col min="11" max="11" width="11.42578125" style="7" customWidth="1"/>
  </cols>
  <sheetData>
    <row r="1" spans="1:11" s="1" customFormat="1" ht="12.75" x14ac:dyDescent="0.2">
      <c r="A1" s="5"/>
      <c r="B1" s="6"/>
      <c r="C1" s="7"/>
      <c r="D1" s="7"/>
      <c r="E1" s="7"/>
      <c r="F1" s="7"/>
      <c r="G1" s="7"/>
      <c r="H1" s="7"/>
      <c r="I1" s="7"/>
      <c r="J1" s="2"/>
    </row>
    <row r="2" spans="1:11" ht="19.5" customHeight="1" x14ac:dyDescent="0.25">
      <c r="A2" s="378" t="str">
        <f>"Total des dépenses extérieures de R&amp;D en " &amp; SURVEY_YEAR &amp; " estimées en " &amp; SURVEY_YEAR+1</f>
        <v>Total des dépenses extérieures de R&amp;D en 2025 estimées en 2026</v>
      </c>
      <c r="B2" s="378"/>
      <c r="C2" s="378"/>
      <c r="D2" s="378"/>
    </row>
    <row r="3" spans="1:11" ht="53.25" customHeight="1" x14ac:dyDescent="0.25">
      <c r="A3" s="373" t="s">
        <v>89</v>
      </c>
      <c r="B3" s="373"/>
    </row>
    <row r="4" spans="1:11" ht="24.75" customHeight="1" x14ac:dyDescent="0.25">
      <c r="A4" s="223"/>
      <c r="B4" s="223"/>
      <c r="C4" s="57"/>
      <c r="D4" s="57"/>
      <c r="E4" s="57"/>
      <c r="F4" s="57"/>
      <c r="G4" s="57"/>
      <c r="H4" s="57"/>
      <c r="I4" s="57"/>
      <c r="J4" s="69"/>
      <c r="K4" s="57"/>
    </row>
    <row r="5" spans="1:11" ht="15.75" x14ac:dyDescent="0.25">
      <c r="A5" s="195" t="s">
        <v>260</v>
      </c>
      <c r="B5" s="203" t="s">
        <v>55</v>
      </c>
    </row>
    <row r="6" spans="1:11" ht="15.75" x14ac:dyDescent="0.25">
      <c r="A6" s="220" t="str">
        <f>"Total des dépenses extérieures de R&amp;D en " &amp; SURVEY_YEAR</f>
        <v>Total des dépenses extérieures de R&amp;D en 2025</v>
      </c>
      <c r="B6" s="225">
        <f>SUM(B7:B11)</f>
        <v>0</v>
      </c>
    </row>
    <row r="7" spans="1:11" ht="30.75" x14ac:dyDescent="0.25">
      <c r="A7" s="224" t="s">
        <v>96</v>
      </c>
      <c r="B7" s="187">
        <f>DE_C_TOTAL</f>
        <v>0</v>
      </c>
    </row>
    <row r="8" spans="1:11" ht="30.75" x14ac:dyDescent="0.25">
      <c r="A8" s="224" t="s">
        <v>105</v>
      </c>
      <c r="B8" s="187">
        <f>DE_ES_TOTAL</f>
        <v>0</v>
      </c>
      <c r="C8" s="57"/>
      <c r="D8" s="57"/>
      <c r="E8" s="57"/>
      <c r="F8" s="57"/>
      <c r="G8" s="57"/>
      <c r="H8" s="57"/>
      <c r="I8" s="57"/>
      <c r="J8" s="69"/>
      <c r="K8" s="57"/>
    </row>
    <row r="9" spans="1:11" ht="30.75" x14ac:dyDescent="0.25">
      <c r="A9" s="224" t="s">
        <v>108</v>
      </c>
      <c r="B9" s="187">
        <f>DE_I_TOTAL</f>
        <v>0</v>
      </c>
      <c r="C9" s="57"/>
      <c r="D9" s="57"/>
      <c r="E9" s="57"/>
      <c r="F9" s="57"/>
      <c r="G9" s="57"/>
      <c r="H9" s="57"/>
      <c r="I9" s="57"/>
      <c r="J9" s="69"/>
      <c r="K9" s="57"/>
    </row>
    <row r="10" spans="1:11" ht="30.75" x14ac:dyDescent="0.25">
      <c r="A10" s="224" t="s">
        <v>112</v>
      </c>
      <c r="B10" s="187">
        <f>DE_ENTR_TOTAL</f>
        <v>0</v>
      </c>
      <c r="C10" s="57"/>
      <c r="D10" s="57"/>
      <c r="E10" s="57"/>
      <c r="F10" s="57"/>
      <c r="G10" s="57"/>
      <c r="H10" s="57"/>
      <c r="I10" s="57"/>
      <c r="J10" s="69"/>
      <c r="K10" s="57"/>
    </row>
    <row r="11" spans="1:11" ht="30.75" x14ac:dyDescent="0.25">
      <c r="A11" s="224" t="s">
        <v>131</v>
      </c>
      <c r="B11" s="187">
        <f>DE_ETR_TOTAL</f>
        <v>0</v>
      </c>
      <c r="C11" s="57"/>
      <c r="D11" s="57"/>
      <c r="E11" s="57"/>
      <c r="F11" s="57"/>
      <c r="G11" s="57"/>
      <c r="H11" s="57"/>
      <c r="I11" s="57"/>
      <c r="J11" s="69"/>
      <c r="K11" s="57"/>
    </row>
    <row r="12" spans="1:11" x14ac:dyDescent="0.25">
      <c r="A12" s="15"/>
      <c r="B12" s="57"/>
      <c r="C12" s="57"/>
      <c r="D12" s="57"/>
      <c r="E12" s="57"/>
      <c r="F12" s="57"/>
      <c r="G12" s="57"/>
      <c r="H12" s="57"/>
      <c r="I12" s="57"/>
      <c r="J12" s="69"/>
      <c r="K12" s="57"/>
    </row>
    <row r="13" spans="1:11" x14ac:dyDescent="0.25">
      <c r="A13" s="15"/>
      <c r="B13" s="57"/>
      <c r="C13" s="57"/>
      <c r="D13" s="57"/>
      <c r="E13" s="57"/>
      <c r="F13" s="57"/>
      <c r="G13" s="57"/>
      <c r="H13" s="57"/>
      <c r="I13" s="57"/>
      <c r="J13" s="69"/>
      <c r="K13" s="57"/>
    </row>
    <row r="14" spans="1:11" ht="18" x14ac:dyDescent="0.25">
      <c r="A14" s="222" t="str">
        <f>"Veuillez saisir l'estimation pour "&amp;SURVEY_YEAR+1</f>
        <v>Veuillez saisir l'estimation pour 2026</v>
      </c>
      <c r="B14" s="116" t="s">
        <v>55</v>
      </c>
    </row>
    <row r="15" spans="1:11" ht="15.75" x14ac:dyDescent="0.25">
      <c r="A15" s="226" t="str">
        <f>"Total des dépenses extérieures de R&amp;D estimées en " &amp; SURVEY_YEAR+1</f>
        <v>Total des dépenses extérieures de R&amp;D estimées en 2026</v>
      </c>
      <c r="B15" s="227"/>
      <c r="C15" s="13"/>
      <c r="D15" s="13"/>
      <c r="E15" s="13"/>
      <c r="F15" s="13"/>
      <c r="G15" s="13"/>
      <c r="H15" s="13"/>
      <c r="I15" s="13"/>
    </row>
    <row r="16" spans="1:11" x14ac:dyDescent="0.25">
      <c r="A16" s="15"/>
    </row>
    <row r="17" spans="1:2" ht="15.75" x14ac:dyDescent="0.25">
      <c r="A17" s="228" t="str">
        <f>"Evolution "&amp; SURVEY_YEAR + 1&amp;"/"&amp; SURVEY_YEAR</f>
        <v>Evolution 2026/2025</v>
      </c>
      <c r="B17" s="170">
        <f>IF(DE_TOTALE&lt;&gt;0,(DE_TOTALE_PREV/DE_TOTALE-1)*100,0)</f>
        <v>0</v>
      </c>
    </row>
    <row r="18" spans="1:2" ht="15.75" x14ac:dyDescent="0.25">
      <c r="A18" s="229" t="str">
        <f>IF(ABS(B17)&gt;20,"La DERD estimée pour "&amp; SURVEY_YEAR + 1&amp; " varie de plus de 20% par rapport à la DERD "&amp; SURVEY_YEAR,"Contrôles OK")</f>
        <v>Contrôles OK</v>
      </c>
    </row>
    <row r="19" spans="1:2" x14ac:dyDescent="0.25">
      <c r="A19" s="15"/>
    </row>
    <row r="20" spans="1:2" ht="31.5" customHeight="1" x14ac:dyDescent="0.25">
      <c r="A20" s="15"/>
    </row>
    <row r="21" spans="1:2" ht="31.5" customHeight="1" x14ac:dyDescent="0.25">
      <c r="A21" s="15"/>
    </row>
    <row r="22" spans="1:2" ht="31.5" customHeight="1" x14ac:dyDescent="0.25">
      <c r="A22" s="15"/>
    </row>
    <row r="23" spans="1:2" x14ac:dyDescent="0.25">
      <c r="A23" s="15"/>
    </row>
    <row r="24" spans="1:2" x14ac:dyDescent="0.25">
      <c r="A24" s="15"/>
    </row>
    <row r="25" spans="1:2" x14ac:dyDescent="0.25">
      <c r="A25" s="15"/>
    </row>
    <row r="26" spans="1:2" x14ac:dyDescent="0.25">
      <c r="A26" s="15"/>
    </row>
    <row r="27" spans="1:2" x14ac:dyDescent="0.25">
      <c r="A27" s="15"/>
    </row>
    <row r="28" spans="1:2" x14ac:dyDescent="0.25">
      <c r="A28" s="15"/>
    </row>
    <row r="29" spans="1:2" x14ac:dyDescent="0.25">
      <c r="A29" s="15"/>
    </row>
    <row r="30" spans="1:2" x14ac:dyDescent="0.25">
      <c r="A30" s="15"/>
    </row>
    <row r="31" spans="1:2" x14ac:dyDescent="0.25">
      <c r="A31" s="15"/>
    </row>
    <row r="32" spans="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sheetData>
  <sheetProtection formatCells="0" formatColumns="0" formatRows="0" insertColumns="0" insertRows="0" insertHyperlinks="0" deleteColumns="0" deleteRows="0" sort="0" autoFilter="0" pivotTables="0"/>
  <mergeCells count="3">
    <mergeCell ref="A3:B3"/>
    <mergeCell ref="A2:B2"/>
    <mergeCell ref="C2:D2"/>
  </mergeCells>
  <conditionalFormatting sqref="B17">
    <cfRule type="cellIs" dxfId="31"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K13"/>
  <sheetViews>
    <sheetView showGridLines="0" zoomScaleNormal="100" workbookViewId="0">
      <pane ySplit="1" topLeftCell="A2" activePane="bottomLeft" state="frozen"/>
      <selection pane="bottomLeft" activeCell="C8" sqref="C8"/>
    </sheetView>
  </sheetViews>
  <sheetFormatPr baseColWidth="10" defaultColWidth="8.85546875" defaultRowHeight="15" x14ac:dyDescent="0.25"/>
  <cols>
    <col min="1" max="1" width="59.5703125" style="7" customWidth="1"/>
    <col min="2" max="2" width="24.28515625" style="7" customWidth="1"/>
    <col min="3" max="4" width="25.28515625" style="7" customWidth="1"/>
    <col min="5" max="9" width="5" style="7" customWidth="1"/>
    <col min="10" max="10" width="3.85546875" style="2" customWidth="1"/>
    <col min="11" max="11" width="11.42578125" style="7" customWidth="1"/>
  </cols>
  <sheetData>
    <row r="1" spans="1:10" s="1" customFormat="1" ht="12.75" x14ac:dyDescent="0.2">
      <c r="A1" s="5"/>
      <c r="B1" s="6"/>
      <c r="C1" s="7"/>
      <c r="D1" s="7"/>
      <c r="E1" s="7"/>
      <c r="F1" s="7"/>
      <c r="G1" s="7"/>
      <c r="H1" s="7"/>
      <c r="I1" s="7"/>
      <c r="J1" s="2"/>
    </row>
    <row r="2" spans="1:10" s="12" customFormat="1" ht="15.6" customHeight="1" x14ac:dyDescent="0.2">
      <c r="A2" s="399" t="str">
        <f>"Synthèse des DÉPENSES consacrées à la R&amp;D en "&amp; SURVEY_YEAR &amp; " estimation en "&amp;SURVEY_YEAR+1</f>
        <v>Synthèse des DÉPENSES consacrées à la R&amp;D en 2025 estimation en 2026</v>
      </c>
      <c r="B2" s="399"/>
      <c r="C2" s="399"/>
      <c r="D2" s="399"/>
      <c r="J2" s="2"/>
    </row>
    <row r="3" spans="1:10" s="12" customFormat="1" ht="15.75" x14ac:dyDescent="0.25">
      <c r="A3" s="397" t="s">
        <v>132</v>
      </c>
      <c r="B3" s="397"/>
      <c r="C3" s="397"/>
      <c r="J3" s="2"/>
    </row>
    <row r="4" spans="1:10" s="12" customFormat="1" ht="15.75" x14ac:dyDescent="0.2">
      <c r="A4" s="230"/>
      <c r="B4" s="398" t="s">
        <v>55</v>
      </c>
      <c r="C4" s="398"/>
      <c r="J4" s="2"/>
    </row>
    <row r="5" spans="1:10" s="12" customFormat="1" ht="15.75" x14ac:dyDescent="0.2">
      <c r="A5" s="231"/>
      <c r="B5" s="232" t="str">
        <f>"en " &amp; SURVEY_YEAR</f>
        <v>en 2025</v>
      </c>
      <c r="C5" s="233" t="str">
        <f>"Estimation " &amp; SURVEY_YEAR+1</f>
        <v>Estimation 2026</v>
      </c>
      <c r="D5" s="232" t="str">
        <f>"Evolution "&amp;SURVEY_YEAR+1&amp;"/"&amp;SURVEY_YEAR</f>
        <v>Evolution 2026/2025</v>
      </c>
      <c r="J5" s="2"/>
    </row>
    <row r="6" spans="1:10" s="12" customFormat="1" ht="22.5" customHeight="1" x14ac:dyDescent="0.2">
      <c r="A6" s="234" t="s">
        <v>315</v>
      </c>
      <c r="B6" s="235">
        <f>DI_TOTALE</f>
        <v>0</v>
      </c>
      <c r="C6" s="235">
        <f>DI_TOTALE_PREV</f>
        <v>0</v>
      </c>
      <c r="D6" s="236">
        <f>IF(DI_TOTALE&lt;&gt;0,(DI_TOTALE_PREV/DI_TOTALE-1)*100,0)</f>
        <v>0</v>
      </c>
      <c r="J6" s="2"/>
    </row>
    <row r="7" spans="1:10" s="12" customFormat="1" ht="22.5" customHeight="1" x14ac:dyDescent="0.2">
      <c r="A7" s="234" t="s">
        <v>316</v>
      </c>
      <c r="B7" s="235">
        <f>DE_TOTALE</f>
        <v>0</v>
      </c>
      <c r="C7" s="235">
        <f>DE_TOTALE_PREV</f>
        <v>0</v>
      </c>
      <c r="D7" s="236">
        <f>IF(DE_TOTALE&lt;&gt;0,(DE_TOTALE_PREV/DE_TOTALE-1)*100,0)</f>
        <v>0</v>
      </c>
      <c r="J7" s="2"/>
    </row>
    <row r="8" spans="1:10" s="12" customFormat="1" ht="22.5" customHeight="1" x14ac:dyDescent="0.2">
      <c r="A8" s="237" t="s">
        <v>317</v>
      </c>
      <c r="B8" s="238">
        <f>D_SYNTHESE_DI_TOTALE+D_SYNTHESE_DE_TOTALE</f>
        <v>0</v>
      </c>
      <c r="C8" s="238">
        <f>D_SYNTHESE_DI_TOTALE_PREV+D_SYNTHESE_DE_TOTALE_PREV</f>
        <v>0</v>
      </c>
      <c r="D8" s="236">
        <f>IF(DEP_TOTALE&lt;&gt;0,(DEP_TOTALE_PREV/DEP_TOTALE-1)*100,0)</f>
        <v>0</v>
      </c>
      <c r="J8" s="2"/>
    </row>
    <row r="9" spans="1:10" s="12" customFormat="1" x14ac:dyDescent="0.2">
      <c r="A9" s="29"/>
      <c r="B9" s="29"/>
      <c r="C9" s="29"/>
      <c r="D9" s="29"/>
      <c r="J9" s="2"/>
    </row>
    <row r="10" spans="1:10" s="12" customFormat="1" ht="15.6" customHeight="1" x14ac:dyDescent="0.2">
      <c r="A10" s="239" t="str">
        <f>IF(ABS(D8)&gt;20,"Les dépenses de R&amp;D estimées pour "&amp; SURVEY_YEAR + 1&amp; " varient de plus de 20% par rapport aux dépenses de R&amp;D "&amp; SURVEY_YEAR,"Contrôles OK")</f>
        <v>Contrôles OK</v>
      </c>
      <c r="B10" s="240"/>
      <c r="C10" s="240"/>
      <c r="D10" s="240"/>
      <c r="J10" s="2"/>
    </row>
    <row r="11" spans="1:10" s="12" customFormat="1" ht="15.75" x14ac:dyDescent="0.2">
      <c r="A11" s="393" t="str">
        <f>IF(OR(ISBLANK(D_SYNTHESE_DI_TOTALE),D_SYNTHESE_DI_TOTALE=0),"Aucune dépense interne de R&amp;D n'a été renseignée","Contrôles OK")</f>
        <v>Aucune dépense interne de R&amp;D n'a été renseignée</v>
      </c>
      <c r="B11" s="394"/>
      <c r="C11" s="394"/>
      <c r="D11" s="395"/>
      <c r="J11" s="2"/>
    </row>
    <row r="13" spans="1:10" ht="34.15" customHeight="1" x14ac:dyDescent="0.25">
      <c r="A13" s="396" t="s">
        <v>133</v>
      </c>
      <c r="B13" s="396"/>
      <c r="C13" s="396"/>
      <c r="D13" s="396"/>
    </row>
  </sheetData>
  <sheetProtection formatCells="0" formatColumns="0" formatRows="0" insertColumns="0" insertRows="0" insertHyperlinks="0" deleteColumns="0" deleteRows="0" sort="0" autoFilter="0" pivotTables="0"/>
  <mergeCells count="5">
    <mergeCell ref="A11:D11"/>
    <mergeCell ref="A13:D13"/>
    <mergeCell ref="A3:C3"/>
    <mergeCell ref="B4:C4"/>
    <mergeCell ref="A2:D2"/>
  </mergeCells>
  <conditionalFormatting sqref="B6">
    <cfRule type="cellIs" dxfId="30" priority="1" operator="equal">
      <formula>0</formula>
    </cfRule>
  </conditionalFormatting>
  <conditionalFormatting sqref="D6:D8">
    <cfRule type="cellIs" dxfId="29" priority="2"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K25"/>
  <sheetViews>
    <sheetView showGridLines="0" zoomScaleNormal="100" workbookViewId="0">
      <pane ySplit="1" topLeftCell="A2" activePane="bottomLeft" state="frozen"/>
      <selection pane="bottomLeft" activeCell="E14" sqref="E14"/>
    </sheetView>
  </sheetViews>
  <sheetFormatPr baseColWidth="10" defaultColWidth="8.85546875" defaultRowHeight="15" x14ac:dyDescent="0.25"/>
  <cols>
    <col min="1" max="1" width="59.5703125" style="7" customWidth="1"/>
    <col min="2" max="2" width="24.28515625" style="7" customWidth="1"/>
    <col min="3" max="3" width="25.28515625" style="7" customWidth="1"/>
    <col min="4" max="4" width="5" style="7" customWidth="1"/>
    <col min="5" max="5" width="104.7109375" style="7" customWidth="1"/>
    <col min="6" max="9" width="5" style="7" customWidth="1"/>
    <col min="10" max="10" width="3.85546875" style="2" customWidth="1"/>
    <col min="11" max="11" width="11.42578125" style="7" customWidth="1"/>
  </cols>
  <sheetData>
    <row r="1" spans="1:10" s="1" customFormat="1" x14ac:dyDescent="0.2">
      <c r="A1" s="5"/>
      <c r="B1" s="6"/>
      <c r="C1" s="7"/>
      <c r="D1" s="7"/>
      <c r="E1" s="256" t="s">
        <v>234</v>
      </c>
      <c r="F1" s="7"/>
      <c r="G1" s="7"/>
      <c r="H1" s="7"/>
      <c r="I1" s="7"/>
      <c r="J1" s="2"/>
    </row>
    <row r="2" spans="1:10" s="12" customFormat="1" ht="28.15" customHeight="1" x14ac:dyDescent="0.2">
      <c r="A2" s="382" t="str">
        <f>"Ressources propres utilisées pour la R&amp;D en " &amp; SURVEY_YEAR &amp; " et estimation " &amp; SURVEY_YEAR+1</f>
        <v>Ressources propres utilisées pour la R&amp;D en 2025 et estimation 2026</v>
      </c>
      <c r="B2" s="382"/>
      <c r="C2" s="382"/>
      <c r="J2" s="2"/>
    </row>
    <row r="3" spans="1:10" ht="96.6" customHeight="1" x14ac:dyDescent="0.25">
      <c r="A3" s="374" t="s">
        <v>261</v>
      </c>
      <c r="B3" s="375"/>
      <c r="C3" s="376"/>
      <c r="E3" s="57"/>
    </row>
    <row r="4" spans="1:10" ht="15.75" x14ac:dyDescent="0.25">
      <c r="A4" s="113"/>
      <c r="B4" s="168">
        <f>SURVEY_YEAR</f>
        <v>2025</v>
      </c>
      <c r="C4" s="241">
        <f>SURVEY_YEAR+1</f>
        <v>2026</v>
      </c>
      <c r="E4" s="57"/>
    </row>
    <row r="5" spans="1:10" ht="15.75" x14ac:dyDescent="0.25">
      <c r="A5" s="113"/>
      <c r="B5" s="168" t="s">
        <v>55</v>
      </c>
      <c r="C5" s="116"/>
      <c r="E5" s="57"/>
    </row>
    <row r="6" spans="1:10" ht="45" x14ac:dyDescent="0.25">
      <c r="A6" s="197" t="s">
        <v>134</v>
      </c>
      <c r="B6" s="242"/>
      <c r="C6" s="57"/>
      <c r="E6" s="57"/>
    </row>
    <row r="7" spans="1:10" x14ac:dyDescent="0.25">
      <c r="A7" s="197" t="s">
        <v>135</v>
      </c>
      <c r="B7" s="242"/>
      <c r="C7" s="57"/>
      <c r="E7" s="57"/>
    </row>
    <row r="8" spans="1:10" s="12" customFormat="1" x14ac:dyDescent="0.2">
      <c r="A8" s="197" t="s">
        <v>136</v>
      </c>
      <c r="B8" s="242"/>
      <c r="C8" s="57"/>
      <c r="J8" s="2"/>
    </row>
    <row r="9" spans="1:10" s="12" customFormat="1" ht="31.5" x14ac:dyDescent="0.2">
      <c r="A9" s="197" t="s">
        <v>324</v>
      </c>
      <c r="B9" s="242"/>
      <c r="C9" s="31"/>
      <c r="E9" s="336" t="s">
        <v>325</v>
      </c>
      <c r="J9" s="2"/>
    </row>
    <row r="10" spans="1:10" s="12" customFormat="1" ht="75" x14ac:dyDescent="0.2">
      <c r="A10" s="197" t="s">
        <v>137</v>
      </c>
      <c r="B10" s="242"/>
      <c r="C10" s="31"/>
      <c r="E10" s="336" t="s">
        <v>326</v>
      </c>
      <c r="J10" s="2"/>
    </row>
    <row r="11" spans="1:10" s="12" customFormat="1" ht="15.75" x14ac:dyDescent="0.25">
      <c r="A11" s="197" t="s">
        <v>138</v>
      </c>
      <c r="B11" s="242"/>
      <c r="C11" s="243" t="s">
        <v>55</v>
      </c>
      <c r="D11" s="32"/>
      <c r="E11" s="32"/>
      <c r="F11" s="32"/>
      <c r="G11" s="32"/>
      <c r="H11" s="32"/>
      <c r="I11" s="32"/>
      <c r="J11" s="2"/>
    </row>
    <row r="12" spans="1:10" ht="15.75" x14ac:dyDescent="0.25">
      <c r="A12" s="244" t="s">
        <v>139</v>
      </c>
      <c r="B12" s="245">
        <f>SUM(B6:B11)</f>
        <v>0</v>
      </c>
      <c r="C12" s="246"/>
    </row>
    <row r="13" spans="1:10" ht="15.75" x14ac:dyDescent="0.25">
      <c r="A13" s="113" t="str">
        <f>"Evolution "&amp;SURVEY_YEAR+1&amp;"/"&amp;SURVEY_YEAR</f>
        <v>Evolution 2026/2025</v>
      </c>
      <c r="B13" s="57"/>
      <c r="C13" s="247" t="e">
        <f>(RESS_PROPRES_PREV/RESS_PROPRES_TOTAL-1)*100</f>
        <v>#DIV/0!</v>
      </c>
    </row>
    <row r="14" spans="1:10" x14ac:dyDescent="0.25">
      <c r="A14" s="57"/>
      <c r="B14" s="32"/>
      <c r="C14" s="32"/>
    </row>
    <row r="15" spans="1:10" ht="15.75" x14ac:dyDescent="0.25">
      <c r="A15" s="400" t="e">
        <f>IF(ABS(C13)&gt;20,"Les ressources propres estimées pour "&amp; SURVEY_YEAR + 1&amp; " varient de plus de 20% par rapport aux ressources propres "&amp; SURVEY_YEAR,"Contrôles OK")</f>
        <v>#DIV/0!</v>
      </c>
      <c r="B15" s="400"/>
      <c r="C15" s="400"/>
    </row>
    <row r="16" spans="1:10" x14ac:dyDescent="0.25">
      <c r="B16" s="32"/>
      <c r="C16" s="32"/>
    </row>
    <row r="17" spans="2:3" x14ac:dyDescent="0.25">
      <c r="B17" s="32"/>
      <c r="C17" s="32"/>
    </row>
    <row r="18" spans="2:3" x14ac:dyDescent="0.25">
      <c r="B18" s="32"/>
      <c r="C18" s="32"/>
    </row>
    <row r="19" spans="2:3" x14ac:dyDescent="0.25">
      <c r="B19" s="32"/>
      <c r="C19" s="32"/>
    </row>
    <row r="20" spans="2:3" x14ac:dyDescent="0.25">
      <c r="B20" s="32"/>
      <c r="C20" s="32"/>
    </row>
    <row r="21" spans="2:3" x14ac:dyDescent="0.25">
      <c r="B21" s="32"/>
      <c r="C21" s="32"/>
    </row>
    <row r="22" spans="2:3" x14ac:dyDescent="0.25">
      <c r="B22" s="32"/>
      <c r="C22" s="32"/>
    </row>
    <row r="23" spans="2:3" x14ac:dyDescent="0.25">
      <c r="B23" s="32"/>
      <c r="C23" s="32"/>
    </row>
    <row r="24" spans="2:3" x14ac:dyDescent="0.25">
      <c r="B24" s="32"/>
      <c r="C24" s="32"/>
    </row>
    <row r="25" spans="2:3" x14ac:dyDescent="0.25">
      <c r="B25" s="32"/>
      <c r="C25" s="32"/>
    </row>
  </sheetData>
  <sheetProtection formatCells="0" formatColumns="0" formatRows="0" insertColumns="0" insertRows="0" insertHyperlinks="0" deleteColumns="0" deleteRows="0" sort="0" autoFilter="0" pivotTables="0"/>
  <mergeCells count="3">
    <mergeCell ref="A2:C2"/>
    <mergeCell ref="A3:C3"/>
    <mergeCell ref="A15:C15"/>
  </mergeCells>
  <conditionalFormatting sqref="C12">
    <cfRule type="cellIs" dxfId="28" priority="2" stopIfTrue="1" operator="equal">
      <formula>TRUE</formula>
    </cfRule>
    <cfRule type="cellIs" dxfId="27" priority="3" stopIfTrue="1" operator="equal">
      <formula>FALSE</formula>
    </cfRule>
  </conditionalFormatting>
  <conditionalFormatting sqref="C13">
    <cfRule type="cellIs" dxfId="26"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K23"/>
  <sheetViews>
    <sheetView showGridLines="0" zoomScale="80" zoomScaleNormal="80" workbookViewId="0">
      <pane ySplit="1" topLeftCell="A2" activePane="bottomLeft" state="frozen"/>
      <selection pane="bottomLeft" activeCell="K14" sqref="K14"/>
    </sheetView>
  </sheetViews>
  <sheetFormatPr baseColWidth="10" defaultColWidth="8.85546875" defaultRowHeight="15" x14ac:dyDescent="0.25"/>
  <cols>
    <col min="1" max="1" width="77.140625" style="57" customWidth="1"/>
    <col min="2" max="2" width="26" style="57" customWidth="1"/>
    <col min="3" max="6" width="3.28515625" style="57" customWidth="1"/>
    <col min="7" max="7" width="15.5703125" style="57" customWidth="1"/>
    <col min="8" max="9" width="3.28515625" style="57" customWidth="1"/>
    <col min="10" max="10" width="3.85546875" style="69" customWidth="1"/>
    <col min="11" max="11" width="11.42578125" style="57" customWidth="1"/>
  </cols>
  <sheetData>
    <row r="1" spans="1:10" s="57" customFormat="1" ht="12.75" x14ac:dyDescent="0.2">
      <c r="A1" s="5"/>
      <c r="B1" s="70"/>
      <c r="J1" s="69"/>
    </row>
    <row r="2" spans="1:10" s="12" customFormat="1" ht="27.6" customHeight="1" x14ac:dyDescent="0.2">
      <c r="A2" s="401" t="str">
        <f>" Ressources externes utilisées en " &amp; SURVEY_YEAR &amp; ", en provenance de l'Administration"</f>
        <v xml:space="preserve"> Ressources externes utilisées en 2025, en provenance de l'Administration</v>
      </c>
      <c r="B2" s="401"/>
      <c r="J2" s="69"/>
    </row>
    <row r="3" spans="1:10" ht="159.6" customHeight="1" x14ac:dyDescent="0.25">
      <c r="A3" s="402" t="s">
        <v>262</v>
      </c>
      <c r="B3" s="402"/>
    </row>
    <row r="4" spans="1:10" x14ac:dyDescent="0.25">
      <c r="A4" s="11"/>
    </row>
    <row r="5" spans="1:10" ht="15.75" x14ac:dyDescent="0.25">
      <c r="A5" s="248" t="s">
        <v>140</v>
      </c>
      <c r="B5" s="210" t="s">
        <v>55</v>
      </c>
    </row>
    <row r="6" spans="1:10" ht="15.75" x14ac:dyDescent="0.25">
      <c r="A6" s="249" t="s">
        <v>141</v>
      </c>
      <c r="B6" s="250"/>
    </row>
    <row r="7" spans="1:10" ht="15.75" x14ac:dyDescent="0.25">
      <c r="A7" s="249" t="s">
        <v>142</v>
      </c>
      <c r="B7" s="250"/>
    </row>
    <row r="8" spans="1:10" ht="15.75" x14ac:dyDescent="0.25">
      <c r="A8" s="211" t="s">
        <v>263</v>
      </c>
      <c r="B8" s="251"/>
    </row>
    <row r="9" spans="1:10" ht="47.25" x14ac:dyDescent="0.25">
      <c r="A9" s="252" t="s">
        <v>143</v>
      </c>
      <c r="B9" s="253">
        <f>SUM(B6:B8)</f>
        <v>0</v>
      </c>
    </row>
    <row r="11" spans="1:10" ht="15.75" x14ac:dyDescent="0.25">
      <c r="A11" s="248" t="s">
        <v>144</v>
      </c>
      <c r="B11" s="210" t="s">
        <v>55</v>
      </c>
    </row>
    <row r="12" spans="1:10" ht="15.75" x14ac:dyDescent="0.25">
      <c r="A12" s="211" t="s">
        <v>145</v>
      </c>
      <c r="B12" s="250"/>
    </row>
    <row r="13" spans="1:10" ht="15.75" x14ac:dyDescent="0.25">
      <c r="A13" s="211" t="s">
        <v>146</v>
      </c>
      <c r="B13" s="251"/>
    </row>
    <row r="14" spans="1:10" ht="47.25" x14ac:dyDescent="0.25">
      <c r="A14" s="252" t="s">
        <v>147</v>
      </c>
      <c r="B14" s="253">
        <f>SUM(B12:B13)</f>
        <v>0</v>
      </c>
    </row>
    <row r="15" spans="1:10" s="57" customFormat="1" ht="12.75" hidden="1" x14ac:dyDescent="0.2">
      <c r="A15" s="33"/>
      <c r="B15" s="76"/>
      <c r="J15" s="69"/>
    </row>
    <row r="16" spans="1:10" s="57" customFormat="1" ht="12.75" hidden="1" x14ac:dyDescent="0.2">
      <c r="A16" s="22"/>
      <c r="B16" s="254"/>
      <c r="J16" s="69"/>
    </row>
    <row r="17" spans="1:10" s="57" customFormat="1" ht="12.75" hidden="1" x14ac:dyDescent="0.2">
      <c r="A17" s="16"/>
      <c r="B17" s="30"/>
      <c r="J17" s="69"/>
    </row>
    <row r="18" spans="1:10" s="57" customFormat="1" ht="12.75" hidden="1" x14ac:dyDescent="0.2">
      <c r="A18" s="16"/>
      <c r="B18" s="30"/>
      <c r="J18" s="69"/>
    </row>
    <row r="19" spans="1:10" s="57" customFormat="1" ht="12.75" hidden="1" x14ac:dyDescent="0.2">
      <c r="A19" s="255"/>
      <c r="B19" s="17"/>
      <c r="J19" s="69"/>
    </row>
    <row r="20" spans="1:10" s="57" customFormat="1" ht="12.75" x14ac:dyDescent="0.2">
      <c r="J20" s="69"/>
    </row>
    <row r="21" spans="1:10" s="57" customFormat="1" ht="12.75" x14ac:dyDescent="0.2">
      <c r="J21" s="69"/>
    </row>
    <row r="22" spans="1:10" s="57" customFormat="1" ht="12.75" x14ac:dyDescent="0.2">
      <c r="A22" s="14"/>
      <c r="J22" s="69"/>
    </row>
    <row r="23" spans="1:10" s="57" customFormat="1" ht="12.75" x14ac:dyDescent="0.2">
      <c r="A23" s="14"/>
      <c r="B23" s="34"/>
      <c r="J23" s="69"/>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J35"/>
  <sheetViews>
    <sheetView showGridLines="0" zoomScale="80" zoomScaleNormal="80" workbookViewId="0">
      <pane ySplit="1" topLeftCell="A2" activePane="bottomLeft" state="frozen"/>
      <selection pane="bottomLeft" activeCell="D8" sqref="D8"/>
    </sheetView>
  </sheetViews>
  <sheetFormatPr baseColWidth="10" defaultColWidth="8.85546875" defaultRowHeight="15" x14ac:dyDescent="0.25"/>
  <cols>
    <col min="1" max="1" width="82.140625" style="57" customWidth="1"/>
    <col min="2" max="2" width="26" style="57" customWidth="1"/>
    <col min="3" max="3" width="3.28515625" style="57" customWidth="1"/>
    <col min="4" max="4" width="104.7109375" style="57" customWidth="1"/>
    <col min="5" max="8" width="3.28515625" style="57" customWidth="1"/>
    <col min="9" max="9" width="3.85546875" style="69" customWidth="1"/>
    <col min="10" max="10" width="11.42578125" style="57" customWidth="1"/>
  </cols>
  <sheetData>
    <row r="1" spans="1:9" s="57" customFormat="1" x14ac:dyDescent="0.2">
      <c r="A1" s="5"/>
      <c r="B1" s="70"/>
      <c r="D1" s="256" t="s">
        <v>234</v>
      </c>
      <c r="I1" s="69"/>
    </row>
    <row r="2" spans="1:9" s="12" customFormat="1" ht="15.6" customHeight="1" x14ac:dyDescent="0.2">
      <c r="A2" s="404" t="str">
        <f>" Ressources externes utilisées en " &amp; SURVEY_YEAR &amp; ", en provenance des Organismes publics et des organismes financeurs"</f>
        <v xml:space="preserve"> Ressources externes utilisées en 2025, en provenance des Organismes publics et des organismes financeurs</v>
      </c>
      <c r="B2" s="404"/>
      <c r="I2" s="69"/>
    </row>
    <row r="3" spans="1:9" ht="169.5" customHeight="1" x14ac:dyDescent="0.25">
      <c r="A3" s="405" t="s">
        <v>291</v>
      </c>
      <c r="B3" s="405"/>
    </row>
    <row r="4" spans="1:9" ht="83.25" customHeight="1" x14ac:dyDescent="0.25">
      <c r="A4" s="403" t="s">
        <v>148</v>
      </c>
      <c r="B4" s="403"/>
    </row>
    <row r="5" spans="1:9" x14ac:dyDescent="0.25">
      <c r="A5" s="4"/>
    </row>
    <row r="6" spans="1:9" ht="15.75" x14ac:dyDescent="0.25">
      <c r="A6" s="258" t="s">
        <v>149</v>
      </c>
      <c r="B6" s="210" t="s">
        <v>55</v>
      </c>
    </row>
    <row r="7" spans="1:9" x14ac:dyDescent="0.25">
      <c r="A7" s="197" t="s">
        <v>92</v>
      </c>
      <c r="B7" s="206"/>
      <c r="D7" s="208" t="s">
        <v>264</v>
      </c>
    </row>
    <row r="8" spans="1:9" x14ac:dyDescent="0.25">
      <c r="A8" s="197" t="s">
        <v>93</v>
      </c>
      <c r="B8" s="206"/>
      <c r="D8" s="208" t="s">
        <v>251</v>
      </c>
    </row>
    <row r="9" spans="1:9" x14ac:dyDescent="0.25">
      <c r="A9" s="197" t="s">
        <v>94</v>
      </c>
      <c r="B9" s="206"/>
      <c r="D9" s="208" t="s">
        <v>252</v>
      </c>
    </row>
    <row r="10" spans="1:9" ht="15.75" x14ac:dyDescent="0.25">
      <c r="A10" s="197" t="s">
        <v>90</v>
      </c>
      <c r="B10" s="206"/>
      <c r="D10" s="257" t="s">
        <v>265</v>
      </c>
    </row>
    <row r="11" spans="1:9" ht="47.25" x14ac:dyDescent="0.25">
      <c r="A11" s="252" t="s">
        <v>150</v>
      </c>
      <c r="B11" s="259">
        <f>SUM(B7:B10)</f>
        <v>0</v>
      </c>
      <c r="D11" s="208" t="s">
        <v>266</v>
      </c>
    </row>
    <row r="12" spans="1:9" x14ac:dyDescent="0.25">
      <c r="D12" s="208" t="s">
        <v>267</v>
      </c>
    </row>
    <row r="13" spans="1:9" s="57" customFormat="1" ht="15.75" x14ac:dyDescent="0.25">
      <c r="A13" s="258" t="s">
        <v>151</v>
      </c>
      <c r="B13" s="210" t="s">
        <v>55</v>
      </c>
      <c r="D13" s="208" t="s">
        <v>268</v>
      </c>
      <c r="I13" s="69"/>
    </row>
    <row r="14" spans="1:9" s="57" customFormat="1" x14ac:dyDescent="0.2">
      <c r="A14" s="260" t="s">
        <v>152</v>
      </c>
      <c r="B14" s="206"/>
      <c r="D14" s="208" t="s">
        <v>269</v>
      </c>
      <c r="I14" s="69"/>
    </row>
    <row r="15" spans="1:9" s="57" customFormat="1" x14ac:dyDescent="0.2">
      <c r="A15" s="260" t="s">
        <v>153</v>
      </c>
      <c r="B15" s="206"/>
      <c r="D15" s="208" t="s">
        <v>270</v>
      </c>
      <c r="I15" s="69"/>
    </row>
    <row r="16" spans="1:9" s="57" customFormat="1" x14ac:dyDescent="0.2">
      <c r="A16" s="260" t="s">
        <v>154</v>
      </c>
      <c r="B16" s="206"/>
      <c r="D16" s="208" t="s">
        <v>271</v>
      </c>
      <c r="I16" s="69"/>
    </row>
    <row r="17" spans="1:9" s="57" customFormat="1" x14ac:dyDescent="0.2">
      <c r="A17" s="260" t="s">
        <v>90</v>
      </c>
      <c r="B17" s="206"/>
      <c r="D17" s="208" t="s">
        <v>272</v>
      </c>
      <c r="I17" s="69"/>
    </row>
    <row r="18" spans="1:9" s="57" customFormat="1" ht="47.25" x14ac:dyDescent="0.2">
      <c r="A18" s="252" t="s">
        <v>155</v>
      </c>
      <c r="B18" s="259">
        <f>SUM(B14:B17)</f>
        <v>0</v>
      </c>
      <c r="D18" s="208" t="s">
        <v>273</v>
      </c>
      <c r="I18" s="69"/>
    </row>
    <row r="19" spans="1:9" s="57" customFormat="1" x14ac:dyDescent="0.2">
      <c r="B19" s="28"/>
      <c r="D19" s="208" t="s">
        <v>274</v>
      </c>
      <c r="I19" s="69"/>
    </row>
    <row r="20" spans="1:9" s="57" customFormat="1" x14ac:dyDescent="0.2">
      <c r="D20" s="208" t="s">
        <v>275</v>
      </c>
      <c r="I20" s="69"/>
    </row>
    <row r="21" spans="1:9" s="57" customFormat="1" ht="15.75" x14ac:dyDescent="0.25">
      <c r="A21" s="165"/>
      <c r="B21" s="243" t="s">
        <v>55</v>
      </c>
      <c r="D21" s="208" t="s">
        <v>276</v>
      </c>
      <c r="I21" s="69"/>
    </row>
    <row r="22" spans="1:9" s="57" customFormat="1" ht="31.5" x14ac:dyDescent="0.2">
      <c r="A22" s="252" t="s">
        <v>292</v>
      </c>
      <c r="B22" s="259">
        <f>RESS_Min_TOTAL+RESS_CT_TOTAL+RESS_C_TOTAL+RESS_F_TOTAL</f>
        <v>0</v>
      </c>
      <c r="D22" s="208" t="s">
        <v>277</v>
      </c>
      <c r="I22" s="69"/>
    </row>
    <row r="23" spans="1:9" s="57" customFormat="1" x14ac:dyDescent="0.2">
      <c r="A23" s="14"/>
      <c r="D23" s="208" t="s">
        <v>278</v>
      </c>
      <c r="I23" s="69"/>
    </row>
    <row r="24" spans="1:9" s="57" customFormat="1" x14ac:dyDescent="0.2">
      <c r="A24" s="14"/>
      <c r="B24" s="34"/>
      <c r="D24" s="208" t="s">
        <v>279</v>
      </c>
      <c r="I24" s="69"/>
    </row>
    <row r="25" spans="1:9" x14ac:dyDescent="0.25">
      <c r="D25" s="208" t="s">
        <v>280</v>
      </c>
    </row>
    <row r="26" spans="1:9" x14ac:dyDescent="0.25">
      <c r="D26" s="208" t="s">
        <v>281</v>
      </c>
    </row>
    <row r="27" spans="1:9" x14ac:dyDescent="0.25">
      <c r="D27" s="208" t="s">
        <v>282</v>
      </c>
    </row>
    <row r="28" spans="1:9" x14ac:dyDescent="0.25">
      <c r="D28" s="208" t="s">
        <v>283</v>
      </c>
    </row>
    <row r="29" spans="1:9" x14ac:dyDescent="0.25">
      <c r="D29" s="208" t="s">
        <v>284</v>
      </c>
    </row>
    <row r="30" spans="1:9" x14ac:dyDescent="0.25">
      <c r="D30" s="208" t="s">
        <v>285</v>
      </c>
    </row>
    <row r="31" spans="1:9" x14ac:dyDescent="0.25">
      <c r="D31" s="208" t="s">
        <v>286</v>
      </c>
    </row>
    <row r="32" spans="1:9" x14ac:dyDescent="0.25">
      <c r="D32" s="208" t="s">
        <v>287</v>
      </c>
    </row>
    <row r="33" spans="4:4" x14ac:dyDescent="0.25">
      <c r="D33" s="208" t="s">
        <v>288</v>
      </c>
    </row>
    <row r="34" spans="4:4" x14ac:dyDescent="0.25">
      <c r="D34" s="208" t="s">
        <v>289</v>
      </c>
    </row>
    <row r="35" spans="4:4" x14ac:dyDescent="0.25">
      <c r="D35" s="208" t="s">
        <v>290</v>
      </c>
    </row>
  </sheetData>
  <sheetProtection formatCells="0" formatColumns="0" formatRows="0" insertColumns="0" insertRows="0" insertHyperlinks="0" deleteColumns="0" deleteRows="0" sort="0" autoFilter="0" pivotTables="0"/>
  <mergeCells count="3">
    <mergeCell ref="A4:B4"/>
    <mergeCell ref="A2:B2"/>
    <mergeCell ref="A3:B3"/>
  </mergeCells>
  <printOptions horizontalCentered="1"/>
  <pageMargins left="0.23622047244093999" right="0.59055118110236005" top="0.39370078740157" bottom="0.78740157480314998" header="0.39370078740157" footer="0.55118110236219997"/>
  <pageSetup paperSize="9" scale="35" orientation="portrait"/>
  <headerFooter alignWithMargins="0">
    <oddFooter>&amp;L&amp;8&amp;A&amp;R&amp;8R&amp;&amp;D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K18"/>
  <sheetViews>
    <sheetView showGridLines="0" zoomScaleNormal="100" workbookViewId="0">
      <pane ySplit="1" topLeftCell="A4" activePane="bottomLeft" state="frozen"/>
      <selection pane="bottomLeft" activeCell="B18" sqref="B18"/>
    </sheetView>
  </sheetViews>
  <sheetFormatPr baseColWidth="10" defaultColWidth="8.85546875" defaultRowHeight="15" x14ac:dyDescent="0.25"/>
  <cols>
    <col min="1" max="1" width="79.85546875" style="57" customWidth="1"/>
    <col min="2" max="2" width="21.5703125" style="57" customWidth="1"/>
    <col min="3" max="9" width="3.7109375" style="57" customWidth="1"/>
    <col min="10" max="10" width="3.85546875" style="69" customWidth="1"/>
    <col min="11" max="11" width="11.42578125" style="57" customWidth="1"/>
  </cols>
  <sheetData>
    <row r="1" spans="1:10" s="57" customFormat="1" ht="12.75" x14ac:dyDescent="0.2">
      <c r="A1" s="5"/>
      <c r="B1" s="70"/>
      <c r="J1" s="69"/>
    </row>
    <row r="2" spans="1:10" s="12" customFormat="1" ht="45" customHeight="1" x14ac:dyDescent="0.2">
      <c r="A2" s="404" t="str">
        <f>" Ressources externes utilisées en " &amp; SURVEY_YEAR &amp; ", en provenance du secteur de l'Enseignement Supérieur et de Recherche (ESR)"</f>
        <v xml:space="preserve"> Ressources externes utilisées en 2025, en provenance du secteur de l'Enseignement Supérieur et de Recherche (ESR)</v>
      </c>
      <c r="B2" s="404"/>
      <c r="J2" s="69"/>
    </row>
    <row r="3" spans="1:10" ht="105.75" customHeight="1" x14ac:dyDescent="0.25">
      <c r="A3" s="405" t="s">
        <v>293</v>
      </c>
      <c r="B3" s="405"/>
    </row>
    <row r="5" spans="1:10" ht="31.5" x14ac:dyDescent="0.25">
      <c r="A5" s="202" t="s">
        <v>99</v>
      </c>
      <c r="B5" s="210" t="s">
        <v>55</v>
      </c>
    </row>
    <row r="6" spans="1:10" ht="15.75" x14ac:dyDescent="0.25">
      <c r="A6" s="204" t="s">
        <v>156</v>
      </c>
      <c r="B6" s="205"/>
    </row>
    <row r="7" spans="1:10" ht="15.75" x14ac:dyDescent="0.25">
      <c r="A7" s="211" t="s">
        <v>100</v>
      </c>
      <c r="B7" s="205"/>
    </row>
    <row r="8" spans="1:10" ht="15.75" x14ac:dyDescent="0.25">
      <c r="A8" s="204" t="s">
        <v>101</v>
      </c>
      <c r="B8" s="205"/>
    </row>
    <row r="9" spans="1:10" ht="15.75" x14ac:dyDescent="0.25">
      <c r="A9" s="211" t="s">
        <v>102</v>
      </c>
      <c r="B9" s="205"/>
    </row>
    <row r="10" spans="1:10" ht="47.25" x14ac:dyDescent="0.25">
      <c r="A10" s="252" t="s">
        <v>157</v>
      </c>
      <c r="B10" s="263">
        <f>SUM(B6:B9)</f>
        <v>0</v>
      </c>
    </row>
    <row r="11" spans="1:10" x14ac:dyDescent="0.25">
      <c r="A11" s="15"/>
      <c r="B11" s="15"/>
      <c r="C11" s="15"/>
      <c r="D11" s="15"/>
      <c r="E11" s="15"/>
      <c r="F11" s="15"/>
      <c r="G11" s="15"/>
      <c r="H11" s="15"/>
    </row>
    <row r="12" spans="1:10" x14ac:dyDescent="0.25">
      <c r="A12" s="15"/>
      <c r="B12" s="15"/>
      <c r="C12" s="15"/>
      <c r="D12" s="15"/>
      <c r="E12" s="15"/>
      <c r="F12" s="15"/>
      <c r="G12" s="15"/>
      <c r="H12" s="15"/>
    </row>
    <row r="13" spans="1:10" ht="15.75" x14ac:dyDescent="0.25">
      <c r="A13" s="202" t="s">
        <v>104</v>
      </c>
      <c r="B13" s="210" t="s">
        <v>55</v>
      </c>
    </row>
    <row r="14" spans="1:10" x14ac:dyDescent="0.25">
      <c r="A14" s="197" t="s">
        <v>158</v>
      </c>
      <c r="B14" s="205"/>
    </row>
    <row r="15" spans="1:10" ht="31.5" x14ac:dyDescent="0.25">
      <c r="A15" s="252" t="s">
        <v>159</v>
      </c>
      <c r="B15" s="263">
        <f>RESS_ESH_NV</f>
        <v>0</v>
      </c>
    </row>
    <row r="18" spans="1:2" ht="31.5" x14ac:dyDescent="0.25">
      <c r="A18" s="252" t="s">
        <v>160</v>
      </c>
      <c r="B18" s="263">
        <f>RESS_ESC_TOTAL+RESS_ESH_TOTAL</f>
        <v>0</v>
      </c>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pageSetUpPr fitToPage="1"/>
  </sheetPr>
  <dimension ref="A1:K7"/>
  <sheetViews>
    <sheetView showGridLines="0" zoomScaleNormal="100" workbookViewId="0">
      <pane ySplit="1" topLeftCell="A2" activePane="bottomLeft" state="frozen"/>
      <selection pane="bottomLeft" activeCell="D1" sqref="D1"/>
    </sheetView>
  </sheetViews>
  <sheetFormatPr baseColWidth="10" defaultColWidth="8.85546875" defaultRowHeight="15" x14ac:dyDescent="0.25"/>
  <cols>
    <col min="1" max="1" width="52.7109375" style="57" customWidth="1"/>
    <col min="2" max="2" width="29" style="57" bestFit="1" customWidth="1"/>
    <col min="3" max="3" width="11.42578125" style="57" customWidth="1"/>
    <col min="4" max="4" width="99" style="57" customWidth="1"/>
    <col min="5" max="9" width="5.28515625" style="57" customWidth="1"/>
    <col min="10" max="10" width="3.85546875" style="69" customWidth="1"/>
    <col min="11" max="11" width="11.42578125" style="57" customWidth="1"/>
  </cols>
  <sheetData>
    <row r="1" spans="1:10" s="57" customFormat="1" x14ac:dyDescent="0.2">
      <c r="A1" s="5"/>
      <c r="B1" s="70"/>
      <c r="D1" s="256" t="s">
        <v>234</v>
      </c>
      <c r="J1" s="69"/>
    </row>
    <row r="2" spans="1:10" s="12" customFormat="1" ht="36.75" customHeight="1" x14ac:dyDescent="0.2">
      <c r="A2" s="406" t="str">
        <f>" Ressources externes utilisées en " &amp; SURVEY_YEAR &amp; ", en provenance des Associations, des Fondations et des GIP"</f>
        <v xml:space="preserve"> Ressources externes utilisées en 2025, en provenance des Associations, des Fondations et des GIP</v>
      </c>
      <c r="B2" s="406"/>
      <c r="J2" s="69"/>
    </row>
    <row r="3" spans="1:10" ht="144" customHeight="1" x14ac:dyDescent="0.25">
      <c r="A3" s="405" t="s">
        <v>294</v>
      </c>
      <c r="B3" s="405"/>
      <c r="D3" s="208" t="s">
        <v>254</v>
      </c>
    </row>
    <row r="5" spans="1:10" ht="31.5" x14ac:dyDescent="0.25">
      <c r="A5" s="202" t="s">
        <v>106</v>
      </c>
      <c r="B5" s="210" t="s">
        <v>55</v>
      </c>
    </row>
    <row r="6" spans="1:10" x14ac:dyDescent="0.25">
      <c r="A6" s="197" t="s">
        <v>107</v>
      </c>
      <c r="B6" s="205"/>
      <c r="E6" s="35"/>
      <c r="F6" s="35"/>
      <c r="G6" s="35"/>
      <c r="H6" s="35"/>
      <c r="I6" s="35"/>
    </row>
    <row r="7" spans="1:10" ht="31.5" x14ac:dyDescent="0.25">
      <c r="A7" s="252" t="s">
        <v>161</v>
      </c>
      <c r="B7" s="264">
        <f>RESS_I_NV</f>
        <v>0</v>
      </c>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E34"/>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B14" sqref="B14"/>
    </sheetView>
  </sheetViews>
  <sheetFormatPr baseColWidth="10" defaultColWidth="11.5703125" defaultRowHeight="15" x14ac:dyDescent="0.2"/>
  <cols>
    <col min="1" max="1" width="62.5703125" style="126" customWidth="1"/>
    <col min="2" max="2" width="45.140625" style="132" customWidth="1"/>
    <col min="3" max="3" width="3.28515625" style="124" customWidth="1"/>
    <col min="4" max="4" width="45.7109375" style="130" customWidth="1"/>
    <col min="5" max="5" width="9.85546875" style="124" customWidth="1"/>
    <col min="6" max="16384" width="11.5703125" style="126"/>
  </cols>
  <sheetData>
    <row r="1" spans="1:5" ht="15.75" x14ac:dyDescent="0.2">
      <c r="A1" s="122"/>
      <c r="B1" s="123"/>
      <c r="D1" s="125" t="s">
        <v>234</v>
      </c>
    </row>
    <row r="2" spans="1:5" ht="15.75" x14ac:dyDescent="0.2">
      <c r="A2" s="127" t="s">
        <v>32</v>
      </c>
      <c r="B2" s="128"/>
      <c r="C2" s="129"/>
      <c r="E2" s="129"/>
    </row>
    <row r="3" spans="1:5" ht="13.5" customHeight="1" x14ac:dyDescent="0.2">
      <c r="A3" s="131"/>
      <c r="C3" s="133"/>
      <c r="E3" s="133"/>
    </row>
    <row r="4" spans="1:5" ht="13.5" customHeight="1" x14ac:dyDescent="0.2">
      <c r="A4" s="134" t="s">
        <v>33</v>
      </c>
      <c r="B4" s="135">
        <v>2025</v>
      </c>
      <c r="C4" s="136"/>
      <c r="E4" s="136"/>
    </row>
    <row r="5" spans="1:5" ht="13.5" customHeight="1" x14ac:dyDescent="0.2">
      <c r="A5" s="134" t="s">
        <v>34</v>
      </c>
      <c r="B5" s="135" t="s">
        <v>229</v>
      </c>
      <c r="C5" s="137"/>
      <c r="E5" s="137"/>
    </row>
    <row r="6" spans="1:5" ht="13.5" customHeight="1" x14ac:dyDescent="0.2">
      <c r="A6" s="138" t="s">
        <v>35</v>
      </c>
      <c r="B6" s="139"/>
      <c r="C6" s="137"/>
      <c r="E6" s="137"/>
    </row>
    <row r="7" spans="1:5" ht="50.25" customHeight="1" x14ac:dyDescent="0.2">
      <c r="A7" s="138" t="s">
        <v>36</v>
      </c>
      <c r="B7" s="140"/>
    </row>
    <row r="8" spans="1:5" ht="22.5" customHeight="1" x14ac:dyDescent="0.2">
      <c r="A8" s="138" t="s">
        <v>37</v>
      </c>
      <c r="B8" s="141"/>
      <c r="C8" s="133"/>
      <c r="E8" s="133"/>
    </row>
    <row r="9" spans="1:5" ht="60" customHeight="1" x14ac:dyDescent="0.2">
      <c r="A9" s="142" t="s">
        <v>38</v>
      </c>
      <c r="B9" s="141"/>
      <c r="C9" s="133"/>
      <c r="E9" s="133"/>
    </row>
    <row r="10" spans="1:5" ht="60" customHeight="1" x14ac:dyDescent="0.2">
      <c r="A10" s="143" t="s">
        <v>39</v>
      </c>
      <c r="B10" s="141"/>
      <c r="C10" s="133"/>
      <c r="E10" s="133"/>
    </row>
    <row r="11" spans="1:5" ht="15.75" x14ac:dyDescent="0.2">
      <c r="A11" s="143" t="s">
        <v>40</v>
      </c>
      <c r="B11" s="144"/>
      <c r="C11" s="133"/>
      <c r="E11" s="133"/>
    </row>
    <row r="12" spans="1:5" ht="15.75" x14ac:dyDescent="0.2">
      <c r="A12" s="145" t="s">
        <v>41</v>
      </c>
      <c r="B12" s="141"/>
      <c r="C12" s="133"/>
      <c r="E12" s="133"/>
    </row>
    <row r="13" spans="1:5" ht="15.75" x14ac:dyDescent="0.2">
      <c r="A13" s="146" t="s">
        <v>42</v>
      </c>
      <c r="B13" s="147"/>
      <c r="C13" s="133"/>
      <c r="E13" s="133"/>
    </row>
    <row r="14" spans="1:5" ht="50.25" customHeight="1" x14ac:dyDescent="0.2">
      <c r="A14" s="146" t="s">
        <v>43</v>
      </c>
      <c r="B14" s="141"/>
      <c r="D14" s="452" t="s">
        <v>235</v>
      </c>
    </row>
    <row r="15" spans="1:5" ht="51.6" customHeight="1" x14ac:dyDescent="0.2">
      <c r="A15" s="146" t="str">
        <f>"Effectif total rémunéré en PP au 31/12/" &amp; SURVEY_YEAR</f>
        <v>Effectif total rémunéré en PP au 31/12/2025</v>
      </c>
      <c r="B15" s="148"/>
      <c r="C15" s="133"/>
      <c r="D15" s="452" t="s">
        <v>236</v>
      </c>
      <c r="E15" s="133"/>
    </row>
    <row r="16" spans="1:5" ht="52.15" customHeight="1" x14ac:dyDescent="0.2">
      <c r="A16" s="146" t="str">
        <f>"Budget total HT de l’organisme en " &amp; SURVEY_YEAR &amp; " en milliers €"</f>
        <v>Budget total HT de l’organisme en 2025 en milliers €</v>
      </c>
      <c r="B16" s="148"/>
      <c r="C16" s="137"/>
      <c r="D16" s="452" t="s">
        <v>237</v>
      </c>
      <c r="E16" s="137"/>
    </row>
    <row r="17" spans="1:5" ht="147" customHeight="1" x14ac:dyDescent="0.2">
      <c r="A17" s="149" t="s">
        <v>44</v>
      </c>
      <c r="B17" s="141"/>
      <c r="C17" s="137"/>
      <c r="D17" s="452" t="s">
        <v>329</v>
      </c>
      <c r="E17" s="137"/>
    </row>
    <row r="32" spans="1:5" ht="31.5" customHeight="1" x14ac:dyDescent="0.2"/>
    <row r="33" ht="31.5" customHeight="1" x14ac:dyDescent="0.2"/>
    <row r="34" ht="31.5" customHeight="1" x14ac:dyDescent="0.2"/>
  </sheetData>
  <sheetProtection formatCells="0" formatColumns="0" formatRows="0" insertColumns="0" insertRows="0" insertHyperlinks="0" deleteColumns="0" deleteRows="0" sort="0" autoFilter="0" pivotTables="0"/>
  <printOptions horizontalCentered="1"/>
  <pageMargins left="0.23622047244093999" right="0.59055118110236005" top="0.39370078740157" bottom="0.78740157480314998" header="0.39370078740157" footer="0.55118110236219997"/>
  <pageSetup paperSize="9" scale="33" orientation="portrait" r:id="rId1"/>
  <headerFooter alignWithMargins="0">
    <oddFooter>&amp;L&amp;A&amp;RR&amp;&amp;D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8" r:id="rId4" name="GenerateButton">
              <controlPr defaultSize="0" print="0" autoFill="0" autoPict="0" macro="[0]!GenerateTemplateButton">
                <anchor moveWithCells="1">
                  <from>
                    <xdr:col>0</xdr:col>
                    <xdr:colOff>3190875</xdr:colOff>
                    <xdr:row>3</xdr:row>
                    <xdr:rowOff>133350</xdr:rowOff>
                  </from>
                  <to>
                    <xdr:col>1</xdr:col>
                    <xdr:colOff>200025</xdr:colOff>
                    <xdr:row>5</xdr:row>
                    <xdr:rowOff>0</xdr:rowOff>
                  </to>
                </anchor>
              </controlPr>
            </control>
          </mc:Choice>
        </mc:AlternateContent>
        <mc:AlternateContent xmlns:mc="http://schemas.openxmlformats.org/markup-compatibility/2006">
          <mc:Choice Requires="x14">
            <control shapeId="47110" r:id="rId5" name="GenerateAllButton">
              <controlPr defaultSize="0" print="0" autoFill="0" autoPict="0" macro="[0]!GenerateAllTemplateButton">
                <anchor moveWithCells="1">
                  <from>
                    <xdr:col>0</xdr:col>
                    <xdr:colOff>3190875</xdr:colOff>
                    <xdr:row>6</xdr:row>
                    <xdr:rowOff>0</xdr:rowOff>
                  </from>
                  <to>
                    <xdr:col>1</xdr:col>
                    <xdr:colOff>200025</xdr:colOff>
                    <xdr:row>7</xdr:row>
                    <xdr:rowOff>495300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pageSetUpPr fitToPage="1"/>
  </sheetPr>
  <dimension ref="A1:K12"/>
  <sheetViews>
    <sheetView showGridLines="0" zoomScaleNormal="100" workbookViewId="0">
      <pane ySplit="1" topLeftCell="A2" activePane="bottomLeft" state="frozen"/>
      <selection pane="bottomLeft" activeCell="D8" sqref="D8"/>
    </sheetView>
  </sheetViews>
  <sheetFormatPr baseColWidth="10" defaultColWidth="8.85546875" defaultRowHeight="15" x14ac:dyDescent="0.25"/>
  <cols>
    <col min="1" max="1" width="12.28515625" style="7" customWidth="1"/>
    <col min="2" max="2" width="50.28515625" style="7" customWidth="1"/>
    <col min="3" max="3" width="27.42578125" style="7" customWidth="1"/>
    <col min="4" max="4" width="28.5703125" style="7" customWidth="1"/>
    <col min="5" max="5" width="3.42578125" style="1" customWidth="1"/>
    <col min="6" max="9" width="3.42578125" style="7" customWidth="1"/>
    <col min="10" max="10" width="3.85546875" style="2" customWidth="1"/>
    <col min="11" max="11" width="11.42578125" style="7" customWidth="1"/>
  </cols>
  <sheetData>
    <row r="1" spans="1:11" s="1" customFormat="1" ht="12.75" x14ac:dyDescent="0.2">
      <c r="A1" s="5"/>
      <c r="B1" s="6"/>
      <c r="C1" s="38"/>
      <c r="D1" s="38"/>
      <c r="F1" s="37"/>
      <c r="G1" s="37"/>
      <c r="H1" s="37"/>
      <c r="I1" s="37"/>
      <c r="J1" s="2"/>
    </row>
    <row r="2" spans="1:11" s="12" customFormat="1" ht="15.6" customHeight="1" x14ac:dyDescent="0.2">
      <c r="A2" s="378" t="str">
        <f>" Ressources externes utilisées en " &amp; SURVEY_YEAR &amp; ", en provenance des entreprises"</f>
        <v xml:space="preserve"> Ressources externes utilisées en 2025, en provenance des entreprises</v>
      </c>
      <c r="B2" s="378"/>
      <c r="C2" s="378"/>
      <c r="D2" s="378"/>
      <c r="J2" s="2"/>
    </row>
    <row r="3" spans="1:11" ht="129" customHeight="1" x14ac:dyDescent="0.25">
      <c r="A3" s="388" t="s">
        <v>295</v>
      </c>
      <c r="B3" s="388"/>
      <c r="C3" s="388"/>
      <c r="D3" s="388"/>
      <c r="E3" s="18"/>
      <c r="F3" s="18"/>
      <c r="G3" s="18"/>
      <c r="H3" s="18"/>
      <c r="I3" s="18"/>
    </row>
    <row r="4" spans="1:11" ht="37.35" customHeight="1" x14ac:dyDescent="0.25">
      <c r="A4" s="356" t="s">
        <v>255</v>
      </c>
      <c r="B4" s="356"/>
      <c r="C4" s="356"/>
      <c r="D4" s="356"/>
      <c r="E4" s="57"/>
      <c r="F4" s="57"/>
      <c r="G4" s="57"/>
      <c r="H4" s="57"/>
      <c r="I4" s="57"/>
      <c r="J4" s="69"/>
      <c r="K4" s="57"/>
    </row>
    <row r="5" spans="1:11" x14ac:dyDescent="0.25">
      <c r="A5" s="407" t="s">
        <v>109</v>
      </c>
      <c r="B5" s="407"/>
      <c r="C5" s="407"/>
      <c r="D5" s="407"/>
      <c r="F5" s="18"/>
      <c r="G5" s="18"/>
      <c r="H5" s="18"/>
      <c r="I5" s="18"/>
    </row>
    <row r="6" spans="1:11" ht="31.5" x14ac:dyDescent="0.25">
      <c r="A6" s="36"/>
      <c r="B6" s="214" t="s">
        <v>110</v>
      </c>
      <c r="C6" s="214" t="s">
        <v>162</v>
      </c>
      <c r="D6" s="269"/>
    </row>
    <row r="7" spans="1:11" ht="15.75" x14ac:dyDescent="0.25">
      <c r="A7" s="266">
        <v>31</v>
      </c>
      <c r="B7" s="267" t="s">
        <v>257</v>
      </c>
      <c r="C7" s="206"/>
      <c r="D7" s="268"/>
    </row>
    <row r="8" spans="1:11" ht="52.9" customHeight="1" x14ac:dyDescent="0.25">
      <c r="A8" s="408" t="s">
        <v>163</v>
      </c>
      <c r="B8" s="409"/>
      <c r="C8" s="265">
        <f>RESS_ENTRA_VAL</f>
        <v>0</v>
      </c>
    </row>
    <row r="9" spans="1:11" x14ac:dyDescent="0.25">
      <c r="B9" s="15"/>
      <c r="C9" s="15"/>
    </row>
    <row r="10" spans="1:11" x14ac:dyDescent="0.25">
      <c r="B10" s="15"/>
    </row>
    <row r="11" spans="1:11" x14ac:dyDescent="0.25">
      <c r="B11" s="15"/>
    </row>
    <row r="12" spans="1:11" x14ac:dyDescent="0.25">
      <c r="B12" s="15"/>
    </row>
  </sheetData>
  <sheetProtection formatCells="0" formatColumns="0" formatRows="0" insertColumns="0" insertRows="0" insertHyperlinks="0" deleteColumns="0" deleteRows="0" sort="0" autoFilter="0" pivotTables="0"/>
  <mergeCells count="5">
    <mergeCell ref="A5:D5"/>
    <mergeCell ref="A8:B8"/>
    <mergeCell ref="A4:D4"/>
    <mergeCell ref="A2:D2"/>
    <mergeCell ref="A3:D3"/>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pageSetUpPr fitToPage="1"/>
  </sheetPr>
  <dimension ref="A1:K27"/>
  <sheetViews>
    <sheetView showGridLines="0" zoomScale="85" zoomScaleNormal="85" workbookViewId="0">
      <pane ySplit="1" topLeftCell="A2" activePane="bottomLeft" state="frozen"/>
      <selection pane="bottomLeft" activeCell="B9" sqref="B9"/>
    </sheetView>
  </sheetViews>
  <sheetFormatPr baseColWidth="10" defaultColWidth="8.85546875" defaultRowHeight="15" x14ac:dyDescent="0.25"/>
  <cols>
    <col min="1" max="1" width="101.7109375" style="57" customWidth="1"/>
    <col min="2" max="2" width="25.28515625" style="57" customWidth="1"/>
    <col min="3" max="3" width="5.140625" style="57" customWidth="1"/>
    <col min="4" max="4" width="71.7109375" style="57" customWidth="1"/>
    <col min="5" max="9" width="5" style="57" customWidth="1"/>
    <col min="10" max="10" width="3.85546875" style="69" customWidth="1"/>
    <col min="11" max="11" width="11.42578125" style="57" customWidth="1"/>
  </cols>
  <sheetData>
    <row r="1" spans="1:10" s="57" customFormat="1" x14ac:dyDescent="0.2">
      <c r="A1" s="5"/>
      <c r="B1" s="38"/>
      <c r="C1" s="42"/>
      <c r="D1" s="256" t="s">
        <v>234</v>
      </c>
      <c r="E1" s="42"/>
      <c r="F1" s="42"/>
      <c r="G1" s="42"/>
      <c r="H1" s="42"/>
      <c r="I1" s="42"/>
      <c r="J1" s="69"/>
    </row>
    <row r="2" spans="1:10" s="12" customFormat="1" ht="34.35" customHeight="1" x14ac:dyDescent="0.2">
      <c r="A2" s="406" t="str">
        <f>" Ressources externes utilisées en " &amp; SURVEY_YEAR &amp; ", en provenance des organisations internationales et de l'Étranger"</f>
        <v xml:space="preserve"> Ressources externes utilisées en 2025, en provenance des organisations internationales et de l'Étranger</v>
      </c>
      <c r="B2" s="406"/>
      <c r="J2" s="69"/>
    </row>
    <row r="3" spans="1:10" ht="101.45" customHeight="1" x14ac:dyDescent="0.25">
      <c r="A3" s="374" t="s">
        <v>296</v>
      </c>
      <c r="B3" s="376"/>
    </row>
    <row r="5" spans="1:10" ht="15.75" x14ac:dyDescent="0.25">
      <c r="A5" s="195" t="s">
        <v>164</v>
      </c>
      <c r="B5" s="210" t="s">
        <v>55</v>
      </c>
    </row>
    <row r="6" spans="1:10" ht="15.75" x14ac:dyDescent="0.25">
      <c r="A6" s="270" t="s">
        <v>165</v>
      </c>
      <c r="B6" s="271"/>
      <c r="D6" s="35"/>
      <c r="E6" s="35"/>
      <c r="F6" s="35"/>
      <c r="H6" s="35"/>
      <c r="I6" s="35"/>
    </row>
    <row r="7" spans="1:10" ht="15.75" x14ac:dyDescent="0.25">
      <c r="A7" s="270" t="s">
        <v>166</v>
      </c>
      <c r="B7" s="271"/>
      <c r="D7" s="35"/>
      <c r="E7" s="35"/>
      <c r="F7" s="35"/>
      <c r="H7" s="35"/>
      <c r="I7" s="35"/>
    </row>
    <row r="8" spans="1:10" ht="15.75" x14ac:dyDescent="0.25">
      <c r="A8" s="270" t="s">
        <v>90</v>
      </c>
      <c r="B8" s="271"/>
      <c r="D8" s="35"/>
      <c r="E8" s="35"/>
      <c r="F8" s="35"/>
      <c r="H8" s="35"/>
      <c r="I8" s="35"/>
    </row>
    <row r="9" spans="1:10" ht="15.75" x14ac:dyDescent="0.25">
      <c r="A9" s="270" t="s">
        <v>122</v>
      </c>
      <c r="B9" s="271"/>
    </row>
    <row r="10" spans="1:10" ht="31.5" x14ac:dyDescent="0.25">
      <c r="A10" s="252" t="s">
        <v>167</v>
      </c>
      <c r="B10" s="272">
        <f>SUM(B6:B8)</f>
        <v>0</v>
      </c>
    </row>
    <row r="11" spans="1:10" x14ac:dyDescent="0.25">
      <c r="A11" s="41"/>
      <c r="B11" s="41"/>
      <c r="C11" s="41"/>
      <c r="D11" s="41"/>
      <c r="E11" s="41"/>
    </row>
    <row r="12" spans="1:10" ht="15.75" x14ac:dyDescent="0.25">
      <c r="A12" s="273" t="s">
        <v>113</v>
      </c>
      <c r="B12" s="210" t="s">
        <v>55</v>
      </c>
      <c r="D12" s="257" t="s">
        <v>259</v>
      </c>
    </row>
    <row r="13" spans="1:10" ht="15.75" x14ac:dyDescent="0.25">
      <c r="A13" s="270" t="s">
        <v>168</v>
      </c>
      <c r="B13" s="271"/>
      <c r="D13" s="208" t="s">
        <v>114</v>
      </c>
      <c r="E13" s="35"/>
      <c r="F13" s="35"/>
      <c r="H13" s="35"/>
      <c r="I13" s="35"/>
    </row>
    <row r="14" spans="1:10" ht="31.5" x14ac:dyDescent="0.25">
      <c r="A14" s="252" t="s">
        <v>169</v>
      </c>
      <c r="B14" s="272">
        <f>RESS_OI_HE_NV</f>
        <v>0</v>
      </c>
      <c r="D14" s="208" t="s">
        <v>115</v>
      </c>
    </row>
    <row r="15" spans="1:10" x14ac:dyDescent="0.25">
      <c r="D15" s="208" t="s">
        <v>116</v>
      </c>
    </row>
    <row r="16" spans="1:10" ht="15.75" x14ac:dyDescent="0.25">
      <c r="A16" s="273" t="s">
        <v>125</v>
      </c>
      <c r="B16" s="210" t="s">
        <v>55</v>
      </c>
      <c r="D16" s="208" t="s">
        <v>117</v>
      </c>
    </row>
    <row r="17" spans="1:9" ht="15.75" x14ac:dyDescent="0.25">
      <c r="A17" s="179" t="s">
        <v>126</v>
      </c>
      <c r="B17" s="271"/>
      <c r="D17" s="208" t="s">
        <v>118</v>
      </c>
      <c r="E17" s="35"/>
      <c r="F17" s="35"/>
      <c r="H17" s="35"/>
      <c r="I17" s="35"/>
    </row>
    <row r="18" spans="1:9" ht="31.5" x14ac:dyDescent="0.25">
      <c r="A18" s="252" t="s">
        <v>170</v>
      </c>
      <c r="B18" s="274">
        <f>RESS_ESE_NV</f>
        <v>0</v>
      </c>
      <c r="D18" s="208" t="s">
        <v>119</v>
      </c>
    </row>
    <row r="19" spans="1:9" ht="30" x14ac:dyDescent="0.25">
      <c r="A19" s="275"/>
      <c r="B19" s="275"/>
      <c r="D19" s="208" t="s">
        <v>120</v>
      </c>
    </row>
    <row r="20" spans="1:9" ht="15.75" x14ac:dyDescent="0.25">
      <c r="A20" s="273" t="s">
        <v>128</v>
      </c>
      <c r="B20" s="210" t="s">
        <v>55</v>
      </c>
      <c r="D20" s="208" t="s">
        <v>121</v>
      </c>
    </row>
    <row r="21" spans="1:9" ht="15.75" x14ac:dyDescent="0.25">
      <c r="A21" s="179" t="s">
        <v>129</v>
      </c>
      <c r="B21" s="271"/>
      <c r="D21" s="35"/>
      <c r="E21" s="35"/>
      <c r="F21" s="35"/>
      <c r="H21" s="35"/>
      <c r="I21" s="35"/>
    </row>
    <row r="22" spans="1:9" ht="31.5" x14ac:dyDescent="0.25">
      <c r="A22" s="252" t="s">
        <v>171</v>
      </c>
      <c r="B22" s="272">
        <f>RESS_EE_NV</f>
        <v>0</v>
      </c>
    </row>
    <row r="23" spans="1:9" x14ac:dyDescent="0.25">
      <c r="A23" s="14"/>
      <c r="B23" s="14"/>
      <c r="C23" s="14"/>
      <c r="D23" s="14"/>
      <c r="E23" s="14"/>
      <c r="F23" s="14"/>
      <c r="H23" s="14"/>
    </row>
    <row r="24" spans="1:9" x14ac:dyDescent="0.25">
      <c r="A24" s="15"/>
      <c r="B24" s="40"/>
    </row>
    <row r="25" spans="1:9" ht="31.5" x14ac:dyDescent="0.25">
      <c r="A25" s="252" t="s">
        <v>172</v>
      </c>
      <c r="B25" s="276">
        <f>RESS_OI_UE_TOTAL+RESS_OI_HE_TOTAL+RESS_ESE_TOTAL+RESS_EE_TOTAL</f>
        <v>0</v>
      </c>
    </row>
    <row r="26" spans="1:9" x14ac:dyDescent="0.25">
      <c r="A26" s="14"/>
      <c r="B26" s="14"/>
      <c r="C26" s="14"/>
      <c r="D26" s="14"/>
      <c r="E26" s="14"/>
      <c r="F26" s="14"/>
    </row>
    <row r="27" spans="1:9" x14ac:dyDescent="0.25">
      <c r="A27" s="39"/>
      <c r="B27" s="39"/>
      <c r="C27" s="39"/>
      <c r="D27" s="39"/>
      <c r="E27" s="39"/>
      <c r="F27" s="39"/>
      <c r="G27" s="18"/>
      <c r="H27" s="18"/>
      <c r="I27" s="18"/>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pageSetUpPr fitToPage="1"/>
  </sheetPr>
  <dimension ref="A1:K20"/>
  <sheetViews>
    <sheetView showGridLines="0" zoomScaleNormal="100" workbookViewId="0">
      <pane ySplit="1" topLeftCell="A2" activePane="bottomLeft" state="frozen"/>
      <selection pane="bottomLeft" activeCell="B16" sqref="B16"/>
    </sheetView>
  </sheetViews>
  <sheetFormatPr baseColWidth="10" defaultColWidth="8.85546875" defaultRowHeight="15" x14ac:dyDescent="0.25"/>
  <cols>
    <col min="1" max="1" width="58.7109375" style="57" customWidth="1"/>
    <col min="2" max="2" width="25.28515625" style="57" customWidth="1"/>
    <col min="3" max="4" width="25.42578125" style="57" customWidth="1"/>
    <col min="5" max="9" width="5" style="57" customWidth="1"/>
    <col min="10" max="10" width="3.85546875" style="69" customWidth="1"/>
    <col min="11" max="11" width="11.42578125" style="57" customWidth="1"/>
  </cols>
  <sheetData>
    <row r="1" spans="1:10" s="57" customFormat="1" ht="12.75" x14ac:dyDescent="0.2">
      <c r="A1" s="5"/>
      <c r="C1" s="42"/>
      <c r="D1" s="42"/>
      <c r="E1" s="42"/>
      <c r="F1" s="42"/>
      <c r="G1" s="42"/>
      <c r="H1" s="42"/>
      <c r="I1" s="42"/>
      <c r="J1" s="69"/>
    </row>
    <row r="2" spans="1:10" ht="15.75" x14ac:dyDescent="0.25">
      <c r="A2" s="413" t="str">
        <f>"Synthèse des RESSOURCES utilisées pour la R&amp;D en "&amp; SURVEY_YEAR &amp; " et estimation en "&amp;SURVEY_YEAR+1</f>
        <v>Synthèse des RESSOURCES utilisées pour la R&amp;D en 2025 et estimation en 2026</v>
      </c>
      <c r="B2" s="413"/>
      <c r="C2" s="413"/>
      <c r="D2" s="9"/>
      <c r="E2" s="9"/>
      <c r="F2" s="9"/>
      <c r="G2" s="9"/>
      <c r="H2" s="9"/>
      <c r="I2" s="9"/>
    </row>
    <row r="3" spans="1:10" ht="15.75" x14ac:dyDescent="0.25">
      <c r="A3" s="277"/>
      <c r="B3" s="414" t="s">
        <v>55</v>
      </c>
      <c r="C3" s="414"/>
      <c r="D3" s="243"/>
      <c r="E3" s="9"/>
      <c r="F3" s="9"/>
      <c r="G3" s="9"/>
      <c r="H3" s="9"/>
      <c r="I3" s="9"/>
    </row>
    <row r="4" spans="1:10" ht="15.75" x14ac:dyDescent="0.25">
      <c r="A4" s="277"/>
      <c r="B4" s="113"/>
      <c r="C4" s="278"/>
      <c r="D4" s="278"/>
      <c r="E4" s="9"/>
      <c r="F4" s="9"/>
      <c r="G4" s="9"/>
      <c r="H4" s="9"/>
      <c r="I4" s="9"/>
    </row>
    <row r="5" spans="1:10" ht="15.75" x14ac:dyDescent="0.25">
      <c r="A5" s="194"/>
      <c r="B5" s="279" t="str">
        <f>"en " &amp; SURVEY_YEAR</f>
        <v>en 2025</v>
      </c>
      <c r="C5" s="280" t="str">
        <f>"Estimation " &amp; SURVEY_YEAR+1</f>
        <v>Estimation 2026</v>
      </c>
      <c r="D5" s="281" t="str">
        <f>"Evolution " &amp; SURVEY_YEAR+1&amp;"/"&amp;SURVEY_YEAR</f>
        <v>Evolution 2026/2025</v>
      </c>
      <c r="E5" s="18"/>
      <c r="F5" s="18"/>
      <c r="G5" s="18"/>
      <c r="H5" s="18"/>
      <c r="I5" s="18"/>
    </row>
    <row r="6" spans="1:10" ht="69" customHeight="1" x14ac:dyDescent="0.25">
      <c r="A6" s="252" t="str">
        <f>"Total des ressources externes pour travaux de R&amp;D en " &amp; SURVEY_YEAR</f>
        <v>Total des ressources externes pour travaux de R&amp;D en 2025</v>
      </c>
      <c r="B6" s="276">
        <f>RESS_GOV_TOTAL+RESS_ES_TOTAL+RESS_I_TOTAL+RESS_ENTR_TOTAL+RESS_ETR_TOTAL</f>
        <v>0</v>
      </c>
      <c r="C6" s="328"/>
      <c r="D6" s="236">
        <f>IF(RESS_CONTRAT_TOTAL&lt;&gt;0,(RESS_CONTRAT_PREV/RESS_CONTRAT_TOTAL-1)*100,0)</f>
        <v>0</v>
      </c>
      <c r="E6" s="18"/>
      <c r="F6" s="18"/>
      <c r="G6" s="18"/>
      <c r="H6" s="18"/>
      <c r="I6" s="18"/>
    </row>
    <row r="7" spans="1:10" x14ac:dyDescent="0.25">
      <c r="A7" s="39"/>
      <c r="B7" s="72"/>
      <c r="C7" s="73"/>
      <c r="D7" s="18"/>
      <c r="E7" s="18"/>
      <c r="F7" s="18"/>
      <c r="G7" s="18"/>
      <c r="H7" s="18"/>
      <c r="I7" s="18"/>
    </row>
    <row r="8" spans="1:10" ht="15.75" x14ac:dyDescent="0.25">
      <c r="A8" s="415" t="s">
        <v>173</v>
      </c>
      <c r="B8" s="415"/>
      <c r="C8" s="415"/>
      <c r="D8" s="415"/>
      <c r="E8" s="18"/>
      <c r="F8" s="18"/>
      <c r="G8" s="18"/>
      <c r="H8" s="18"/>
      <c r="I8" s="18"/>
    </row>
    <row r="9" spans="1:10" ht="15.75" x14ac:dyDescent="0.25">
      <c r="A9" s="252" t="s">
        <v>297</v>
      </c>
      <c r="B9" s="276">
        <f>RESS_PROPRES_TOTAL+RESS_CONTRAT_TOTAL</f>
        <v>0</v>
      </c>
      <c r="C9" s="276">
        <f>RESS_PROPRES_PREV+RESS_CONTRAT_PREV</f>
        <v>0</v>
      </c>
      <c r="D9" s="236">
        <f>IF(RESS_TOTALE&lt;&gt;0,(RESS_TOTALE_PREV/RESS_TOTALE-1)*100,0)</f>
        <v>0</v>
      </c>
      <c r="E9" s="45"/>
      <c r="F9" s="45"/>
      <c r="G9" s="45"/>
      <c r="H9" s="45"/>
      <c r="I9" s="45"/>
    </row>
    <row r="10" spans="1:10" ht="15.75" x14ac:dyDescent="0.25">
      <c r="A10" s="367" t="str">
        <f>IF(ABS(D9)&gt;20,"Les ressources totales estimées pour "&amp; SURVEY_YEAR + 1&amp; " varient de plus de 20% par rapport aux ressources totales "&amp; SURVEY_YEAR,"Contrôles OK")</f>
        <v>Contrôles OK</v>
      </c>
      <c r="B10" s="367"/>
      <c r="C10" s="367"/>
      <c r="D10" s="367"/>
      <c r="E10" s="43"/>
      <c r="F10" s="43"/>
      <c r="G10" s="43"/>
      <c r="H10" s="43"/>
      <c r="I10" s="43"/>
    </row>
    <row r="11" spans="1:10" x14ac:dyDescent="0.25">
      <c r="B11" s="43"/>
      <c r="C11" s="43"/>
      <c r="D11" s="43"/>
      <c r="E11" s="43"/>
      <c r="F11" s="43"/>
      <c r="G11" s="43"/>
      <c r="H11" s="43"/>
      <c r="I11" s="43"/>
    </row>
    <row r="12" spans="1:10" ht="39.6" customHeight="1" x14ac:dyDescent="0.25">
      <c r="A12" s="415" t="str">
        <f>"Un écart avec les dépenses est automatiquement ici. S'il est très différent de 0 %, les totaux doivent être vérifiés et si tout est exact, la raison de l'écart précisée (versement des contrats en une fois, usage de la trésorerie ..."</f>
        <v>Un écart avec les dépenses est automatiquement ici. S'il est très différent de 0 %, les totaux doivent être vérifiés et si tout est exact, la raison de l'écart précisée (versement des contrats en une fois, usage de la trésorerie ...</v>
      </c>
      <c r="B12" s="415"/>
      <c r="C12" s="415"/>
      <c r="D12" s="415"/>
      <c r="E12" s="43"/>
      <c r="F12" s="43"/>
      <c r="G12" s="43"/>
      <c r="H12" s="43"/>
      <c r="I12" s="43"/>
    </row>
    <row r="13" spans="1:10" ht="15.75" x14ac:dyDescent="0.25">
      <c r="A13" s="257" t="s">
        <v>174</v>
      </c>
      <c r="B13" s="236">
        <f>RESS_TOTALE/(DEP_TOTALE+0.001)*100</f>
        <v>0</v>
      </c>
      <c r="C13" s="236">
        <f>RESS_TOTALE_PREV/(DEP_TOTALE_PREV+0.001)*100</f>
        <v>0</v>
      </c>
      <c r="D13" s="282"/>
      <c r="E13" s="44"/>
      <c r="F13" s="44"/>
      <c r="G13" s="44"/>
      <c r="H13" s="44"/>
      <c r="I13" s="44"/>
    </row>
    <row r="14" spans="1:10" ht="15.75" x14ac:dyDescent="0.25">
      <c r="A14" s="400" t="str">
        <f>IF(ABS(B13)&gt;120,"L'écart entre les ressources et les dépenses totales de R&amp;D est de plus de 20%","Contrôles OK")</f>
        <v>Contrôles OK</v>
      </c>
      <c r="B14" s="400"/>
      <c r="C14" s="400"/>
      <c r="D14" s="400"/>
      <c r="H14" s="43"/>
      <c r="I14" s="43"/>
    </row>
    <row r="15" spans="1:10" ht="15.75" x14ac:dyDescent="0.25">
      <c r="A15" s="400" t="str">
        <f>IF(ABS(C13)&gt;120,"L'écart entre les ressources estimées pour "&amp; SURVEY_YEAR + 1&amp; " et les dépenses de R&amp;D estimées en "&amp; SURVEY_YEAR &amp; " est de plus de 20%","Contrôles OK")</f>
        <v>Contrôles OK</v>
      </c>
      <c r="B15" s="400"/>
      <c r="C15" s="400"/>
      <c r="D15" s="400"/>
      <c r="E15" s="43"/>
      <c r="F15" s="43"/>
      <c r="G15" s="43"/>
      <c r="H15" s="43"/>
      <c r="I15" s="43"/>
    </row>
    <row r="16" spans="1:10" s="12" customFormat="1" ht="15.75" x14ac:dyDescent="0.2">
      <c r="A16" s="283" t="s">
        <v>298</v>
      </c>
      <c r="B16" s="329">
        <f>DEP_TOTALE</f>
        <v>0</v>
      </c>
      <c r="C16" s="329">
        <f>DEP_TOTALE_PREV</f>
        <v>0</v>
      </c>
      <c r="J16" s="69"/>
    </row>
    <row r="20" spans="1:10" s="12" customFormat="1" ht="12.75" hidden="1" x14ac:dyDescent="0.2">
      <c r="A20" s="410"/>
      <c r="B20" s="411"/>
      <c r="C20" s="412"/>
      <c r="J20" s="69"/>
    </row>
  </sheetData>
  <sheetProtection formatCells="0" formatColumns="0" formatRows="0" insertColumns="0" insertRows="0" insertHyperlinks="0" deleteColumns="0" deleteRows="0" sort="0" autoFilter="0" pivotTables="0"/>
  <mergeCells count="8">
    <mergeCell ref="A14:D14"/>
    <mergeCell ref="A15:D15"/>
    <mergeCell ref="A20:C20"/>
    <mergeCell ref="A2:C2"/>
    <mergeCell ref="B3:C3"/>
    <mergeCell ref="A8:D8"/>
    <mergeCell ref="A10:D10"/>
    <mergeCell ref="A12:D12"/>
  </mergeCells>
  <conditionalFormatting sqref="B13:C13">
    <cfRule type="cellIs" dxfId="25" priority="1" operator="notBetween">
      <formula>-120</formula>
      <formula>120</formula>
    </cfRule>
  </conditionalFormatting>
  <conditionalFormatting sqref="D6">
    <cfRule type="cellIs" dxfId="24" priority="4" operator="notBetween">
      <formula>-20</formula>
      <formula>20</formula>
    </cfRule>
  </conditionalFormatting>
  <conditionalFormatting sqref="D9">
    <cfRule type="cellIs" dxfId="23" priority="3"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pageSetUpPr fitToPage="1"/>
  </sheetPr>
  <dimension ref="A1:O33"/>
  <sheetViews>
    <sheetView showGridLines="0" zoomScale="80" zoomScaleNormal="80" workbookViewId="0">
      <pane xSplit="1" ySplit="7" topLeftCell="B15" activePane="bottomRight" state="frozen"/>
      <selection pane="topRight" activeCell="B1" sqref="B1"/>
      <selection pane="bottomLeft" activeCell="A8" sqref="A8"/>
      <selection pane="bottomRight" activeCell="I17" sqref="I17"/>
    </sheetView>
  </sheetViews>
  <sheetFormatPr baseColWidth="10" defaultColWidth="8.85546875" defaultRowHeight="15" x14ac:dyDescent="0.25"/>
  <cols>
    <col min="1" max="1" width="36" style="7" customWidth="1"/>
    <col min="2" max="2" width="17" style="7" customWidth="1"/>
    <col min="3" max="3" width="17.28515625" style="7" customWidth="1"/>
    <col min="4" max="5" width="16.42578125" style="7" customWidth="1"/>
    <col min="6" max="6" width="17.7109375" style="7" customWidth="1"/>
    <col min="7" max="7" width="18.28515625" style="7" customWidth="1"/>
    <col min="8" max="8" width="17.28515625" style="7" customWidth="1"/>
    <col min="9" max="9" width="86.7109375" style="2" customWidth="1"/>
    <col min="10" max="10" width="11.42578125" style="7" customWidth="1"/>
  </cols>
  <sheetData>
    <row r="1" spans="1:15" s="1" customFormat="1" x14ac:dyDescent="0.2">
      <c r="A1" s="5"/>
      <c r="B1" s="7"/>
      <c r="C1" s="7"/>
      <c r="D1" s="7"/>
      <c r="E1" s="7"/>
      <c r="F1" s="7"/>
      <c r="G1" s="7"/>
      <c r="H1" s="7"/>
      <c r="I1" s="256" t="s">
        <v>234</v>
      </c>
    </row>
    <row r="2" spans="1:15" ht="15.6" customHeight="1" x14ac:dyDescent="0.25">
      <c r="A2" s="404" t="str">
        <f>"Effectifs de R&amp;D rémunérés par votre organisme au 31/12/" &amp; SURVEY_YEAR &amp; " en personnes physiques (PP)"</f>
        <v>Effectifs de R&amp;D rémunérés par votre organisme au 31/12/2025 en personnes physiques (PP)</v>
      </c>
      <c r="B2" s="421"/>
      <c r="C2" s="421"/>
      <c r="D2" s="421"/>
      <c r="E2" s="421"/>
      <c r="F2" s="421"/>
      <c r="G2" s="262"/>
      <c r="I2" s="418" t="s">
        <v>299</v>
      </c>
      <c r="J2" s="57"/>
      <c r="K2" s="57"/>
      <c r="L2" s="57"/>
      <c r="M2" s="57"/>
      <c r="N2" s="57"/>
      <c r="O2" s="57"/>
    </row>
    <row r="3" spans="1:15" s="46" customFormat="1" ht="13.15" customHeight="1" x14ac:dyDescent="0.15">
      <c r="A3" s="284" t="s">
        <v>175</v>
      </c>
      <c r="B3" s="284"/>
      <c r="C3" s="284"/>
      <c r="D3" s="284"/>
      <c r="E3" s="284"/>
      <c r="F3" s="284"/>
      <c r="G3" s="284"/>
      <c r="I3" s="418"/>
    </row>
    <row r="4" spans="1:15" s="46" customFormat="1" x14ac:dyDescent="0.15">
      <c r="A4" s="284" t="str">
        <f>"En Personnes Physiques (PP) au 31/12/" &amp; SURVEY_YEAR</f>
        <v>En Personnes Physiques (PP) au 31/12/2025</v>
      </c>
      <c r="B4" s="284"/>
      <c r="C4" s="284"/>
      <c r="D4" s="284"/>
      <c r="E4" s="284"/>
      <c r="F4" s="284"/>
      <c r="G4" s="284"/>
      <c r="I4" s="418"/>
    </row>
    <row r="5" spans="1:15" s="46" customFormat="1" ht="55.15" customHeight="1" x14ac:dyDescent="0.15">
      <c r="I5" s="418"/>
    </row>
    <row r="6" spans="1:15" s="1" customFormat="1" ht="110.25" x14ac:dyDescent="0.2">
      <c r="A6" s="285" t="s">
        <v>176</v>
      </c>
      <c r="B6" s="285" t="s">
        <v>177</v>
      </c>
      <c r="C6" s="285" t="s">
        <v>178</v>
      </c>
      <c r="D6" s="285" t="s">
        <v>179</v>
      </c>
      <c r="E6" s="285" t="s">
        <v>180</v>
      </c>
      <c r="F6" s="286" t="s">
        <v>181</v>
      </c>
      <c r="G6" s="285" t="s">
        <v>182</v>
      </c>
      <c r="I6" s="418"/>
    </row>
    <row r="7" spans="1:15" s="1" customFormat="1" ht="13.15" customHeight="1" x14ac:dyDescent="0.2">
      <c r="A7" s="419" t="str">
        <f>"Répartition selon le type de rémunération des effectifs de R&amp;D rémunérés par votre organisme au 31/12/" &amp; SURVEY_YEAR &amp; " "</f>
        <v xml:space="preserve">Répartition selon le type de rémunération des effectifs de R&amp;D rémunérés par votre organisme au 31/12/2025 </v>
      </c>
      <c r="B7" s="420"/>
      <c r="C7" s="420"/>
      <c r="D7" s="420"/>
      <c r="E7" s="420"/>
      <c r="F7" s="420"/>
      <c r="G7" s="420" t="s">
        <v>183</v>
      </c>
      <c r="H7" s="7"/>
      <c r="I7" s="2"/>
    </row>
    <row r="8" spans="1:15" s="1" customFormat="1" ht="60" x14ac:dyDescent="0.2">
      <c r="A8" s="287" t="s">
        <v>185</v>
      </c>
      <c r="B8" s="288"/>
      <c r="C8" s="288"/>
      <c r="D8" s="288"/>
      <c r="E8" s="288"/>
      <c r="F8" s="288"/>
      <c r="G8" s="289">
        <f>SUM(B8:F8)</f>
        <v>0</v>
      </c>
      <c r="H8" s="7"/>
      <c r="I8" s="2"/>
    </row>
    <row r="9" spans="1:15" s="1" customFormat="1" ht="45" x14ac:dyDescent="0.2">
      <c r="A9" s="287" t="s">
        <v>186</v>
      </c>
      <c r="B9" s="288"/>
      <c r="C9" s="288"/>
      <c r="D9" s="288"/>
      <c r="E9" s="288"/>
      <c r="F9" s="288"/>
      <c r="G9" s="289">
        <f>SUM(B9:F9)</f>
        <v>0</v>
      </c>
      <c r="H9" s="7"/>
      <c r="I9" s="2"/>
    </row>
    <row r="10" spans="1:15" s="1" customFormat="1" ht="15.75" thickBot="1" x14ac:dyDescent="0.25">
      <c r="A10" s="290" t="s">
        <v>184</v>
      </c>
      <c r="B10" s="291">
        <f>SUM(B8:B9)</f>
        <v>0</v>
      </c>
      <c r="C10" s="291">
        <f t="shared" ref="C10:G10" si="0">SUM(C8:C9)</f>
        <v>0</v>
      </c>
      <c r="D10" s="291">
        <f t="shared" si="0"/>
        <v>0</v>
      </c>
      <c r="E10" s="291">
        <f t="shared" si="0"/>
        <v>0</v>
      </c>
      <c r="F10" s="291">
        <f t="shared" si="0"/>
        <v>0</v>
      </c>
      <c r="G10" s="292">
        <f t="shared" si="0"/>
        <v>0</v>
      </c>
      <c r="H10" s="7"/>
      <c r="I10" s="2"/>
    </row>
    <row r="11" spans="1:15" s="57" customFormat="1" ht="15.75" x14ac:dyDescent="0.2">
      <c r="A11" s="417" t="str">
        <f>IF(TOT_REM2_PP&lt;&gt;TOT_CD,"L'effectif total de la  répartition par sexe et l'effectif total par type d'emploi ne sont pas égaux","Contrôles OK")</f>
        <v>Contrôles OK</v>
      </c>
      <c r="B11" s="417"/>
      <c r="C11" s="417"/>
      <c r="D11" s="417"/>
      <c r="E11" s="417"/>
      <c r="F11" s="417"/>
      <c r="G11" s="417"/>
      <c r="I11" s="69"/>
    </row>
    <row r="12" spans="1:15" ht="14.45" customHeight="1" x14ac:dyDescent="0.25">
      <c r="A12" s="419" t="str">
        <f>"Répartition titulaire/non titulaire des effectifs de R&amp;D rémunérés par votre organisme au 31/12/" &amp; SURVEY_YEAR &amp; " "</f>
        <v xml:space="preserve">Répartition titulaire/non titulaire des effectifs de R&amp;D rémunérés par votre organisme au 31/12/2025 </v>
      </c>
      <c r="B12" s="420"/>
      <c r="C12" s="420"/>
      <c r="D12" s="420"/>
      <c r="E12" s="420"/>
      <c r="F12" s="420"/>
      <c r="G12" s="420"/>
    </row>
    <row r="13" spans="1:15" x14ac:dyDescent="0.25">
      <c r="A13" s="287" t="s">
        <v>187</v>
      </c>
      <c r="B13" s="288"/>
      <c r="C13" s="288"/>
      <c r="D13" s="288"/>
      <c r="E13" s="288"/>
      <c r="F13" s="288"/>
      <c r="G13" s="289">
        <f>SUM(B13:F13)</f>
        <v>0</v>
      </c>
    </row>
    <row r="14" spans="1:15" ht="120" x14ac:dyDescent="0.25">
      <c r="A14" s="293" t="s">
        <v>188</v>
      </c>
      <c r="B14" s="294">
        <f>CR_CDD_L+CR_CDD_A</f>
        <v>0</v>
      </c>
      <c r="C14" s="294">
        <f>IR_CDD_L+IR_CDD_A</f>
        <v>0</v>
      </c>
      <c r="D14" s="294">
        <f>DOC_CDD_L+DOC_CDD_A</f>
        <v>0</v>
      </c>
      <c r="E14" s="294">
        <f>IE_CDD_L+IE_CDD_A</f>
        <v>0</v>
      </c>
      <c r="F14" s="294">
        <f>AUTRE_CDD_L+AUTRE_CDD_A</f>
        <v>0</v>
      </c>
      <c r="G14" s="289">
        <f t="shared" ref="G14:G16" si="1">SUM(B14:F14)</f>
        <v>0</v>
      </c>
      <c r="I14" s="208" t="s">
        <v>300</v>
      </c>
    </row>
    <row r="15" spans="1:15" ht="30" x14ac:dyDescent="0.25">
      <c r="A15" s="287" t="s">
        <v>189</v>
      </c>
      <c r="B15" s="288"/>
      <c r="C15" s="288"/>
      <c r="D15" s="288"/>
      <c r="E15" s="288"/>
      <c r="F15" s="288"/>
      <c r="G15" s="289">
        <f t="shared" si="1"/>
        <v>0</v>
      </c>
    </row>
    <row r="16" spans="1:15" x14ac:dyDescent="0.25">
      <c r="A16" s="287" t="s">
        <v>190</v>
      </c>
      <c r="B16" s="288"/>
      <c r="C16" s="288"/>
      <c r="D16" s="288"/>
      <c r="E16" s="288"/>
      <c r="F16" s="288"/>
      <c r="G16" s="289">
        <f t="shared" si="1"/>
        <v>0</v>
      </c>
    </row>
    <row r="17" spans="1:9" ht="15.75" thickBot="1" x14ac:dyDescent="0.3">
      <c r="A17" s="290" t="s">
        <v>184</v>
      </c>
      <c r="B17" s="291">
        <f>CR_CDI+CR_CDD</f>
        <v>0</v>
      </c>
      <c r="C17" s="291">
        <f>IR_CDI+IR_CDD</f>
        <v>0</v>
      </c>
      <c r="D17" s="291">
        <f>DOC_CDI+DOC_CDD</f>
        <v>0</v>
      </c>
      <c r="E17" s="291">
        <f>IE_CDI+IE_CDD</f>
        <v>0</v>
      </c>
      <c r="F17" s="291">
        <f>AUTRE_CDI+AUTRE_CDD</f>
        <v>0</v>
      </c>
      <c r="G17" s="292">
        <f>TOT_CDI+TOT_CDD</f>
        <v>0</v>
      </c>
    </row>
    <row r="18" spans="1:9" x14ac:dyDescent="0.25">
      <c r="A18" s="332"/>
      <c r="B18" s="333"/>
      <c r="C18" s="333"/>
      <c r="D18" s="333"/>
      <c r="E18" s="333"/>
      <c r="F18" s="333"/>
      <c r="G18" s="71"/>
    </row>
    <row r="19" spans="1:9" s="12" customFormat="1" ht="13.15" customHeight="1" x14ac:dyDescent="0.2">
      <c r="A19" s="419" t="str">
        <f>"Répartition par sexe des effectifs de R&amp;D rémunérés par votre organisme au 31/12/" &amp; SURVEY_YEAR &amp; " "</f>
        <v xml:space="preserve">Répartition par sexe des effectifs de R&amp;D rémunérés par votre organisme au 31/12/2025 </v>
      </c>
      <c r="B19" s="420"/>
      <c r="C19" s="420"/>
      <c r="D19" s="420"/>
      <c r="E19" s="420"/>
      <c r="F19" s="420"/>
      <c r="G19" s="420"/>
      <c r="I19" s="2"/>
    </row>
    <row r="20" spans="1:9" x14ac:dyDescent="0.25">
      <c r="A20" s="287" t="s">
        <v>191</v>
      </c>
      <c r="B20" s="288"/>
      <c r="C20" s="288"/>
      <c r="D20" s="288"/>
      <c r="E20" s="288"/>
      <c r="F20" s="288"/>
      <c r="G20" s="289">
        <f>SUM(B20:F20)</f>
        <v>0</v>
      </c>
      <c r="H20" s="12"/>
    </row>
    <row r="21" spans="1:9" x14ac:dyDescent="0.25">
      <c r="A21" s="287" t="s">
        <v>192</v>
      </c>
      <c r="B21" s="288"/>
      <c r="C21" s="288"/>
      <c r="D21" s="288"/>
      <c r="E21" s="288"/>
      <c r="F21" s="288"/>
      <c r="G21" s="289">
        <f>SUM(B21:F21)</f>
        <v>0</v>
      </c>
      <c r="H21" s="12"/>
    </row>
    <row r="22" spans="1:9" ht="15.75" thickBot="1" x14ac:dyDescent="0.3">
      <c r="A22" s="290" t="s">
        <v>184</v>
      </c>
      <c r="B22" s="291">
        <f>SUM(B20:B21)</f>
        <v>0</v>
      </c>
      <c r="C22" s="291">
        <f t="shared" ref="C22:G22" si="2">SUM(C20:C21)</f>
        <v>0</v>
      </c>
      <c r="D22" s="291">
        <f t="shared" si="2"/>
        <v>0</v>
      </c>
      <c r="E22" s="291">
        <f t="shared" si="2"/>
        <v>0</v>
      </c>
      <c r="F22" s="291">
        <f t="shared" si="2"/>
        <v>0</v>
      </c>
      <c r="G22" s="292">
        <f t="shared" si="2"/>
        <v>0</v>
      </c>
      <c r="H22" s="12"/>
    </row>
    <row r="23" spans="1:9" ht="15.75" x14ac:dyDescent="0.25">
      <c r="A23" s="417" t="str">
        <f>IF(TOT_SE&lt;&gt;TOT_CD,"L'effectif total de la  répartition par sexe et l'effectif total par type d'emploi ne sont pas égaux","Contrôles OK")</f>
        <v>Contrôles OK</v>
      </c>
      <c r="B23" s="417"/>
      <c r="C23" s="417"/>
      <c r="D23" s="417"/>
      <c r="E23" s="417"/>
      <c r="F23" s="417"/>
      <c r="G23" s="417"/>
      <c r="H23" s="12"/>
    </row>
    <row r="24" spans="1:9" x14ac:dyDescent="0.25">
      <c r="A24" s="1"/>
      <c r="B24" s="1"/>
      <c r="C24" s="1"/>
      <c r="D24" s="1"/>
      <c r="E24" s="1"/>
      <c r="F24" s="1"/>
      <c r="G24" s="48"/>
    </row>
    <row r="25" spans="1:9" ht="14.45" customHeight="1" x14ac:dyDescent="0.25">
      <c r="A25" s="419" t="str">
        <f>"Répartition par lieu de travail* des effectifs de R&amp;D rémunérés par votre organisme au 31/12/" &amp; SURVEY_YEAR &amp; " "</f>
        <v xml:space="preserve">Répartition par lieu de travail* des effectifs de R&amp;D rémunérés par votre organisme au 31/12/2025 </v>
      </c>
      <c r="B25" s="420"/>
      <c r="C25" s="420"/>
      <c r="D25" s="420"/>
      <c r="E25" s="420"/>
      <c r="F25" s="420"/>
      <c r="G25" s="420"/>
    </row>
    <row r="26" spans="1:9" ht="30" x14ac:dyDescent="0.25">
      <c r="A26" s="287" t="s">
        <v>193</v>
      </c>
      <c r="B26" s="288"/>
      <c r="C26" s="288"/>
      <c r="D26" s="288"/>
      <c r="E26" s="288"/>
      <c r="F26" s="288"/>
      <c r="G26" s="289">
        <f>SUM(B26:F26)</f>
        <v>0</v>
      </c>
    </row>
    <row r="27" spans="1:9" ht="30" x14ac:dyDescent="0.25">
      <c r="A27" s="287" t="s">
        <v>194</v>
      </c>
      <c r="B27" s="288"/>
      <c r="C27" s="288"/>
      <c r="D27" s="288"/>
      <c r="E27" s="288"/>
      <c r="F27" s="288"/>
      <c r="G27" s="289">
        <f>SUM(B27:F27)</f>
        <v>0</v>
      </c>
    </row>
    <row r="28" spans="1:9" ht="15.75" thickBot="1" x14ac:dyDescent="0.3">
      <c r="A28" s="290" t="s">
        <v>184</v>
      </c>
      <c r="B28" s="291">
        <f>SUM(B26:B27)</f>
        <v>0</v>
      </c>
      <c r="C28" s="291">
        <f t="shared" ref="C28:G28" si="3">SUM(C26:C27)</f>
        <v>0</v>
      </c>
      <c r="D28" s="291">
        <f t="shared" si="3"/>
        <v>0</v>
      </c>
      <c r="E28" s="291">
        <f t="shared" si="3"/>
        <v>0</v>
      </c>
      <c r="F28" s="291">
        <f t="shared" si="3"/>
        <v>0</v>
      </c>
      <c r="G28" s="292">
        <f t="shared" si="3"/>
        <v>0</v>
      </c>
    </row>
    <row r="29" spans="1:9" ht="15.75" x14ac:dyDescent="0.25">
      <c r="A29" s="417" t="str">
        <f>IF(TOT_LIEU_PP&lt;&gt;TOT_CD,"L'effectif total de la répartition par nationalité et l'effectif total par type d'emploi ne sont pas égaux","Contrôles OK")</f>
        <v>Contrôles OK</v>
      </c>
      <c r="B29" s="417"/>
      <c r="C29" s="417"/>
      <c r="D29" s="417"/>
      <c r="E29" s="417"/>
      <c r="F29" s="417"/>
      <c r="G29" s="417"/>
      <c r="H29" s="57"/>
    </row>
    <row r="30" spans="1:9" ht="15.75" x14ac:dyDescent="0.25">
      <c r="A30" s="416" t="str">
        <f>IF((TOT_REM2_PP+TOT_CD+TOT_SE+TOT_LIEU_PP)/4&lt;&gt;TOT_CD,"Au moins un des effectifs totaux n'est pas égal aux autres","Contrôles OK")</f>
        <v>Contrôles OK</v>
      </c>
      <c r="B30" s="416"/>
      <c r="C30" s="416"/>
      <c r="D30" s="416"/>
      <c r="E30" s="416"/>
      <c r="F30" s="416"/>
      <c r="G30" s="416"/>
    </row>
    <row r="31" spans="1:9" x14ac:dyDescent="0.25">
      <c r="A31" s="49"/>
      <c r="G31" s="50"/>
    </row>
    <row r="32" spans="1:9" x14ac:dyDescent="0.25">
      <c r="B32" s="51"/>
      <c r="C32" s="51"/>
      <c r="D32" s="51"/>
      <c r="E32" s="51"/>
      <c r="F32" s="51"/>
      <c r="G32" s="51"/>
    </row>
    <row r="33" spans="2:5" x14ac:dyDescent="0.25">
      <c r="B33" s="51"/>
      <c r="C33" s="51"/>
      <c r="D33" s="51"/>
      <c r="E33" s="51"/>
    </row>
  </sheetData>
  <sheetProtection formatCells="0" formatColumns="0" formatRows="0" insertColumns="0" insertRows="0" insertHyperlinks="0" deleteColumns="0" deleteRows="0" sort="0" autoFilter="0" pivotTables="0"/>
  <mergeCells count="10">
    <mergeCell ref="A30:G30"/>
    <mergeCell ref="A29:G29"/>
    <mergeCell ref="A23:G23"/>
    <mergeCell ref="A11:G11"/>
    <mergeCell ref="I2:I6"/>
    <mergeCell ref="A25:G25"/>
    <mergeCell ref="A12:G12"/>
    <mergeCell ref="A19:G19"/>
    <mergeCell ref="A2:F2"/>
    <mergeCell ref="A7:G7"/>
  </mergeCells>
  <conditionalFormatting sqref="B6:E6">
    <cfRule type="cellIs" dxfId="22" priority="4" operator="equal">
      <formula>""</formula>
    </cfRule>
  </conditionalFormatting>
  <conditionalFormatting sqref="G10">
    <cfRule type="cellIs" dxfId="21" priority="3" operator="notEqual">
      <formula>$G$17</formula>
    </cfRule>
  </conditionalFormatting>
  <conditionalFormatting sqref="G22">
    <cfRule type="cellIs" dxfId="20" priority="2" operator="notEqual">
      <formula>$G$17</formula>
    </cfRule>
  </conditionalFormatting>
  <conditionalFormatting sqref="G28">
    <cfRule type="cellIs" dxfId="19" priority="1" operator="notEqual">
      <formula>$G$17</formula>
    </cfRule>
  </conditionalFormatting>
  <printOptions horizontalCentered="1"/>
  <pageMargins left="0.23622047244093999" right="0.59055118110236005" top="0.39370078740157" bottom="0.78740157480314998" header="0.39370078740157" footer="0.55118110236219997"/>
  <pageSetup paperSize="9" scale="13" orientation="portrait"/>
  <headerFooter alignWithMargins="0">
    <oddFooter>&amp;L&amp;8&amp;A&amp;R&amp;8R&amp;&amp;D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pageSetUpPr fitToPage="1"/>
  </sheetPr>
  <dimension ref="A1:I74"/>
  <sheetViews>
    <sheetView showGridLines="0" zoomScale="80" zoomScaleNormal="80" workbookViewId="0">
      <pane ySplit="1" topLeftCell="A2" activePane="bottomLeft" state="frozen"/>
      <selection pane="bottomLeft" activeCell="F7" sqref="F7"/>
    </sheetView>
  </sheetViews>
  <sheetFormatPr baseColWidth="10" defaultColWidth="8.85546875" defaultRowHeight="15" x14ac:dyDescent="0.25"/>
  <cols>
    <col min="1" max="1" width="47.7109375" style="7" customWidth="1"/>
    <col min="2" max="6" width="20.7109375" style="7" customWidth="1"/>
    <col min="7" max="7" width="12.85546875" style="7" customWidth="1"/>
    <col min="8" max="8" width="3.85546875" style="2" customWidth="1"/>
    <col min="9" max="9" width="11.42578125" style="7" customWidth="1"/>
  </cols>
  <sheetData>
    <row r="1" spans="1:8" s="1" customFormat="1" ht="12.75" x14ac:dyDescent="0.2">
      <c r="A1" s="5"/>
      <c r="B1" s="7"/>
      <c r="C1" s="7"/>
      <c r="D1" s="7"/>
      <c r="E1" s="7"/>
      <c r="F1" s="7"/>
      <c r="G1" s="18"/>
      <c r="H1" s="2"/>
    </row>
    <row r="2" spans="1:8" ht="30.6" customHeight="1" x14ac:dyDescent="0.25">
      <c r="A2" s="404" t="str">
        <f>"Répartition des personnels titulaires par tranche d'âge et par sexe en personne physique (PP) au 31/12/" &amp; SURVEY_YEAR &amp; " "</f>
        <v xml:space="preserve">Répartition des personnels titulaires par tranche d'âge et par sexe en personne physique (PP) au 31/12/2025 </v>
      </c>
      <c r="B2" s="404"/>
      <c r="C2" s="404"/>
      <c r="D2" s="404"/>
      <c r="E2" s="404"/>
      <c r="F2" s="404"/>
      <c r="G2" s="52"/>
    </row>
    <row r="3" spans="1:8" ht="24" customHeight="1" x14ac:dyDescent="0.25">
      <c r="A3" s="402" t="str">
        <f>"Hommes en Personnes Physiques (PP) au 31/12/" &amp; SURVEY_YEAR</f>
        <v>Hommes en Personnes Physiques (PP) au 31/12/2025</v>
      </c>
      <c r="B3" s="402"/>
      <c r="C3" s="402"/>
      <c r="D3" s="402"/>
      <c r="E3" s="402"/>
      <c r="F3" s="402"/>
      <c r="G3" s="52"/>
    </row>
    <row r="4" spans="1:8" ht="97.15" customHeight="1" x14ac:dyDescent="0.25">
      <c r="A4" s="388" t="s">
        <v>301</v>
      </c>
      <c r="B4" s="388"/>
      <c r="C4" s="388"/>
      <c r="D4" s="388"/>
      <c r="E4" s="388"/>
      <c r="F4" s="388"/>
      <c r="G4" s="52"/>
    </row>
    <row r="5" spans="1:8" ht="12" customHeight="1" x14ac:dyDescent="0.25">
      <c r="A5" s="21"/>
      <c r="B5" s="52"/>
      <c r="C5" s="52"/>
      <c r="D5" s="52"/>
      <c r="E5" s="52"/>
      <c r="F5" s="52"/>
      <c r="G5" s="52"/>
    </row>
    <row r="6" spans="1:8" s="1" customFormat="1" ht="78.75" x14ac:dyDescent="0.2">
      <c r="A6" s="285" t="s">
        <v>176</v>
      </c>
      <c r="B6" s="285" t="s">
        <v>177</v>
      </c>
      <c r="C6" s="285" t="s">
        <v>178</v>
      </c>
      <c r="D6" s="285" t="s">
        <v>180</v>
      </c>
      <c r="E6" s="285" t="s">
        <v>181</v>
      </c>
      <c r="F6" s="286" t="s">
        <v>182</v>
      </c>
      <c r="H6" s="2"/>
    </row>
    <row r="7" spans="1:8" ht="15.75" x14ac:dyDescent="0.25">
      <c r="A7" s="295" t="str">
        <f>"&lt; 25 ans (né après "&amp;SURVEY_YEAR-25&amp;" )"</f>
        <v>&lt; 25 ans (né après 2000 )</v>
      </c>
      <c r="B7" s="296"/>
      <c r="C7" s="297"/>
      <c r="D7" s="297"/>
      <c r="E7" s="297"/>
      <c r="F7" s="298">
        <f>SUM(B7:E7)</f>
        <v>0</v>
      </c>
      <c r="G7" s="11"/>
    </row>
    <row r="8" spans="1:8" ht="15.75" x14ac:dyDescent="0.25">
      <c r="A8" s="299" t="str">
        <f>"25 ans - 29 ans (nés entre "&amp;SURVEY_YEAR-29&amp;" et "&amp;SURVEY_YEAR-25&amp;" )"</f>
        <v>25 ans - 29 ans (nés entre 1996 et 2000 )</v>
      </c>
      <c r="B8" s="296"/>
      <c r="C8" s="297"/>
      <c r="D8" s="297"/>
      <c r="E8" s="297"/>
      <c r="F8" s="298">
        <f t="shared" ref="F8:F18" si="0">SUM(B8:E8)</f>
        <v>0</v>
      </c>
      <c r="G8" s="11"/>
    </row>
    <row r="9" spans="1:8" ht="15.75" x14ac:dyDescent="0.25">
      <c r="A9" s="299" t="str">
        <f>"30 ans - 34 ans (nés entre "&amp;SURVEY_YEAR-34&amp;" et "&amp;SURVEY_YEAR-30&amp;" )"</f>
        <v>30 ans - 34 ans (nés entre 1991 et 1995 )</v>
      </c>
      <c r="B9" s="296"/>
      <c r="C9" s="297"/>
      <c r="D9" s="297"/>
      <c r="E9" s="297"/>
      <c r="F9" s="298">
        <f t="shared" si="0"/>
        <v>0</v>
      </c>
      <c r="G9" s="11"/>
    </row>
    <row r="10" spans="1:8" ht="15.75" x14ac:dyDescent="0.25">
      <c r="A10" s="299" t="str">
        <f>"35 ans - 39 ans (nés entre "&amp;SURVEY_YEAR-39&amp;" et "&amp;SURVEY_YEAR-35&amp;" )"</f>
        <v>35 ans - 39 ans (nés entre 1986 et 1990 )</v>
      </c>
      <c r="B10" s="296"/>
      <c r="C10" s="297"/>
      <c r="D10" s="297"/>
      <c r="E10" s="297"/>
      <c r="F10" s="298">
        <f t="shared" si="0"/>
        <v>0</v>
      </c>
      <c r="G10" s="11"/>
    </row>
    <row r="11" spans="1:8" ht="15.75" x14ac:dyDescent="0.25">
      <c r="A11" s="299" t="str">
        <f>"40 ans - 44 ans (nés entre "&amp;SURVEY_YEAR-44&amp;" et "&amp;SURVEY_YEAR-40&amp;" )"</f>
        <v>40 ans - 44 ans (nés entre 1981 et 1985 )</v>
      </c>
      <c r="B11" s="296"/>
      <c r="C11" s="297"/>
      <c r="D11" s="297"/>
      <c r="E11" s="297"/>
      <c r="F11" s="298">
        <f t="shared" si="0"/>
        <v>0</v>
      </c>
      <c r="G11" s="11"/>
    </row>
    <row r="12" spans="1:8" ht="15.75" x14ac:dyDescent="0.25">
      <c r="A12" s="299" t="str">
        <f>"45 ans - 49 ans (nés entre "&amp;SURVEY_YEAR-49&amp;" et "&amp;SURVEY_YEAR-45&amp;" )"</f>
        <v>45 ans - 49 ans (nés entre 1976 et 1980 )</v>
      </c>
      <c r="B12" s="296"/>
      <c r="C12" s="297"/>
      <c r="D12" s="297"/>
      <c r="E12" s="297"/>
      <c r="F12" s="298">
        <f t="shared" si="0"/>
        <v>0</v>
      </c>
      <c r="G12" s="11"/>
    </row>
    <row r="13" spans="1:8" ht="15.75" x14ac:dyDescent="0.25">
      <c r="A13" s="299" t="str">
        <f>"50 ans - 54 ans (nés entre "&amp;SURVEY_YEAR-54&amp;" et "&amp;SURVEY_YEAR-50&amp;" )"</f>
        <v>50 ans - 54 ans (nés entre 1971 et 1975 )</v>
      </c>
      <c r="B13" s="296"/>
      <c r="C13" s="297"/>
      <c r="D13" s="297"/>
      <c r="E13" s="297"/>
      <c r="F13" s="298">
        <f t="shared" si="0"/>
        <v>0</v>
      </c>
      <c r="G13" s="11"/>
    </row>
    <row r="14" spans="1:8" ht="15.75" x14ac:dyDescent="0.25">
      <c r="A14" s="299" t="str">
        <f>"55 ans - 59 ans (nés entre "&amp;SURVEY_YEAR-59&amp;" et "&amp;SURVEY_YEAR-55&amp;" )"</f>
        <v>55 ans - 59 ans (nés entre 1966 et 1970 )</v>
      </c>
      <c r="B14" s="296"/>
      <c r="C14" s="297"/>
      <c r="D14" s="297"/>
      <c r="E14" s="297"/>
      <c r="F14" s="298">
        <f t="shared" si="0"/>
        <v>0</v>
      </c>
      <c r="G14" s="11"/>
    </row>
    <row r="15" spans="1:8" ht="15.75" x14ac:dyDescent="0.25">
      <c r="A15" s="299" t="str">
        <f>"60 ans - 62 ans (nés entre "&amp;SURVEY_YEAR-62&amp;" et "&amp;SURVEY_YEAR-60&amp;" )"</f>
        <v>60 ans - 62 ans (nés entre 1963 et 1965 )</v>
      </c>
      <c r="B15" s="296"/>
      <c r="C15" s="297"/>
      <c r="D15" s="297"/>
      <c r="E15" s="297"/>
      <c r="F15" s="298">
        <f t="shared" si="0"/>
        <v>0</v>
      </c>
      <c r="G15" s="11"/>
    </row>
    <row r="16" spans="1:8" ht="15.75" x14ac:dyDescent="0.25">
      <c r="A16" s="299" t="str">
        <f>"63 ans - 64 ans (nés entre "&amp;SURVEY_YEAR-64&amp;" et "&amp;SURVEY_YEAR-63&amp;" )"</f>
        <v>63 ans - 64 ans (nés entre 1961 et 1962 )</v>
      </c>
      <c r="B16" s="296"/>
      <c r="C16" s="297"/>
      <c r="D16" s="297"/>
      <c r="E16" s="297"/>
      <c r="F16" s="298">
        <f t="shared" si="0"/>
        <v>0</v>
      </c>
      <c r="G16" s="11"/>
    </row>
    <row r="17" spans="1:8" ht="15.75" x14ac:dyDescent="0.25">
      <c r="A17" s="299" t="str">
        <f>"65 ans - 67 ans (nés entre "&amp;SURVEY_YEAR-67&amp;" et "&amp;SURVEY_YEAR-65&amp;" )"</f>
        <v>65 ans - 67 ans (nés entre 1958 et 1960 )</v>
      </c>
      <c r="B17" s="296"/>
      <c r="C17" s="297"/>
      <c r="D17" s="297"/>
      <c r="E17" s="297"/>
      <c r="F17" s="298">
        <f t="shared" si="0"/>
        <v>0</v>
      </c>
      <c r="G17" s="11"/>
    </row>
    <row r="18" spans="1:8" ht="15.75" x14ac:dyDescent="0.25">
      <c r="A18" s="295" t="str">
        <f>"&gt; 67 ans (nés avant "&amp;SURVEY_YEAR-67&amp;" )"</f>
        <v>&gt; 67 ans (nés avant 1958 )</v>
      </c>
      <c r="B18" s="296"/>
      <c r="C18" s="297"/>
      <c r="D18" s="297"/>
      <c r="E18" s="297"/>
      <c r="F18" s="298">
        <f t="shared" si="0"/>
        <v>0</v>
      </c>
      <c r="G18" s="11"/>
    </row>
    <row r="19" spans="1:8" ht="31.5" x14ac:dyDescent="0.25">
      <c r="A19" s="281" t="s">
        <v>195</v>
      </c>
      <c r="B19" s="298">
        <f>SUM(B7:B18)</f>
        <v>0</v>
      </c>
      <c r="C19" s="298">
        <f t="shared" ref="C19:F19" si="1">SUM(C7:C18)</f>
        <v>0</v>
      </c>
      <c r="D19" s="298">
        <f t="shared" si="1"/>
        <v>0</v>
      </c>
      <c r="E19" s="298">
        <f t="shared" si="1"/>
        <v>0</v>
      </c>
      <c r="F19" s="298">
        <f t="shared" si="1"/>
        <v>0</v>
      </c>
      <c r="G19" s="11"/>
    </row>
    <row r="20" spans="1:8" x14ac:dyDescent="0.25">
      <c r="B20" s="53"/>
      <c r="C20" s="53"/>
      <c r="D20" s="53"/>
      <c r="E20" s="53"/>
      <c r="F20" s="54"/>
      <c r="G20" s="11"/>
    </row>
    <row r="21" spans="1:8" x14ac:dyDescent="0.25">
      <c r="A21" s="8"/>
      <c r="B21" s="8"/>
      <c r="C21" s="8"/>
      <c r="D21" s="8"/>
      <c r="E21" s="8"/>
      <c r="F21" s="8"/>
      <c r="G21" s="55"/>
    </row>
    <row r="22" spans="1:8" x14ac:dyDescent="0.25">
      <c r="A22" s="3"/>
      <c r="B22" s="3"/>
      <c r="C22" s="3"/>
      <c r="D22" s="3"/>
      <c r="E22" s="3"/>
      <c r="F22" s="3"/>
      <c r="G22" s="3"/>
      <c r="H22" s="3"/>
    </row>
    <row r="24" spans="1:8" x14ac:dyDescent="0.25">
      <c r="B24" s="53"/>
      <c r="C24" s="53"/>
      <c r="D24" s="53"/>
      <c r="E24" s="53"/>
      <c r="F24" s="54"/>
      <c r="G24" s="54"/>
    </row>
    <row r="25" spans="1:8" x14ac:dyDescent="0.25">
      <c r="B25" s="53"/>
      <c r="C25" s="53"/>
      <c r="D25" s="53"/>
      <c r="E25" s="53"/>
      <c r="F25" s="54"/>
      <c r="G25" s="54"/>
    </row>
    <row r="26" spans="1:8" x14ac:dyDescent="0.25">
      <c r="B26" s="53"/>
      <c r="C26" s="53"/>
      <c r="D26" s="53"/>
      <c r="E26" s="53"/>
      <c r="F26" s="54"/>
      <c r="G26" s="54"/>
    </row>
    <row r="27" spans="1:8" x14ac:dyDescent="0.25">
      <c r="B27" s="53"/>
      <c r="C27" s="53"/>
      <c r="D27" s="53"/>
      <c r="E27" s="53"/>
      <c r="F27" s="54"/>
      <c r="G27" s="54"/>
    </row>
    <row r="28" spans="1:8" x14ac:dyDescent="0.25">
      <c r="B28" s="53"/>
      <c r="C28" s="53"/>
      <c r="D28" s="53"/>
      <c r="E28" s="53"/>
      <c r="F28" s="54"/>
      <c r="G28" s="54"/>
    </row>
    <row r="29" spans="1:8" x14ac:dyDescent="0.25">
      <c r="B29" s="53"/>
      <c r="C29" s="53"/>
      <c r="D29" s="53"/>
      <c r="E29" s="53"/>
      <c r="F29" s="54"/>
      <c r="G29" s="54"/>
    </row>
    <row r="30" spans="1:8" x14ac:dyDescent="0.25">
      <c r="B30" s="53"/>
      <c r="C30" s="53"/>
      <c r="D30" s="53"/>
      <c r="E30" s="53"/>
      <c r="F30" s="54"/>
      <c r="G30" s="54"/>
    </row>
    <row r="31" spans="1:8" x14ac:dyDescent="0.25">
      <c r="B31" s="53"/>
      <c r="C31" s="53"/>
      <c r="D31" s="53"/>
      <c r="E31" s="53"/>
      <c r="F31" s="54"/>
      <c r="G31" s="54"/>
    </row>
    <row r="32" spans="1:8" x14ac:dyDescent="0.25">
      <c r="B32" s="53"/>
      <c r="C32" s="53"/>
      <c r="D32" s="53"/>
      <c r="E32" s="53"/>
      <c r="F32" s="54"/>
      <c r="G32" s="54"/>
    </row>
    <row r="33" spans="2:7" x14ac:dyDescent="0.25">
      <c r="B33" s="53"/>
      <c r="C33" s="53"/>
      <c r="D33" s="53"/>
      <c r="E33" s="53"/>
      <c r="F33" s="54"/>
      <c r="G33" s="54"/>
    </row>
    <row r="34" spans="2:7" x14ac:dyDescent="0.25">
      <c r="B34" s="53"/>
      <c r="C34" s="53"/>
      <c r="D34" s="53"/>
      <c r="E34" s="53"/>
      <c r="F34" s="54"/>
      <c r="G34" s="54"/>
    </row>
    <row r="35" spans="2:7" x14ac:dyDescent="0.25">
      <c r="B35" s="53"/>
      <c r="C35" s="53"/>
      <c r="D35" s="53"/>
      <c r="E35" s="53"/>
      <c r="F35" s="54"/>
      <c r="G35" s="54"/>
    </row>
    <row r="36" spans="2:7" x14ac:dyDescent="0.25">
      <c r="B36" s="53"/>
      <c r="C36" s="53"/>
      <c r="D36" s="53"/>
      <c r="E36" s="53"/>
      <c r="F36" s="54"/>
      <c r="G36" s="54"/>
    </row>
    <row r="37" spans="2:7" x14ac:dyDescent="0.25">
      <c r="B37" s="53"/>
      <c r="C37" s="53"/>
      <c r="D37" s="53"/>
      <c r="E37" s="53"/>
      <c r="F37" s="54"/>
      <c r="G37" s="54"/>
    </row>
    <row r="38" spans="2:7" x14ac:dyDescent="0.25">
      <c r="B38" s="53"/>
      <c r="C38" s="53"/>
      <c r="D38" s="53"/>
      <c r="E38" s="53"/>
      <c r="F38" s="54"/>
      <c r="G38" s="54"/>
    </row>
    <row r="39" spans="2:7" x14ac:dyDescent="0.25">
      <c r="B39" s="53"/>
      <c r="C39" s="53"/>
      <c r="D39" s="53"/>
      <c r="E39" s="53"/>
      <c r="F39" s="54"/>
      <c r="G39" s="54"/>
    </row>
    <row r="40" spans="2:7" x14ac:dyDescent="0.25">
      <c r="B40" s="53"/>
      <c r="C40" s="53"/>
      <c r="D40" s="53"/>
      <c r="E40" s="53"/>
      <c r="F40" s="54"/>
      <c r="G40" s="54"/>
    </row>
    <row r="41" spans="2:7" x14ac:dyDescent="0.25">
      <c r="B41" s="53"/>
      <c r="C41" s="53"/>
      <c r="D41" s="53"/>
      <c r="E41" s="53"/>
      <c r="F41" s="54"/>
      <c r="G41" s="54"/>
    </row>
    <row r="42" spans="2:7" x14ac:dyDescent="0.25">
      <c r="B42" s="53"/>
      <c r="C42" s="53"/>
      <c r="D42" s="53"/>
      <c r="E42" s="53"/>
      <c r="F42" s="54"/>
      <c r="G42" s="54"/>
    </row>
    <row r="43" spans="2:7" x14ac:dyDescent="0.25">
      <c r="B43" s="53"/>
      <c r="C43" s="53"/>
      <c r="D43" s="53"/>
      <c r="E43" s="53"/>
      <c r="F43" s="54"/>
      <c r="G43" s="54"/>
    </row>
    <row r="44" spans="2:7" x14ac:dyDescent="0.25">
      <c r="B44" s="53"/>
      <c r="C44" s="53"/>
      <c r="D44" s="53"/>
      <c r="E44" s="53"/>
      <c r="F44" s="54"/>
      <c r="G44" s="54"/>
    </row>
    <row r="45" spans="2:7" x14ac:dyDescent="0.25">
      <c r="B45" s="53"/>
      <c r="C45" s="53"/>
      <c r="D45" s="53"/>
      <c r="E45" s="53"/>
      <c r="F45" s="54"/>
      <c r="G45" s="54"/>
    </row>
    <row r="46" spans="2:7" x14ac:dyDescent="0.25">
      <c r="B46" s="53"/>
      <c r="C46" s="53"/>
      <c r="D46" s="53"/>
      <c r="E46" s="53"/>
      <c r="F46" s="54"/>
      <c r="G46" s="54"/>
    </row>
    <row r="47" spans="2:7" x14ac:dyDescent="0.25">
      <c r="B47" s="53"/>
      <c r="C47" s="53"/>
      <c r="D47" s="53"/>
      <c r="E47" s="53"/>
      <c r="F47" s="54"/>
      <c r="G47" s="54"/>
    </row>
    <row r="48" spans="2:7" x14ac:dyDescent="0.25">
      <c r="B48" s="53"/>
      <c r="C48" s="53"/>
      <c r="D48" s="53"/>
      <c r="E48" s="53"/>
      <c r="F48" s="54"/>
      <c r="G48" s="54"/>
    </row>
    <row r="49" spans="2:7" x14ac:dyDescent="0.25">
      <c r="B49" s="53"/>
      <c r="C49" s="53"/>
      <c r="D49" s="53"/>
      <c r="E49" s="53"/>
      <c r="F49" s="54"/>
      <c r="G49" s="54"/>
    </row>
    <row r="50" spans="2:7" x14ac:dyDescent="0.25">
      <c r="B50" s="53"/>
      <c r="C50" s="53"/>
      <c r="D50" s="53"/>
      <c r="E50" s="53"/>
      <c r="F50" s="54"/>
      <c r="G50" s="54"/>
    </row>
    <row r="51" spans="2:7" x14ac:dyDescent="0.25">
      <c r="B51" s="53"/>
      <c r="C51" s="53"/>
      <c r="D51" s="53"/>
      <c r="E51" s="53"/>
      <c r="F51" s="54"/>
      <c r="G51" s="54"/>
    </row>
    <row r="52" spans="2:7" x14ac:dyDescent="0.25">
      <c r="B52" s="53"/>
      <c r="C52" s="53"/>
      <c r="D52" s="53"/>
      <c r="E52" s="53"/>
      <c r="F52" s="54"/>
      <c r="G52" s="54"/>
    </row>
    <row r="53" spans="2:7" x14ac:dyDescent="0.25">
      <c r="B53" s="53"/>
      <c r="C53" s="53"/>
      <c r="D53" s="53"/>
      <c r="E53" s="53"/>
      <c r="F53" s="54"/>
      <c r="G53" s="54"/>
    </row>
    <row r="54" spans="2:7" x14ac:dyDescent="0.25">
      <c r="B54" s="53"/>
      <c r="C54" s="53"/>
      <c r="D54" s="53"/>
      <c r="E54" s="53"/>
      <c r="F54" s="54"/>
      <c r="G54" s="54"/>
    </row>
    <row r="55" spans="2:7" x14ac:dyDescent="0.25">
      <c r="B55" s="53"/>
      <c r="C55" s="53"/>
      <c r="D55" s="53"/>
      <c r="E55" s="53"/>
      <c r="F55" s="54"/>
      <c r="G55" s="54"/>
    </row>
    <row r="56" spans="2:7" x14ac:dyDescent="0.25">
      <c r="B56" s="53"/>
      <c r="C56" s="53"/>
      <c r="D56" s="53"/>
      <c r="E56" s="53"/>
      <c r="F56" s="54"/>
      <c r="G56" s="54"/>
    </row>
    <row r="57" spans="2:7" x14ac:dyDescent="0.25">
      <c r="B57" s="53"/>
      <c r="C57" s="53"/>
      <c r="D57" s="53"/>
      <c r="E57" s="53"/>
      <c r="F57" s="54"/>
      <c r="G57" s="54"/>
    </row>
    <row r="58" spans="2:7" x14ac:dyDescent="0.25">
      <c r="B58" s="53"/>
      <c r="C58" s="53"/>
      <c r="D58" s="53"/>
      <c r="E58" s="53"/>
      <c r="F58" s="54"/>
      <c r="G58" s="54"/>
    </row>
    <row r="59" spans="2:7" x14ac:dyDescent="0.25">
      <c r="B59" s="53"/>
      <c r="C59" s="53"/>
      <c r="D59" s="53"/>
      <c r="E59" s="53"/>
      <c r="F59" s="54"/>
      <c r="G59" s="54"/>
    </row>
    <row r="60" spans="2:7" x14ac:dyDescent="0.25">
      <c r="B60" s="53"/>
      <c r="C60" s="53"/>
      <c r="D60" s="53"/>
      <c r="E60" s="53"/>
      <c r="F60" s="54"/>
      <c r="G60" s="54"/>
    </row>
    <row r="61" spans="2:7" x14ac:dyDescent="0.25">
      <c r="B61" s="53"/>
      <c r="C61" s="53"/>
      <c r="D61" s="53"/>
      <c r="E61" s="53"/>
      <c r="F61" s="54"/>
      <c r="G61" s="54"/>
    </row>
    <row r="62" spans="2:7" x14ac:dyDescent="0.25">
      <c r="B62" s="53"/>
      <c r="C62" s="53"/>
      <c r="D62" s="53"/>
      <c r="E62" s="53"/>
      <c r="F62" s="54"/>
      <c r="G62" s="54"/>
    </row>
    <row r="63" spans="2:7" x14ac:dyDescent="0.25">
      <c r="B63" s="53"/>
      <c r="C63" s="53"/>
      <c r="D63" s="53"/>
      <c r="E63" s="53"/>
      <c r="F63" s="54"/>
      <c r="G63" s="54"/>
    </row>
    <row r="64" spans="2:7" x14ac:dyDescent="0.25">
      <c r="B64" s="53"/>
      <c r="C64" s="53"/>
      <c r="D64" s="53"/>
      <c r="E64" s="53"/>
      <c r="F64" s="54"/>
      <c r="G64" s="54"/>
    </row>
    <row r="65" spans="2:7" x14ac:dyDescent="0.25">
      <c r="B65" s="56"/>
      <c r="C65" s="56"/>
      <c r="D65" s="56"/>
      <c r="E65" s="56"/>
      <c r="F65" s="57"/>
      <c r="G65" s="57"/>
    </row>
    <row r="66" spans="2:7" x14ac:dyDescent="0.25">
      <c r="B66" s="56"/>
      <c r="C66" s="56"/>
      <c r="D66" s="56"/>
      <c r="E66" s="56"/>
      <c r="F66" s="57"/>
      <c r="G66" s="57"/>
    </row>
    <row r="67" spans="2:7" x14ac:dyDescent="0.25">
      <c r="B67" s="56"/>
      <c r="C67" s="56"/>
      <c r="D67" s="56"/>
      <c r="E67" s="56"/>
      <c r="F67" s="57"/>
      <c r="G67" s="57"/>
    </row>
    <row r="68" spans="2:7" x14ac:dyDescent="0.25">
      <c r="B68" s="56"/>
      <c r="C68" s="56"/>
      <c r="D68" s="56"/>
      <c r="E68" s="56"/>
      <c r="F68" s="57"/>
      <c r="G68" s="57"/>
    </row>
    <row r="69" spans="2:7" x14ac:dyDescent="0.25">
      <c r="B69" s="56"/>
      <c r="C69" s="56"/>
      <c r="D69" s="56"/>
      <c r="E69" s="56"/>
      <c r="F69" s="57"/>
      <c r="G69" s="57"/>
    </row>
    <row r="70" spans="2:7" x14ac:dyDescent="0.25">
      <c r="B70" s="56"/>
      <c r="C70" s="56"/>
      <c r="D70" s="56"/>
      <c r="E70" s="56"/>
      <c r="F70" s="57"/>
      <c r="G70" s="57"/>
    </row>
    <row r="71" spans="2:7" x14ac:dyDescent="0.25">
      <c r="B71" s="56"/>
      <c r="C71" s="56"/>
      <c r="D71" s="56"/>
      <c r="E71" s="56"/>
      <c r="F71" s="57"/>
      <c r="G71" s="57"/>
    </row>
    <row r="72" spans="2:7" x14ac:dyDescent="0.25">
      <c r="B72" s="56"/>
      <c r="C72" s="56"/>
      <c r="D72" s="56"/>
      <c r="E72" s="56"/>
      <c r="F72" s="57"/>
      <c r="G72" s="57"/>
    </row>
    <row r="73" spans="2:7" x14ac:dyDescent="0.25">
      <c r="B73" s="56"/>
      <c r="C73" s="56"/>
      <c r="D73" s="56"/>
      <c r="E73" s="56"/>
      <c r="F73" s="57"/>
      <c r="G73" s="57"/>
    </row>
    <row r="74" spans="2:7" x14ac:dyDescent="0.25">
      <c r="B74" s="56"/>
      <c r="C74" s="56"/>
      <c r="D74" s="56"/>
      <c r="E74" s="56"/>
      <c r="F74" s="57"/>
      <c r="G74" s="57"/>
    </row>
  </sheetData>
  <sheetProtection formatCells="0" formatColumns="0" formatRows="0" insertColumns="0" insertRows="0" insertHyperlinks="0" deleteColumns="0" deleteRows="0" sort="0" autoFilter="0" pivotTables="0"/>
  <mergeCells count="3">
    <mergeCell ref="A3:F3"/>
    <mergeCell ref="A4:F4"/>
    <mergeCell ref="A2:F2"/>
  </mergeCells>
  <conditionalFormatting sqref="B6:E6">
    <cfRule type="cellIs" dxfId="18" priority="1" operator="equal">
      <formula>""</formula>
    </cfRule>
  </conditionalFormatting>
  <printOptions horizontalCentered="1"/>
  <pageMargins left="0.23622047244093999" right="0.59055118110236005" top="0.39370078740157" bottom="0.78740157480314998" header="0.39370078740157" footer="0.55118110236219997"/>
  <pageSetup paperSize="9" scale="23" orientation="portrait"/>
  <headerFooter alignWithMargins="0">
    <oddFooter>&amp;L&amp;8&amp;A&amp;R&amp;8R&amp;&amp;D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pageSetUpPr fitToPage="1"/>
  </sheetPr>
  <dimension ref="A1:I67"/>
  <sheetViews>
    <sheetView showGridLines="0" zoomScale="80" zoomScaleNormal="80" workbookViewId="0">
      <pane ySplit="1" topLeftCell="A2" activePane="bottomLeft" state="frozen"/>
      <selection pane="bottomLeft" activeCell="A5" sqref="A5"/>
    </sheetView>
  </sheetViews>
  <sheetFormatPr baseColWidth="10" defaultColWidth="8.85546875" defaultRowHeight="15" x14ac:dyDescent="0.25"/>
  <cols>
    <col min="1" max="1" width="44.7109375" style="7" bestFit="1" customWidth="1"/>
    <col min="2" max="2" width="21.42578125" style="7" bestFit="1" customWidth="1"/>
    <col min="3" max="6" width="16.42578125" style="7" customWidth="1"/>
    <col min="7" max="7" width="12.85546875" style="7" customWidth="1"/>
    <col min="8" max="8" width="3.85546875" style="2" customWidth="1"/>
    <col min="9" max="9" width="11.42578125" style="7" customWidth="1"/>
  </cols>
  <sheetData>
    <row r="1" spans="1:8" s="1" customFormat="1" ht="12.75" x14ac:dyDescent="0.2">
      <c r="A1" s="5"/>
      <c r="B1" s="7"/>
      <c r="C1" s="7"/>
      <c r="D1" s="7"/>
      <c r="E1" s="7"/>
      <c r="F1" s="7"/>
      <c r="G1" s="18"/>
      <c r="H1" s="2"/>
    </row>
    <row r="2" spans="1:8" ht="33" customHeight="1" x14ac:dyDescent="0.25">
      <c r="A2" s="404" t="str">
        <f>"Répartition des personnels titulaires par tranche d'âge et par sexe en personne physique (PP) au 31/12/" &amp; SURVEY_YEAR &amp; " "</f>
        <v xml:space="preserve">Répartition des personnels titulaires par tranche d'âge et par sexe en personne physique (PP) au 31/12/2025 </v>
      </c>
      <c r="B2" s="404"/>
      <c r="C2" s="404"/>
      <c r="D2" s="404"/>
      <c r="E2" s="404"/>
      <c r="F2" s="404"/>
      <c r="G2" s="11"/>
    </row>
    <row r="3" spans="1:8" ht="15.75" customHeight="1" x14ac:dyDescent="0.25">
      <c r="A3" s="402" t="str">
        <f>"Femmes en Personnes Physiques* (PP) au 31/12/" &amp; SURVEY_YEAR</f>
        <v>Femmes en Personnes Physiques* (PP) au 31/12/2025</v>
      </c>
      <c r="B3" s="402"/>
      <c r="C3" s="402"/>
      <c r="D3" s="402"/>
      <c r="E3" s="402"/>
      <c r="F3" s="402"/>
      <c r="G3" s="11"/>
    </row>
    <row r="4" spans="1:8" ht="98.45" customHeight="1" x14ac:dyDescent="0.25">
      <c r="A4" s="388" t="s">
        <v>301</v>
      </c>
      <c r="B4" s="388"/>
      <c r="C4" s="388"/>
      <c r="D4" s="388"/>
      <c r="E4" s="388"/>
      <c r="F4" s="388"/>
      <c r="G4" s="52"/>
    </row>
    <row r="5" spans="1:8" s="1" customFormat="1" ht="94.5" x14ac:dyDescent="0.2">
      <c r="A5" s="285" t="s">
        <v>176</v>
      </c>
      <c r="B5" s="285" t="s">
        <v>177</v>
      </c>
      <c r="C5" s="285" t="s">
        <v>178</v>
      </c>
      <c r="D5" s="285" t="s">
        <v>180</v>
      </c>
      <c r="E5" s="285" t="s">
        <v>181</v>
      </c>
      <c r="F5" s="286" t="s">
        <v>182</v>
      </c>
      <c r="H5" s="2"/>
    </row>
    <row r="6" spans="1:8" ht="15.75" x14ac:dyDescent="0.25">
      <c r="A6" s="295" t="str">
        <f>"&lt; 25 ans (né après "&amp;SURVEY_YEAR-25&amp;" )"</f>
        <v>&lt; 25 ans (né après 2000 )</v>
      </c>
      <c r="B6" s="296"/>
      <c r="C6" s="297"/>
      <c r="D6" s="297"/>
      <c r="E6" s="297"/>
      <c r="F6" s="298">
        <f>SUM(B6:E6)</f>
        <v>0</v>
      </c>
      <c r="G6" s="11"/>
    </row>
    <row r="7" spans="1:8" ht="15.75" x14ac:dyDescent="0.25">
      <c r="A7" s="299" t="str">
        <f>"25 ans - 29 ans (nés entre "&amp;SURVEY_YEAR-29&amp;" et "&amp;SURVEY_YEAR-25&amp;" )"</f>
        <v>25 ans - 29 ans (nés entre 1996 et 2000 )</v>
      </c>
      <c r="B7" s="296"/>
      <c r="C7" s="297"/>
      <c r="D7" s="297"/>
      <c r="E7" s="297"/>
      <c r="F7" s="298">
        <f t="shared" ref="F7:F17" si="0">SUM(B7:E7)</f>
        <v>0</v>
      </c>
      <c r="G7" s="11"/>
    </row>
    <row r="8" spans="1:8" ht="15.75" x14ac:dyDescent="0.25">
      <c r="A8" s="299" t="str">
        <f>"30 ans - 34 ans (nés entre "&amp;SURVEY_YEAR-34&amp;" et "&amp;SURVEY_YEAR-30&amp;" )"</f>
        <v>30 ans - 34 ans (nés entre 1991 et 1995 )</v>
      </c>
      <c r="B8" s="296"/>
      <c r="C8" s="297"/>
      <c r="D8" s="297"/>
      <c r="E8" s="297"/>
      <c r="F8" s="298">
        <f t="shared" si="0"/>
        <v>0</v>
      </c>
      <c r="G8" s="11"/>
    </row>
    <row r="9" spans="1:8" ht="15.75" x14ac:dyDescent="0.25">
      <c r="A9" s="299" t="str">
        <f>"35 ans - 39 ans (nés entre "&amp;SURVEY_YEAR-39&amp;" et "&amp;SURVEY_YEAR-35&amp;" )"</f>
        <v>35 ans - 39 ans (nés entre 1986 et 1990 )</v>
      </c>
      <c r="B9" s="296"/>
      <c r="C9" s="297"/>
      <c r="D9" s="297"/>
      <c r="E9" s="297"/>
      <c r="F9" s="298">
        <f t="shared" si="0"/>
        <v>0</v>
      </c>
      <c r="G9" s="11"/>
    </row>
    <row r="10" spans="1:8" ht="15.75" x14ac:dyDescent="0.25">
      <c r="A10" s="299" t="str">
        <f>"40 ans - 44 ans (nés entre "&amp;SURVEY_YEAR-44&amp;" et "&amp;SURVEY_YEAR-40&amp;" )"</f>
        <v>40 ans - 44 ans (nés entre 1981 et 1985 )</v>
      </c>
      <c r="B10" s="296"/>
      <c r="C10" s="297"/>
      <c r="D10" s="297"/>
      <c r="E10" s="297"/>
      <c r="F10" s="298">
        <f t="shared" si="0"/>
        <v>0</v>
      </c>
      <c r="G10" s="11"/>
    </row>
    <row r="11" spans="1:8" ht="15.75" x14ac:dyDescent="0.25">
      <c r="A11" s="299" t="str">
        <f>"45 ans - 49 ans (nés entre "&amp;SURVEY_YEAR-49&amp;" et "&amp;SURVEY_YEAR-45&amp;" )"</f>
        <v>45 ans - 49 ans (nés entre 1976 et 1980 )</v>
      </c>
      <c r="B11" s="296"/>
      <c r="C11" s="297"/>
      <c r="D11" s="297"/>
      <c r="E11" s="297"/>
      <c r="F11" s="298">
        <f t="shared" si="0"/>
        <v>0</v>
      </c>
      <c r="G11" s="11"/>
    </row>
    <row r="12" spans="1:8" ht="15.75" x14ac:dyDescent="0.25">
      <c r="A12" s="299" t="str">
        <f>"50 ans - 54 ans (nés entre "&amp;SURVEY_YEAR-54&amp;" et "&amp;SURVEY_YEAR-50&amp;" )"</f>
        <v>50 ans - 54 ans (nés entre 1971 et 1975 )</v>
      </c>
      <c r="B12" s="296"/>
      <c r="C12" s="297"/>
      <c r="D12" s="297"/>
      <c r="E12" s="297"/>
      <c r="F12" s="298">
        <f t="shared" si="0"/>
        <v>0</v>
      </c>
      <c r="G12" s="11"/>
    </row>
    <row r="13" spans="1:8" ht="15.75" x14ac:dyDescent="0.25">
      <c r="A13" s="299" t="str">
        <f>"55 ans - 59 ans (nés entre "&amp;SURVEY_YEAR-59&amp;" et "&amp;SURVEY_YEAR-55&amp;" )"</f>
        <v>55 ans - 59 ans (nés entre 1966 et 1970 )</v>
      </c>
      <c r="B13" s="296"/>
      <c r="C13" s="297"/>
      <c r="D13" s="297"/>
      <c r="E13" s="297"/>
      <c r="F13" s="298">
        <f t="shared" si="0"/>
        <v>0</v>
      </c>
      <c r="G13" s="11"/>
    </row>
    <row r="14" spans="1:8" ht="15.75" x14ac:dyDescent="0.25">
      <c r="A14" s="299" t="str">
        <f>"60 ans - 62 ans (nés entre "&amp;SURVEY_YEAR-62&amp;" et "&amp;SURVEY_YEAR-60&amp;" )"</f>
        <v>60 ans - 62 ans (nés entre 1963 et 1965 )</v>
      </c>
      <c r="B14" s="296"/>
      <c r="C14" s="297"/>
      <c r="D14" s="297"/>
      <c r="E14" s="297"/>
      <c r="F14" s="298">
        <f t="shared" si="0"/>
        <v>0</v>
      </c>
      <c r="G14" s="11"/>
    </row>
    <row r="15" spans="1:8" ht="15.75" x14ac:dyDescent="0.25">
      <c r="A15" s="299" t="str">
        <f>"63 ans - 64 ans (nés entre "&amp;SURVEY_YEAR-64&amp;" et "&amp;SURVEY_YEAR-63&amp;" )"</f>
        <v>63 ans - 64 ans (nés entre 1961 et 1962 )</v>
      </c>
      <c r="B15" s="296"/>
      <c r="C15" s="297"/>
      <c r="D15" s="297"/>
      <c r="E15" s="297"/>
      <c r="F15" s="298">
        <f t="shared" si="0"/>
        <v>0</v>
      </c>
      <c r="G15" s="11"/>
    </row>
    <row r="16" spans="1:8" ht="15.75" x14ac:dyDescent="0.25">
      <c r="A16" s="299" t="str">
        <f>"65 ans - 67 ans (nés entre "&amp;SURVEY_YEAR-67&amp;" et "&amp;SURVEY_YEAR-65&amp;" )"</f>
        <v>65 ans - 67 ans (nés entre 1958 et 1960 )</v>
      </c>
      <c r="B16" s="296"/>
      <c r="C16" s="297"/>
      <c r="D16" s="297"/>
      <c r="E16" s="297"/>
      <c r="F16" s="298">
        <f t="shared" si="0"/>
        <v>0</v>
      </c>
      <c r="G16" s="11"/>
    </row>
    <row r="17" spans="1:7" ht="15.75" x14ac:dyDescent="0.25">
      <c r="A17" s="295" t="str">
        <f>"&gt; 67 ans (nés avant "&amp;SURVEY_YEAR-67&amp;" )"</f>
        <v>&gt; 67 ans (nés avant 1958 )</v>
      </c>
      <c r="B17" s="296"/>
      <c r="C17" s="297"/>
      <c r="D17" s="297"/>
      <c r="E17" s="297"/>
      <c r="F17" s="298">
        <f t="shared" si="0"/>
        <v>0</v>
      </c>
      <c r="G17" s="11"/>
    </row>
    <row r="18" spans="1:7" ht="31.5" x14ac:dyDescent="0.25">
      <c r="A18" s="281" t="s">
        <v>196</v>
      </c>
      <c r="B18" s="298">
        <f>SUM(B6:B17)</f>
        <v>0</v>
      </c>
      <c r="C18" s="298">
        <f t="shared" ref="C18:F18" si="1">SUM(C6:C17)</f>
        <v>0</v>
      </c>
      <c r="D18" s="298">
        <f t="shared" si="1"/>
        <v>0</v>
      </c>
      <c r="E18" s="298">
        <f t="shared" si="1"/>
        <v>0</v>
      </c>
      <c r="F18" s="298">
        <f t="shared" si="1"/>
        <v>0</v>
      </c>
      <c r="G18" s="11"/>
    </row>
    <row r="19" spans="1:7" x14ac:dyDescent="0.25">
      <c r="A19" s="8"/>
      <c r="B19" s="8"/>
      <c r="C19" s="8"/>
      <c r="D19" s="8"/>
      <c r="E19" s="8"/>
      <c r="F19" s="8"/>
      <c r="G19" s="8"/>
    </row>
    <row r="20" spans="1:7" x14ac:dyDescent="0.25">
      <c r="B20" s="53"/>
      <c r="C20" s="53"/>
      <c r="D20" s="53"/>
      <c r="E20" s="53"/>
      <c r="F20" s="54"/>
      <c r="G20" s="54"/>
    </row>
    <row r="21" spans="1:7" x14ac:dyDescent="0.25">
      <c r="B21" s="53"/>
      <c r="C21" s="53"/>
      <c r="D21" s="53"/>
      <c r="E21" s="53"/>
      <c r="F21" s="54"/>
      <c r="G21" s="54"/>
    </row>
    <row r="22" spans="1:7" x14ac:dyDescent="0.25">
      <c r="B22" s="53"/>
      <c r="C22" s="53"/>
      <c r="D22" s="53"/>
      <c r="E22" s="53"/>
      <c r="F22" s="54"/>
      <c r="G22" s="54"/>
    </row>
    <row r="23" spans="1:7" x14ac:dyDescent="0.25">
      <c r="B23" s="53"/>
      <c r="C23" s="53"/>
      <c r="D23" s="53"/>
      <c r="E23" s="53"/>
      <c r="F23" s="54"/>
      <c r="G23" s="54"/>
    </row>
    <row r="24" spans="1:7" x14ac:dyDescent="0.25">
      <c r="B24" s="53"/>
      <c r="C24" s="53"/>
      <c r="D24" s="53"/>
      <c r="E24" s="53"/>
      <c r="F24" s="54"/>
      <c r="G24" s="54"/>
    </row>
    <row r="25" spans="1:7" x14ac:dyDescent="0.25">
      <c r="B25" s="53"/>
      <c r="C25" s="53"/>
      <c r="D25" s="53"/>
      <c r="E25" s="53"/>
      <c r="F25" s="54"/>
      <c r="G25" s="54"/>
    </row>
    <row r="26" spans="1:7" x14ac:dyDescent="0.25">
      <c r="B26" s="53"/>
      <c r="C26" s="53"/>
      <c r="D26" s="53"/>
      <c r="E26" s="53"/>
      <c r="F26" s="54"/>
      <c r="G26" s="54"/>
    </row>
    <row r="27" spans="1:7" x14ac:dyDescent="0.25">
      <c r="B27" s="53"/>
      <c r="C27" s="53"/>
      <c r="D27" s="53"/>
      <c r="E27" s="53"/>
      <c r="F27" s="54"/>
      <c r="G27" s="54"/>
    </row>
    <row r="28" spans="1:7" x14ac:dyDescent="0.25">
      <c r="B28" s="53"/>
      <c r="C28" s="53"/>
      <c r="D28" s="53"/>
      <c r="E28" s="53"/>
      <c r="F28" s="54"/>
      <c r="G28" s="54"/>
    </row>
    <row r="29" spans="1:7" x14ac:dyDescent="0.25">
      <c r="B29" s="53"/>
      <c r="C29" s="53"/>
      <c r="D29" s="53"/>
      <c r="E29" s="53"/>
      <c r="F29" s="54"/>
      <c r="G29" s="54"/>
    </row>
    <row r="30" spans="1:7" x14ac:dyDescent="0.25">
      <c r="B30" s="53"/>
      <c r="C30" s="53"/>
      <c r="D30" s="53"/>
      <c r="E30" s="53"/>
      <c r="F30" s="54"/>
      <c r="G30" s="54"/>
    </row>
    <row r="31" spans="1:7" x14ac:dyDescent="0.25">
      <c r="B31" s="53"/>
      <c r="C31" s="53"/>
      <c r="D31" s="53"/>
      <c r="E31" s="53"/>
      <c r="F31" s="54"/>
      <c r="G31" s="54"/>
    </row>
    <row r="32" spans="1:7" x14ac:dyDescent="0.25">
      <c r="B32" s="53"/>
      <c r="C32" s="53"/>
      <c r="D32" s="53"/>
      <c r="E32" s="53"/>
      <c r="F32" s="54"/>
      <c r="G32" s="54"/>
    </row>
    <row r="33" spans="2:7" x14ac:dyDescent="0.25">
      <c r="B33" s="53"/>
      <c r="C33" s="53"/>
      <c r="D33" s="53"/>
      <c r="E33" s="53"/>
      <c r="F33" s="54"/>
      <c r="G33" s="54"/>
    </row>
    <row r="34" spans="2:7" x14ac:dyDescent="0.25">
      <c r="B34" s="53"/>
      <c r="C34" s="53"/>
      <c r="D34" s="53"/>
      <c r="E34" s="53"/>
      <c r="F34" s="54"/>
      <c r="G34" s="54"/>
    </row>
    <row r="35" spans="2:7" x14ac:dyDescent="0.25">
      <c r="B35" s="53"/>
      <c r="C35" s="53"/>
      <c r="D35" s="53"/>
      <c r="E35" s="53"/>
      <c r="F35" s="54"/>
      <c r="G35" s="54"/>
    </row>
    <row r="36" spans="2:7" x14ac:dyDescent="0.25">
      <c r="B36" s="53"/>
      <c r="C36" s="53"/>
      <c r="D36" s="53"/>
      <c r="E36" s="53"/>
      <c r="F36" s="54"/>
      <c r="G36" s="54"/>
    </row>
    <row r="37" spans="2:7" x14ac:dyDescent="0.25">
      <c r="B37" s="53"/>
      <c r="C37" s="53"/>
      <c r="D37" s="53"/>
      <c r="E37" s="53"/>
      <c r="F37" s="54"/>
      <c r="G37" s="54"/>
    </row>
    <row r="38" spans="2:7" x14ac:dyDescent="0.25">
      <c r="B38" s="53"/>
      <c r="C38" s="53"/>
      <c r="D38" s="53"/>
      <c r="E38" s="53"/>
      <c r="F38" s="54"/>
      <c r="G38" s="54"/>
    </row>
    <row r="39" spans="2:7" x14ac:dyDescent="0.25">
      <c r="B39" s="53"/>
      <c r="C39" s="53"/>
      <c r="D39" s="53"/>
      <c r="E39" s="53"/>
      <c r="F39" s="54"/>
      <c r="G39" s="54"/>
    </row>
    <row r="40" spans="2:7" x14ac:dyDescent="0.25">
      <c r="B40" s="53"/>
      <c r="C40" s="53"/>
      <c r="D40" s="53"/>
      <c r="E40" s="53"/>
      <c r="F40" s="54"/>
      <c r="G40" s="54"/>
    </row>
    <row r="41" spans="2:7" x14ac:dyDescent="0.25">
      <c r="B41" s="53"/>
      <c r="C41" s="53"/>
      <c r="D41" s="53"/>
      <c r="E41" s="53"/>
      <c r="F41" s="54"/>
      <c r="G41" s="54"/>
    </row>
    <row r="42" spans="2:7" x14ac:dyDescent="0.25">
      <c r="B42" s="53"/>
      <c r="C42" s="53"/>
      <c r="D42" s="53"/>
      <c r="E42" s="53"/>
      <c r="F42" s="54"/>
      <c r="G42" s="54"/>
    </row>
    <row r="43" spans="2:7" x14ac:dyDescent="0.25">
      <c r="B43" s="53"/>
      <c r="C43" s="53"/>
      <c r="D43" s="53"/>
      <c r="E43" s="53"/>
      <c r="F43" s="54"/>
      <c r="G43" s="54"/>
    </row>
    <row r="44" spans="2:7" x14ac:dyDescent="0.25">
      <c r="B44" s="53"/>
      <c r="C44" s="53"/>
      <c r="D44" s="53"/>
      <c r="E44" s="53"/>
      <c r="F44" s="54"/>
      <c r="G44" s="54"/>
    </row>
    <row r="45" spans="2:7" x14ac:dyDescent="0.25">
      <c r="B45" s="53"/>
      <c r="C45" s="53"/>
      <c r="D45" s="53"/>
      <c r="E45" s="53"/>
      <c r="F45" s="54"/>
      <c r="G45" s="54"/>
    </row>
    <row r="46" spans="2:7" x14ac:dyDescent="0.25">
      <c r="B46" s="53"/>
      <c r="C46" s="53"/>
      <c r="D46" s="53"/>
      <c r="E46" s="53"/>
      <c r="F46" s="54"/>
      <c r="G46" s="54"/>
    </row>
    <row r="47" spans="2:7" x14ac:dyDescent="0.25">
      <c r="B47" s="53"/>
      <c r="C47" s="53"/>
      <c r="D47" s="53"/>
      <c r="E47" s="53"/>
      <c r="F47" s="54"/>
      <c r="G47" s="54"/>
    </row>
    <row r="48" spans="2:7" x14ac:dyDescent="0.25">
      <c r="B48" s="53"/>
      <c r="C48" s="53"/>
      <c r="D48" s="53"/>
      <c r="E48" s="53"/>
      <c r="F48" s="54"/>
      <c r="G48" s="54"/>
    </row>
    <row r="49" spans="2:7" x14ac:dyDescent="0.25">
      <c r="B49" s="53"/>
      <c r="C49" s="53"/>
      <c r="D49" s="53"/>
      <c r="E49" s="53"/>
      <c r="F49" s="54"/>
      <c r="G49" s="54"/>
    </row>
    <row r="50" spans="2:7" x14ac:dyDescent="0.25">
      <c r="B50" s="53"/>
      <c r="C50" s="53"/>
      <c r="D50" s="53"/>
      <c r="E50" s="53"/>
      <c r="F50" s="54"/>
      <c r="G50" s="54"/>
    </row>
    <row r="51" spans="2:7" x14ac:dyDescent="0.25">
      <c r="B51" s="53"/>
      <c r="C51" s="53"/>
      <c r="D51" s="53"/>
      <c r="E51" s="53"/>
      <c r="F51" s="54"/>
      <c r="G51" s="54"/>
    </row>
    <row r="52" spans="2:7" x14ac:dyDescent="0.25">
      <c r="B52" s="53"/>
      <c r="C52" s="53"/>
      <c r="D52" s="53"/>
      <c r="E52" s="53"/>
      <c r="F52" s="54"/>
      <c r="G52" s="54"/>
    </row>
    <row r="53" spans="2:7" x14ac:dyDescent="0.25">
      <c r="B53" s="53"/>
      <c r="C53" s="53"/>
      <c r="D53" s="53"/>
      <c r="E53" s="53"/>
      <c r="F53" s="54"/>
      <c r="G53" s="54"/>
    </row>
    <row r="54" spans="2:7" x14ac:dyDescent="0.25">
      <c r="B54" s="53"/>
      <c r="C54" s="53"/>
      <c r="D54" s="53"/>
      <c r="E54" s="53"/>
      <c r="F54" s="54"/>
      <c r="G54" s="54"/>
    </row>
    <row r="55" spans="2:7" x14ac:dyDescent="0.25">
      <c r="B55" s="53"/>
      <c r="C55" s="53"/>
      <c r="D55" s="53"/>
      <c r="E55" s="53"/>
      <c r="F55" s="54"/>
      <c r="G55" s="54"/>
    </row>
    <row r="56" spans="2:7" x14ac:dyDescent="0.25">
      <c r="B56" s="53"/>
      <c r="C56" s="53"/>
      <c r="D56" s="53"/>
      <c r="E56" s="53"/>
      <c r="F56" s="54"/>
      <c r="G56" s="54"/>
    </row>
    <row r="57" spans="2:7" x14ac:dyDescent="0.25">
      <c r="B57" s="53"/>
      <c r="C57" s="53"/>
      <c r="D57" s="53"/>
      <c r="E57" s="53"/>
      <c r="F57" s="54"/>
      <c r="G57" s="54"/>
    </row>
    <row r="58" spans="2:7" x14ac:dyDescent="0.25">
      <c r="B58" s="56"/>
      <c r="C58" s="56"/>
      <c r="D58" s="56"/>
      <c r="E58" s="56"/>
      <c r="F58" s="57"/>
      <c r="G58" s="57"/>
    </row>
    <row r="59" spans="2:7" x14ac:dyDescent="0.25">
      <c r="B59" s="56"/>
      <c r="C59" s="56"/>
      <c r="D59" s="56"/>
      <c r="E59" s="56"/>
      <c r="F59" s="57"/>
      <c r="G59" s="57"/>
    </row>
    <row r="60" spans="2:7" x14ac:dyDescent="0.25">
      <c r="B60" s="56"/>
      <c r="C60" s="56"/>
      <c r="D60" s="56"/>
      <c r="E60" s="56"/>
      <c r="F60" s="57"/>
      <c r="G60" s="57"/>
    </row>
    <row r="61" spans="2:7" x14ac:dyDescent="0.25">
      <c r="B61" s="56"/>
      <c r="C61" s="56"/>
      <c r="D61" s="56"/>
      <c r="E61" s="56"/>
      <c r="F61" s="57"/>
      <c r="G61" s="57"/>
    </row>
    <row r="62" spans="2:7" x14ac:dyDescent="0.25">
      <c r="B62" s="56"/>
      <c r="C62" s="56"/>
      <c r="D62" s="56"/>
      <c r="E62" s="56"/>
      <c r="F62" s="57"/>
      <c r="G62" s="57"/>
    </row>
    <row r="63" spans="2:7" x14ac:dyDescent="0.25">
      <c r="B63" s="56"/>
      <c r="C63" s="56"/>
      <c r="D63" s="56"/>
      <c r="E63" s="56"/>
      <c r="F63" s="57"/>
      <c r="G63" s="57"/>
    </row>
    <row r="64" spans="2:7" x14ac:dyDescent="0.25">
      <c r="B64" s="56"/>
      <c r="C64" s="56"/>
      <c r="D64" s="56"/>
      <c r="E64" s="56"/>
      <c r="F64" s="57"/>
      <c r="G64" s="57"/>
    </row>
    <row r="65" spans="2:7" x14ac:dyDescent="0.25">
      <c r="B65" s="56"/>
      <c r="C65" s="56"/>
      <c r="D65" s="56"/>
      <c r="E65" s="56"/>
      <c r="F65" s="57"/>
      <c r="G65" s="57"/>
    </row>
    <row r="66" spans="2:7" x14ac:dyDescent="0.25">
      <c r="B66" s="56"/>
      <c r="C66" s="56"/>
      <c r="D66" s="56"/>
      <c r="E66" s="56"/>
      <c r="F66" s="57"/>
      <c r="G66" s="57"/>
    </row>
    <row r="67" spans="2:7" x14ac:dyDescent="0.25">
      <c r="B67" s="56"/>
      <c r="C67" s="56"/>
      <c r="D67" s="56"/>
      <c r="E67" s="56"/>
      <c r="F67" s="57"/>
      <c r="G67" s="57"/>
    </row>
  </sheetData>
  <sheetProtection formatCells="0" formatColumns="0" formatRows="0" insertColumns="0" insertRows="0" insertHyperlinks="0" deleteColumns="0" deleteRows="0" sort="0" autoFilter="0" pivotTables="0"/>
  <mergeCells count="3">
    <mergeCell ref="A4:F4"/>
    <mergeCell ref="A3:F3"/>
    <mergeCell ref="A2:F2"/>
  </mergeCells>
  <conditionalFormatting sqref="B5:E5">
    <cfRule type="cellIs" dxfId="17" priority="1" operator="equal">
      <formula>""</formula>
    </cfRule>
  </conditionalFormatting>
  <printOptions horizontalCentered="1"/>
  <pageMargins left="0.23622047244093999" right="0.59055118110236005" top="0.39370078740157" bottom="0.78740157480314998" header="0.39370078740157" footer="0.55118110236219997"/>
  <pageSetup paperSize="9" scale="23" orientation="portrait"/>
  <headerFooter alignWithMargins="0">
    <oddFooter>&amp;L&amp;8&amp;A&amp;R&amp;8R&amp;&amp;D 2022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pageSetUpPr fitToPage="1"/>
  </sheetPr>
  <dimension ref="A1:I61"/>
  <sheetViews>
    <sheetView showGridLines="0" zoomScale="75" zoomScaleNormal="75" workbookViewId="0">
      <pane ySplit="1" topLeftCell="A2" activePane="bottomLeft" state="frozen"/>
      <selection pane="bottomLeft" activeCell="G10" sqref="G10"/>
    </sheetView>
  </sheetViews>
  <sheetFormatPr baseColWidth="10" defaultColWidth="8.85546875" defaultRowHeight="15" x14ac:dyDescent="0.25"/>
  <cols>
    <col min="1" max="1" width="33.42578125" style="7" bestFit="1" customWidth="1"/>
    <col min="2" max="2" width="24.85546875" style="7" bestFit="1" customWidth="1"/>
    <col min="3" max="6" width="16.42578125" style="7" customWidth="1"/>
    <col min="7" max="7" width="12.85546875" style="7" customWidth="1"/>
    <col min="8" max="8" width="3.85546875" style="2" customWidth="1"/>
    <col min="9" max="9" width="11.42578125" style="7" customWidth="1"/>
  </cols>
  <sheetData>
    <row r="1" spans="1:8" s="1" customFormat="1" ht="12.75" x14ac:dyDescent="0.2">
      <c r="A1" s="5"/>
      <c r="B1" s="7"/>
      <c r="C1" s="7"/>
      <c r="D1" s="7"/>
      <c r="E1" s="7"/>
      <c r="F1" s="7"/>
      <c r="G1" s="18"/>
      <c r="H1" s="2"/>
    </row>
    <row r="2" spans="1:8" ht="15.75" customHeight="1" x14ac:dyDescent="0.25">
      <c r="A2" s="404" t="str">
        <f>"Répartition des personnels titulaires par tranche d'âge et par sexe en personne physique (PP) au 31/12/" &amp; SURVEY_YEAR &amp; " "</f>
        <v xml:space="preserve">Répartition des personnels titulaires par tranche d'âge et par sexe en personne physique (PP) au 31/12/2025 </v>
      </c>
      <c r="B2" s="404"/>
      <c r="C2" s="404"/>
      <c r="D2" s="404"/>
      <c r="E2" s="404"/>
      <c r="F2" s="404"/>
      <c r="G2" s="57"/>
    </row>
    <row r="3" spans="1:8" s="1" customFormat="1" x14ac:dyDescent="0.2">
      <c r="A3" s="113"/>
      <c r="B3" s="113"/>
      <c r="C3" s="113"/>
      <c r="D3" s="113"/>
      <c r="E3" s="113"/>
      <c r="F3" s="113"/>
    </row>
    <row r="4" spans="1:8" s="1" customFormat="1" ht="73.150000000000006" customHeight="1" x14ac:dyDescent="0.2">
      <c r="A4" s="405" t="s">
        <v>302</v>
      </c>
      <c r="B4" s="405"/>
      <c r="C4" s="405"/>
      <c r="D4" s="405"/>
      <c r="E4" s="405"/>
      <c r="F4" s="405"/>
    </row>
    <row r="5" spans="1:8" s="1" customFormat="1" x14ac:dyDescent="0.2">
      <c r="A5" s="113"/>
      <c r="B5" s="113"/>
      <c r="C5" s="113"/>
      <c r="D5" s="113"/>
      <c r="E5" s="113"/>
      <c r="F5" s="113"/>
    </row>
    <row r="6" spans="1:8" ht="63.75" customHeight="1" x14ac:dyDescent="0.25">
      <c r="A6" s="285" t="s">
        <v>176</v>
      </c>
      <c r="B6" s="285" t="s">
        <v>177</v>
      </c>
      <c r="C6" s="285" t="s">
        <v>178</v>
      </c>
      <c r="D6" s="285" t="s">
        <v>180</v>
      </c>
      <c r="E6" s="285" t="s">
        <v>181</v>
      </c>
      <c r="F6" s="286" t="s">
        <v>182</v>
      </c>
      <c r="G6" s="55"/>
    </row>
    <row r="7" spans="1:8" ht="34.9" customHeight="1" x14ac:dyDescent="0.25">
      <c r="A7" s="300" t="s">
        <v>197</v>
      </c>
      <c r="B7" s="301">
        <f>CR_AGE_HO+CR_AGE_FE</f>
        <v>0</v>
      </c>
      <c r="C7" s="301">
        <f>IR_AGE_HO+IR_AGE_FE</f>
        <v>0</v>
      </c>
      <c r="D7" s="301">
        <f>IE_AGE_HO+IE_AGE_FE</f>
        <v>0</v>
      </c>
      <c r="E7" s="301">
        <f>AUTRE_AGE_HO+AUTRE_AGE_FE</f>
        <v>0</v>
      </c>
      <c r="F7" s="301">
        <f>TOT_AGE_HO+TOT_AGE_FE</f>
        <v>0</v>
      </c>
      <c r="G7" s="55"/>
    </row>
    <row r="8" spans="1:8" x14ac:dyDescent="0.25">
      <c r="A8" s="8"/>
      <c r="B8" s="8"/>
      <c r="C8" s="8"/>
      <c r="D8" s="8"/>
      <c r="E8" s="8"/>
      <c r="F8" s="8"/>
      <c r="G8" s="55"/>
    </row>
    <row r="9" spans="1:8" ht="15.75" x14ac:dyDescent="0.25">
      <c r="A9" s="302" t="s">
        <v>303</v>
      </c>
      <c r="B9" s="303"/>
      <c r="C9" s="303"/>
      <c r="D9" s="303"/>
      <c r="E9" s="303"/>
      <c r="F9" s="303"/>
      <c r="G9" s="3"/>
      <c r="H9" s="3"/>
    </row>
    <row r="10" spans="1:8" ht="31.5" x14ac:dyDescent="0.25">
      <c r="A10" s="300" t="s">
        <v>187</v>
      </c>
      <c r="B10" s="301">
        <f>CR_CDI</f>
        <v>0</v>
      </c>
      <c r="C10" s="301">
        <f>IR_CDI</f>
        <v>0</v>
      </c>
      <c r="D10" s="301">
        <f>IE_CDI</f>
        <v>0</v>
      </c>
      <c r="E10" s="301">
        <f>AUTRE_CDI</f>
        <v>0</v>
      </c>
      <c r="F10" s="301">
        <f>SUM(B10:E10)</f>
        <v>0</v>
      </c>
    </row>
    <row r="11" spans="1:8" ht="15.75" x14ac:dyDescent="0.25">
      <c r="A11" s="113"/>
      <c r="B11" s="304"/>
      <c r="C11" s="304"/>
      <c r="D11" s="304"/>
      <c r="E11" s="304"/>
      <c r="F11" s="305"/>
      <c r="G11" s="54"/>
    </row>
    <row r="12" spans="1:8" ht="15.75" x14ac:dyDescent="0.25">
      <c r="A12" s="302" t="s">
        <v>304</v>
      </c>
      <c r="B12" s="304"/>
      <c r="C12" s="304"/>
      <c r="D12" s="304"/>
      <c r="E12" s="304"/>
      <c r="F12" s="305"/>
      <c r="G12" s="54"/>
    </row>
    <row r="13" spans="1:8" ht="78.75" x14ac:dyDescent="0.25">
      <c r="A13" s="300" t="s">
        <v>305</v>
      </c>
      <c r="B13" s="301">
        <f>CR_AGE-B10</f>
        <v>0</v>
      </c>
      <c r="C13" s="301">
        <f>IR_AGE-C10</f>
        <v>0</v>
      </c>
      <c r="D13" s="301">
        <f>IE_AGE-D10</f>
        <v>0</v>
      </c>
      <c r="E13" s="301">
        <f>AUTRE_AGE-E10</f>
        <v>0</v>
      </c>
      <c r="F13" s="301">
        <f>TOT_AGE-F10</f>
        <v>0</v>
      </c>
      <c r="G13" s="54"/>
    </row>
    <row r="14" spans="1:8" x14ac:dyDescent="0.25">
      <c r="B14" s="53"/>
      <c r="C14" s="53"/>
      <c r="D14" s="53"/>
      <c r="E14" s="53"/>
      <c r="F14" s="54"/>
      <c r="G14" s="54"/>
    </row>
    <row r="15" spans="1:8" ht="15.75" x14ac:dyDescent="0.25">
      <c r="A15" s="400" t="str">
        <f>IF(ABS(B13)+ABS(C13)+ABS(D13)+ABS(E13)+ABS(F13)&gt;0,"Les totaux du personnel titulaire par tranche d'âge ne correspondent pas aux effectifs titulaires (tableau PP titulaire/non titulaire)","Contrôles OK")</f>
        <v>Contrôles OK</v>
      </c>
      <c r="B15" s="400"/>
      <c r="C15" s="400"/>
      <c r="D15" s="400"/>
      <c r="E15" s="400"/>
      <c r="F15" s="400"/>
      <c r="G15" s="54"/>
    </row>
    <row r="16" spans="1:8" x14ac:dyDescent="0.25">
      <c r="B16" s="53"/>
      <c r="C16" s="53"/>
      <c r="D16" s="53"/>
      <c r="E16" s="53"/>
      <c r="F16" s="54"/>
      <c r="G16" s="54"/>
    </row>
    <row r="17" spans="2:7" x14ac:dyDescent="0.25">
      <c r="B17" s="53"/>
      <c r="C17" s="53"/>
      <c r="D17" s="53"/>
      <c r="E17" s="53"/>
      <c r="F17" s="54"/>
      <c r="G17" s="54"/>
    </row>
    <row r="18" spans="2:7" x14ac:dyDescent="0.25">
      <c r="B18" s="53"/>
      <c r="C18" s="53"/>
      <c r="D18" s="53"/>
      <c r="E18" s="53"/>
      <c r="F18" s="54"/>
      <c r="G18" s="54"/>
    </row>
    <row r="19" spans="2:7" x14ac:dyDescent="0.25">
      <c r="B19" s="53"/>
      <c r="C19" s="53"/>
      <c r="D19" s="53"/>
      <c r="E19" s="53"/>
      <c r="F19" s="54"/>
      <c r="G19" s="54"/>
    </row>
    <row r="20" spans="2:7" x14ac:dyDescent="0.25">
      <c r="B20" s="53"/>
      <c r="C20" s="53"/>
      <c r="D20" s="53"/>
      <c r="E20" s="53"/>
      <c r="F20" s="54"/>
      <c r="G20" s="54"/>
    </row>
    <row r="21" spans="2:7" x14ac:dyDescent="0.25">
      <c r="B21" s="53"/>
      <c r="C21" s="53"/>
      <c r="D21" s="53"/>
      <c r="E21" s="53"/>
      <c r="F21" s="54"/>
      <c r="G21" s="54"/>
    </row>
    <row r="22" spans="2:7" x14ac:dyDescent="0.25">
      <c r="B22" s="53"/>
      <c r="C22" s="53"/>
      <c r="D22" s="53"/>
      <c r="E22" s="53"/>
      <c r="F22" s="54"/>
      <c r="G22" s="54"/>
    </row>
    <row r="23" spans="2:7" x14ac:dyDescent="0.25">
      <c r="B23" s="53"/>
      <c r="C23" s="53"/>
      <c r="D23" s="53"/>
      <c r="E23" s="53"/>
      <c r="F23" s="54"/>
      <c r="G23" s="54"/>
    </row>
    <row r="24" spans="2:7" x14ac:dyDescent="0.25">
      <c r="B24" s="53"/>
      <c r="C24" s="53"/>
      <c r="D24" s="53"/>
      <c r="E24" s="53"/>
      <c r="F24" s="54"/>
      <c r="G24" s="54"/>
    </row>
    <row r="25" spans="2:7" x14ac:dyDescent="0.25">
      <c r="B25" s="53"/>
      <c r="C25" s="53"/>
      <c r="D25" s="53"/>
      <c r="E25" s="53"/>
      <c r="F25" s="54"/>
      <c r="G25" s="54"/>
    </row>
    <row r="26" spans="2:7" x14ac:dyDescent="0.25">
      <c r="B26" s="53"/>
      <c r="C26" s="53"/>
      <c r="D26" s="53"/>
      <c r="E26" s="53"/>
      <c r="F26" s="54"/>
      <c r="G26" s="54"/>
    </row>
    <row r="27" spans="2:7" x14ac:dyDescent="0.25">
      <c r="B27" s="53"/>
      <c r="C27" s="53"/>
      <c r="D27" s="53"/>
      <c r="E27" s="53"/>
      <c r="F27" s="54"/>
      <c r="G27" s="54"/>
    </row>
    <row r="28" spans="2:7" x14ac:dyDescent="0.25">
      <c r="B28" s="53"/>
      <c r="C28" s="53"/>
      <c r="D28" s="53"/>
      <c r="E28" s="53"/>
      <c r="F28" s="54"/>
      <c r="G28" s="54"/>
    </row>
    <row r="29" spans="2:7" x14ac:dyDescent="0.25">
      <c r="B29" s="53"/>
      <c r="C29" s="53"/>
      <c r="D29" s="53"/>
      <c r="E29" s="53"/>
      <c r="F29" s="54"/>
      <c r="G29" s="54"/>
    </row>
    <row r="30" spans="2:7" x14ac:dyDescent="0.25">
      <c r="B30" s="53"/>
      <c r="C30" s="53"/>
      <c r="D30" s="53"/>
      <c r="E30" s="53"/>
      <c r="F30" s="54"/>
      <c r="G30" s="54"/>
    </row>
    <row r="31" spans="2:7" x14ac:dyDescent="0.25">
      <c r="B31" s="53"/>
      <c r="C31" s="53"/>
      <c r="D31" s="53"/>
      <c r="E31" s="53"/>
      <c r="F31" s="54"/>
      <c r="G31" s="54"/>
    </row>
    <row r="32" spans="2:7" x14ac:dyDescent="0.25">
      <c r="B32" s="53"/>
      <c r="C32" s="53"/>
      <c r="D32" s="53"/>
      <c r="E32" s="53"/>
      <c r="F32" s="54"/>
      <c r="G32" s="54"/>
    </row>
    <row r="33" spans="2:7" x14ac:dyDescent="0.25">
      <c r="B33" s="53"/>
      <c r="C33" s="53"/>
      <c r="D33" s="53"/>
      <c r="E33" s="53"/>
      <c r="F33" s="54"/>
      <c r="G33" s="54"/>
    </row>
    <row r="34" spans="2:7" x14ac:dyDescent="0.25">
      <c r="B34" s="53"/>
      <c r="C34" s="53"/>
      <c r="D34" s="53"/>
      <c r="E34" s="53"/>
      <c r="F34" s="54"/>
      <c r="G34" s="54"/>
    </row>
    <row r="35" spans="2:7" x14ac:dyDescent="0.25">
      <c r="B35" s="53"/>
      <c r="C35" s="53"/>
      <c r="D35" s="53"/>
      <c r="E35" s="53"/>
      <c r="F35" s="54"/>
      <c r="G35" s="54"/>
    </row>
    <row r="36" spans="2:7" x14ac:dyDescent="0.25">
      <c r="B36" s="53"/>
      <c r="C36" s="53"/>
      <c r="D36" s="53"/>
      <c r="E36" s="53"/>
      <c r="F36" s="54"/>
      <c r="G36" s="54"/>
    </row>
    <row r="37" spans="2:7" x14ac:dyDescent="0.25">
      <c r="B37" s="53"/>
      <c r="C37" s="53"/>
      <c r="D37" s="53"/>
      <c r="E37" s="53"/>
      <c r="F37" s="54"/>
      <c r="G37" s="54"/>
    </row>
    <row r="38" spans="2:7" x14ac:dyDescent="0.25">
      <c r="B38" s="53"/>
      <c r="C38" s="53"/>
      <c r="D38" s="53"/>
      <c r="E38" s="53"/>
      <c r="F38" s="54"/>
      <c r="G38" s="54"/>
    </row>
    <row r="39" spans="2:7" x14ac:dyDescent="0.25">
      <c r="B39" s="53"/>
      <c r="C39" s="53"/>
      <c r="D39" s="53"/>
      <c r="E39" s="53"/>
      <c r="F39" s="54"/>
      <c r="G39" s="54"/>
    </row>
    <row r="40" spans="2:7" x14ac:dyDescent="0.25">
      <c r="B40" s="53"/>
      <c r="C40" s="53"/>
      <c r="D40" s="53"/>
      <c r="E40" s="53"/>
      <c r="F40" s="54"/>
      <c r="G40" s="54"/>
    </row>
    <row r="41" spans="2:7" x14ac:dyDescent="0.25">
      <c r="B41" s="53"/>
      <c r="C41" s="53"/>
      <c r="D41" s="53"/>
      <c r="E41" s="53"/>
      <c r="F41" s="54"/>
      <c r="G41" s="54"/>
    </row>
    <row r="42" spans="2:7" x14ac:dyDescent="0.25">
      <c r="B42" s="53"/>
      <c r="C42" s="53"/>
      <c r="D42" s="53"/>
      <c r="E42" s="53"/>
      <c r="F42" s="54"/>
      <c r="G42" s="54"/>
    </row>
    <row r="43" spans="2:7" x14ac:dyDescent="0.25">
      <c r="B43" s="53"/>
      <c r="C43" s="53"/>
      <c r="D43" s="53"/>
      <c r="E43" s="53"/>
      <c r="F43" s="54"/>
      <c r="G43" s="54"/>
    </row>
    <row r="44" spans="2:7" x14ac:dyDescent="0.25">
      <c r="B44" s="53"/>
      <c r="C44" s="53"/>
      <c r="D44" s="53"/>
      <c r="E44" s="53"/>
      <c r="F44" s="54"/>
      <c r="G44" s="54"/>
    </row>
    <row r="45" spans="2:7" x14ac:dyDescent="0.25">
      <c r="B45" s="53"/>
      <c r="C45" s="53"/>
      <c r="D45" s="53"/>
      <c r="E45" s="53"/>
      <c r="F45" s="54"/>
      <c r="G45" s="54"/>
    </row>
    <row r="46" spans="2:7" x14ac:dyDescent="0.25">
      <c r="B46" s="53"/>
      <c r="C46" s="53"/>
      <c r="D46" s="53"/>
      <c r="E46" s="53"/>
      <c r="F46" s="54"/>
      <c r="G46" s="54"/>
    </row>
    <row r="47" spans="2:7" x14ac:dyDescent="0.25">
      <c r="B47" s="53"/>
      <c r="C47" s="53"/>
      <c r="D47" s="53"/>
      <c r="E47" s="53"/>
      <c r="F47" s="54"/>
      <c r="G47" s="54"/>
    </row>
    <row r="48" spans="2:7" x14ac:dyDescent="0.25">
      <c r="B48" s="53"/>
      <c r="C48" s="53"/>
      <c r="D48" s="53"/>
      <c r="E48" s="53"/>
      <c r="F48" s="54"/>
      <c r="G48" s="54"/>
    </row>
    <row r="49" spans="2:7" x14ac:dyDescent="0.25">
      <c r="B49" s="53"/>
      <c r="C49" s="53"/>
      <c r="D49" s="53"/>
      <c r="E49" s="53"/>
      <c r="F49" s="54"/>
      <c r="G49" s="54"/>
    </row>
    <row r="50" spans="2:7" x14ac:dyDescent="0.25">
      <c r="B50" s="53"/>
      <c r="C50" s="53"/>
      <c r="D50" s="53"/>
      <c r="E50" s="53"/>
      <c r="F50" s="54"/>
      <c r="G50" s="54"/>
    </row>
    <row r="51" spans="2:7" x14ac:dyDescent="0.25">
      <c r="B51" s="53"/>
      <c r="C51" s="53"/>
      <c r="D51" s="53"/>
      <c r="E51" s="53"/>
      <c r="F51" s="54"/>
      <c r="G51" s="54"/>
    </row>
    <row r="52" spans="2:7" x14ac:dyDescent="0.25">
      <c r="B52" s="56"/>
      <c r="C52" s="56"/>
      <c r="D52" s="56"/>
      <c r="E52" s="56"/>
      <c r="F52" s="57"/>
      <c r="G52" s="57"/>
    </row>
    <row r="53" spans="2:7" x14ac:dyDescent="0.25">
      <c r="B53" s="56"/>
      <c r="C53" s="56"/>
      <c r="D53" s="56"/>
      <c r="E53" s="56"/>
      <c r="F53" s="57"/>
      <c r="G53" s="57"/>
    </row>
    <row r="54" spans="2:7" x14ac:dyDescent="0.25">
      <c r="B54" s="56"/>
      <c r="C54" s="56"/>
      <c r="D54" s="56"/>
      <c r="E54" s="56"/>
      <c r="F54" s="57"/>
      <c r="G54" s="57"/>
    </row>
    <row r="55" spans="2:7" x14ac:dyDescent="0.25">
      <c r="B55" s="56"/>
      <c r="C55" s="56"/>
      <c r="D55" s="56"/>
      <c r="E55" s="56"/>
      <c r="F55" s="57"/>
      <c r="G55" s="57"/>
    </row>
    <row r="56" spans="2:7" x14ac:dyDescent="0.25">
      <c r="B56" s="56"/>
      <c r="C56" s="56"/>
      <c r="D56" s="56"/>
      <c r="E56" s="56"/>
      <c r="F56" s="57"/>
      <c r="G56" s="57"/>
    </row>
    <row r="57" spans="2:7" x14ac:dyDescent="0.25">
      <c r="B57" s="56"/>
      <c r="C57" s="56"/>
      <c r="D57" s="56"/>
      <c r="E57" s="56"/>
      <c r="F57" s="57"/>
      <c r="G57" s="57"/>
    </row>
    <row r="58" spans="2:7" x14ac:dyDescent="0.25">
      <c r="B58" s="56"/>
      <c r="C58" s="56"/>
      <c r="D58" s="56"/>
      <c r="E58" s="56"/>
      <c r="F58" s="57"/>
      <c r="G58" s="57"/>
    </row>
    <row r="59" spans="2:7" x14ac:dyDescent="0.25">
      <c r="B59" s="56"/>
      <c r="C59" s="56"/>
      <c r="D59" s="56"/>
      <c r="E59" s="56"/>
      <c r="F59" s="57"/>
      <c r="G59" s="57"/>
    </row>
    <row r="60" spans="2:7" x14ac:dyDescent="0.25">
      <c r="B60" s="56"/>
      <c r="C60" s="56"/>
      <c r="D60" s="56"/>
      <c r="E60" s="56"/>
      <c r="F60" s="57"/>
      <c r="G60" s="57"/>
    </row>
    <row r="61" spans="2:7" x14ac:dyDescent="0.25">
      <c r="B61" s="56"/>
      <c r="C61" s="56"/>
      <c r="D61" s="56"/>
      <c r="E61" s="56"/>
      <c r="F61" s="57"/>
      <c r="G61" s="57"/>
    </row>
  </sheetData>
  <sheetProtection formatCells="0" formatColumns="0" formatRows="0" insertColumns="0" insertRows="0" insertHyperlinks="0" deleteColumns="0" deleteRows="0" sort="0" autoFilter="0" pivotTables="0"/>
  <mergeCells count="3">
    <mergeCell ref="A4:F4"/>
    <mergeCell ref="A2:F2"/>
    <mergeCell ref="A15:F15"/>
  </mergeCells>
  <conditionalFormatting sqref="B6:E6">
    <cfRule type="cellIs" dxfId="16" priority="3" operator="equal">
      <formula>""</formula>
    </cfRule>
  </conditionalFormatting>
  <conditionalFormatting sqref="B13:F13">
    <cfRule type="cellIs" dxfId="15" priority="1" operator="notEqual">
      <formula>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1">
    <pageSetUpPr fitToPage="1"/>
  </sheetPr>
  <dimension ref="A1:J39"/>
  <sheetViews>
    <sheetView showGridLines="0" zoomScale="85" zoomScaleNormal="85" workbookViewId="0">
      <pane xSplit="1" ySplit="6" topLeftCell="B17" activePane="bottomRight" state="frozen"/>
      <selection pane="topRight" activeCell="B1" sqref="B1"/>
      <selection pane="bottomLeft" activeCell="A7" sqref="A7"/>
      <selection pane="bottomRight" activeCell="D24" sqref="D24"/>
    </sheetView>
  </sheetViews>
  <sheetFormatPr baseColWidth="10" defaultColWidth="8.85546875" defaultRowHeight="15" x14ac:dyDescent="0.25"/>
  <cols>
    <col min="1" max="1" width="81.7109375" style="60" customWidth="1"/>
    <col min="2" max="3" width="16.7109375" style="7" customWidth="1"/>
    <col min="4" max="4" width="16.7109375" style="1" customWidth="1"/>
    <col min="5" max="8" width="16.7109375" style="7" customWidth="1"/>
    <col min="9" max="9" width="3.85546875" style="2" customWidth="1"/>
    <col min="10" max="10" width="11.42578125" style="7" customWidth="1"/>
  </cols>
  <sheetData>
    <row r="1" spans="1:9" s="1" customFormat="1" ht="12.75" x14ac:dyDescent="0.2">
      <c r="A1" s="5"/>
      <c r="B1" s="6"/>
      <c r="C1" s="7"/>
      <c r="E1" s="7"/>
      <c r="F1" s="7"/>
      <c r="G1" s="7"/>
      <c r="H1" s="7"/>
      <c r="I1" s="2"/>
    </row>
    <row r="2" spans="1:9" s="58" customFormat="1" ht="28.15" customHeight="1" x14ac:dyDescent="0.15">
      <c r="A2" s="378" t="str">
        <f>"Répartition des chercheurs par discipline d'activité exercée en personne physique (PP) au 31/12/" &amp; SURVEY_YEAR &amp; " "</f>
        <v xml:space="preserve">Répartition des chercheurs par discipline d'activité exercée en personne physique (PP) au 31/12/2025 </v>
      </c>
      <c r="B2" s="378"/>
      <c r="C2" s="378"/>
      <c r="D2" s="378"/>
      <c r="E2" s="378"/>
      <c r="F2" s="378"/>
      <c r="G2" s="378"/>
      <c r="I2" s="2"/>
    </row>
    <row r="3" spans="1:9" ht="32.450000000000003" customHeight="1" x14ac:dyDescent="0.25">
      <c r="A3" s="418" t="s">
        <v>306</v>
      </c>
      <c r="B3" s="418"/>
      <c r="C3" s="418"/>
      <c r="D3" s="418"/>
      <c r="E3" s="418"/>
      <c r="F3" s="418"/>
      <c r="G3" s="418"/>
    </row>
    <row r="4" spans="1:9" x14ac:dyDescent="0.25">
      <c r="A4" s="388" t="str">
        <f>"En Personnes Physiques* (PP) au 31/12/" &amp; SURVEY_YEAR</f>
        <v>En Personnes Physiques* (PP) au 31/12/2025</v>
      </c>
      <c r="B4" s="388"/>
      <c r="C4" s="388"/>
      <c r="D4" s="388"/>
      <c r="E4" s="388"/>
      <c r="F4" s="388"/>
      <c r="G4" s="388"/>
    </row>
    <row r="5" spans="1:9" ht="39" customHeight="1" x14ac:dyDescent="0.25">
      <c r="A5" s="422" t="s">
        <v>307</v>
      </c>
      <c r="B5" s="422"/>
      <c r="C5" s="422"/>
      <c r="D5" s="422"/>
      <c r="E5" s="422"/>
      <c r="F5" s="422"/>
      <c r="G5" s="422"/>
    </row>
    <row r="6" spans="1:9" s="61" customFormat="1" ht="60.75" x14ac:dyDescent="0.25">
      <c r="A6" s="285" t="s">
        <v>230</v>
      </c>
      <c r="B6" s="330" t="s">
        <v>198</v>
      </c>
      <c r="C6" s="331" t="s">
        <v>199</v>
      </c>
      <c r="D6" s="330" t="s">
        <v>321</v>
      </c>
      <c r="E6" s="330" t="s">
        <v>318</v>
      </c>
      <c r="F6" s="331" t="s">
        <v>319</v>
      </c>
      <c r="G6" s="330" t="s">
        <v>320</v>
      </c>
      <c r="H6" s="330" t="s">
        <v>322</v>
      </c>
      <c r="I6" s="2"/>
    </row>
    <row r="7" spans="1:9" x14ac:dyDescent="0.25">
      <c r="A7" s="197" t="s">
        <v>200</v>
      </c>
      <c r="B7" s="297"/>
      <c r="C7" s="306">
        <f>NTI_NDOC_MATH+DOC_MATH</f>
        <v>0</v>
      </c>
      <c r="D7" s="297"/>
      <c r="E7" s="297"/>
      <c r="F7" s="306">
        <f>TI_MATH+NTI_MATH</f>
        <v>0</v>
      </c>
      <c r="G7" s="297"/>
      <c r="H7" s="306">
        <f>TOT_MATH-F_MATH</f>
        <v>0</v>
      </c>
    </row>
    <row r="8" spans="1:9" x14ac:dyDescent="0.25">
      <c r="A8" s="197" t="s">
        <v>201</v>
      </c>
      <c r="B8" s="297"/>
      <c r="C8" s="306">
        <f>NTI_NDOC_PHYS+DOC_PHYS</f>
        <v>0</v>
      </c>
      <c r="D8" s="297"/>
      <c r="E8" s="297"/>
      <c r="F8" s="306">
        <f>TI_PHYS+NTI_PHYS</f>
        <v>0</v>
      </c>
      <c r="G8" s="297"/>
      <c r="H8" s="306">
        <f>TOT_PHYS-F_PHYS</f>
        <v>0</v>
      </c>
    </row>
    <row r="9" spans="1:9" x14ac:dyDescent="0.25">
      <c r="A9" s="197" t="s">
        <v>202</v>
      </c>
      <c r="B9" s="297"/>
      <c r="C9" s="306">
        <f>NTI_NDOC_CHIM+DOC_CHIM</f>
        <v>0</v>
      </c>
      <c r="D9" s="297"/>
      <c r="E9" s="297"/>
      <c r="F9" s="306">
        <f>TI_CHIM+NTI_CHIM</f>
        <v>0</v>
      </c>
      <c r="G9" s="297"/>
      <c r="H9" s="306">
        <f>TOT_CHIM-F_CHIM</f>
        <v>0</v>
      </c>
    </row>
    <row r="10" spans="1:9" ht="30" x14ac:dyDescent="0.25">
      <c r="A10" s="197" t="s">
        <v>231</v>
      </c>
      <c r="B10" s="297"/>
      <c r="C10" s="306">
        <f>NTI_NDOC_STIC+DOC_STIC</f>
        <v>0</v>
      </c>
      <c r="D10" s="297"/>
      <c r="E10" s="297"/>
      <c r="F10" s="306">
        <f>TI_STIC+NTI_STIC</f>
        <v>0</v>
      </c>
      <c r="G10" s="297"/>
      <c r="H10" s="306">
        <f>TOT_STIC-F_STIC</f>
        <v>0</v>
      </c>
    </row>
    <row r="11" spans="1:9" ht="45" x14ac:dyDescent="0.25">
      <c r="A11" s="197" t="s">
        <v>232</v>
      </c>
      <c r="B11" s="297"/>
      <c r="C11" s="306">
        <f>NTI_NDOC_MECA+DOC_MECA</f>
        <v>0</v>
      </c>
      <c r="D11" s="297"/>
      <c r="E11" s="297"/>
      <c r="F11" s="306">
        <f>TI_MECA+NTI_MECA</f>
        <v>0</v>
      </c>
      <c r="G11" s="297"/>
      <c r="H11" s="306">
        <f>TOT_MECA-F_MECA</f>
        <v>0</v>
      </c>
    </row>
    <row r="12" spans="1:9" ht="30" x14ac:dyDescent="0.25">
      <c r="A12" s="197" t="s">
        <v>203</v>
      </c>
      <c r="B12" s="297"/>
      <c r="C12" s="306">
        <f>NTI_NDOC_NATU+DOC_NATU</f>
        <v>0</v>
      </c>
      <c r="D12" s="297"/>
      <c r="E12" s="297"/>
      <c r="F12" s="306">
        <f>TI_NATU+NTI_NATU</f>
        <v>0</v>
      </c>
      <c r="G12" s="297"/>
      <c r="H12" s="306">
        <f>TOT_NATU-F_NATU</f>
        <v>0</v>
      </c>
    </row>
    <row r="13" spans="1:9" x14ac:dyDescent="0.25">
      <c r="A13" s="197" t="s">
        <v>204</v>
      </c>
      <c r="B13" s="297"/>
      <c r="C13" s="306">
        <f>NTI_NDOC_AGRI+DOC_AGRI</f>
        <v>0</v>
      </c>
      <c r="D13" s="297"/>
      <c r="E13" s="297"/>
      <c r="F13" s="306">
        <f>TI_AGRI+NTI_AGRI</f>
        <v>0</v>
      </c>
      <c r="G13" s="297"/>
      <c r="H13" s="306">
        <f>TOT_AGRI-F_AGRI</f>
        <v>0</v>
      </c>
    </row>
    <row r="14" spans="1:9" x14ac:dyDescent="0.25">
      <c r="A14" s="197" t="s">
        <v>205</v>
      </c>
      <c r="B14" s="297"/>
      <c r="C14" s="306">
        <f>NTI_NDOC_SV+DOC_SV</f>
        <v>0</v>
      </c>
      <c r="D14" s="297"/>
      <c r="E14" s="297"/>
      <c r="F14" s="306">
        <f>TI_SV+NTI_SV</f>
        <v>0</v>
      </c>
      <c r="G14" s="297"/>
      <c r="H14" s="306">
        <f>TOT_SV-F_SV</f>
        <v>0</v>
      </c>
    </row>
    <row r="15" spans="1:9" x14ac:dyDescent="0.25">
      <c r="A15" s="197" t="s">
        <v>206</v>
      </c>
      <c r="B15" s="297"/>
      <c r="C15" s="306">
        <f>NTI_NDOC_MED+DOC_MED</f>
        <v>0</v>
      </c>
      <c r="D15" s="297"/>
      <c r="E15" s="297"/>
      <c r="F15" s="306">
        <f>TI_MED+NTI_MED</f>
        <v>0</v>
      </c>
      <c r="G15" s="297"/>
      <c r="H15" s="306">
        <f>TOT_MED-F_MED</f>
        <v>0</v>
      </c>
    </row>
    <row r="16" spans="1:9" ht="45" x14ac:dyDescent="0.25">
      <c r="A16" s="197" t="s">
        <v>207</v>
      </c>
      <c r="B16" s="297"/>
      <c r="C16" s="306">
        <f>NTI_NDOC_SS+DOC_SS</f>
        <v>0</v>
      </c>
      <c r="D16" s="297"/>
      <c r="E16" s="297"/>
      <c r="F16" s="306">
        <f>TI_SS+NTI_SS</f>
        <v>0</v>
      </c>
      <c r="G16" s="297"/>
      <c r="H16" s="306">
        <f>TOT_SS-F_SS</f>
        <v>0</v>
      </c>
    </row>
    <row r="17" spans="1:9" ht="30" x14ac:dyDescent="0.25">
      <c r="A17" s="197" t="s">
        <v>208</v>
      </c>
      <c r="B17" s="297"/>
      <c r="C17" s="306">
        <f>NTI_NDOC_SH+DOC_SH</f>
        <v>0</v>
      </c>
      <c r="D17" s="297"/>
      <c r="E17" s="297"/>
      <c r="F17" s="306">
        <f>TI_SH+NTI_SH</f>
        <v>0</v>
      </c>
      <c r="G17" s="297"/>
      <c r="H17" s="306">
        <f>TOT_SH-F_SH</f>
        <v>0</v>
      </c>
    </row>
    <row r="18" spans="1:9" ht="30" x14ac:dyDescent="0.25">
      <c r="A18" s="197" t="s">
        <v>209</v>
      </c>
      <c r="B18" s="297"/>
      <c r="C18" s="306">
        <f>NTI_NDOC_GES+DOC_GES</f>
        <v>0</v>
      </c>
      <c r="D18" s="297"/>
      <c r="E18" s="297"/>
      <c r="F18" s="306">
        <f>TI_GES+NTI_GES</f>
        <v>0</v>
      </c>
      <c r="G18" s="297"/>
      <c r="H18" s="306">
        <f>TOT_GES-F_GES</f>
        <v>0</v>
      </c>
    </row>
    <row r="19" spans="1:9" s="11" customFormat="1" ht="15.75" x14ac:dyDescent="0.2">
      <c r="A19" s="252" t="s">
        <v>210</v>
      </c>
      <c r="B19" s="306">
        <f t="shared" ref="B19" si="0">SUM(B7:B18)</f>
        <v>0</v>
      </c>
      <c r="C19" s="306">
        <f>SUM(C7:C18)</f>
        <v>0</v>
      </c>
      <c r="D19" s="306">
        <f t="shared" ref="D19:H19" si="1">SUM(D7:D18)</f>
        <v>0</v>
      </c>
      <c r="E19" s="306">
        <f t="shared" si="1"/>
        <v>0</v>
      </c>
      <c r="F19" s="306">
        <f t="shared" si="1"/>
        <v>0</v>
      </c>
      <c r="G19" s="306">
        <f t="shared" si="1"/>
        <v>0</v>
      </c>
      <c r="H19" s="306">
        <f t="shared" si="1"/>
        <v>0</v>
      </c>
      <c r="I19" s="2"/>
    </row>
    <row r="20" spans="1:9" s="11" customFormat="1" ht="12.75" x14ac:dyDescent="0.2">
      <c r="A20" s="14"/>
      <c r="B20" s="14"/>
      <c r="C20" s="14"/>
      <c r="I20" s="2"/>
    </row>
    <row r="21" spans="1:9" ht="15.75" x14ac:dyDescent="0.25">
      <c r="A21" s="423" t="s">
        <v>308</v>
      </c>
      <c r="B21" s="423"/>
      <c r="C21" s="423"/>
    </row>
    <row r="22" spans="1:9" ht="75.75" x14ac:dyDescent="0.25">
      <c r="A22" s="307" t="s">
        <v>309</v>
      </c>
      <c r="B22" s="307" t="s">
        <v>187</v>
      </c>
      <c r="C22" s="307" t="s">
        <v>188</v>
      </c>
      <c r="D22" s="330" t="s">
        <v>321</v>
      </c>
      <c r="E22" s="330" t="s">
        <v>318</v>
      </c>
      <c r="G22" s="330" t="s">
        <v>320</v>
      </c>
      <c r="H22" s="330" t="s">
        <v>322</v>
      </c>
    </row>
    <row r="23" spans="1:9" ht="15.75" x14ac:dyDescent="0.25">
      <c r="A23" s="252" t="s">
        <v>210</v>
      </c>
      <c r="B23" s="306">
        <f>CR_CDI+IR_CDI+DOC_CDI</f>
        <v>0</v>
      </c>
      <c r="C23" s="306">
        <f>CR_CDD+IR_CDD+DOC_CDD</f>
        <v>0</v>
      </c>
      <c r="D23" s="306">
        <f>CR_CDD+IR_CDD</f>
        <v>0</v>
      </c>
      <c r="E23" s="306">
        <f>DOC_CDD</f>
        <v>0</v>
      </c>
      <c r="G23" s="306">
        <f>CR_FE+IR_FE+DOC_FE</f>
        <v>0</v>
      </c>
      <c r="H23" s="306">
        <f>CR_HO+IR_HO+DOC_HO</f>
        <v>0</v>
      </c>
    </row>
    <row r="24" spans="1:9" x14ac:dyDescent="0.25">
      <c r="A24" s="424" t="str">
        <f>IF(TI_DISC&lt;&gt;B23,"Le total du personnel de recherche titulaire par discipline ne correspond pas à la somme du personnel de recherche titulaire (fonctionnaires, CDI)","Contrôles OK")</f>
        <v>Contrôles OK</v>
      </c>
      <c r="B24" s="424"/>
      <c r="C24" s="424"/>
    </row>
    <row r="25" spans="1:9" x14ac:dyDescent="0.25">
      <c r="A25" s="425" t="str">
        <f>IF(NTI_DISC&lt;&gt;C23,"Le total du personnel de recherche non titulaire par discipline ne correspond pas à la somme du personnel de recherche non titulaire (CDD, contractuel, vacataire, post-doc)","Contrôles OK")</f>
        <v>Contrôles OK</v>
      </c>
      <c r="B25" s="425"/>
      <c r="C25" s="425"/>
    </row>
    <row r="37" spans="2:9" s="60" customFormat="1" ht="12.75" x14ac:dyDescent="0.2">
      <c r="B37" s="7"/>
      <c r="C37" s="7"/>
      <c r="E37" s="7"/>
      <c r="F37" s="7"/>
      <c r="G37" s="7"/>
      <c r="H37" s="7"/>
      <c r="I37" s="2"/>
    </row>
    <row r="38" spans="2:9" s="60" customFormat="1" ht="12.75" x14ac:dyDescent="0.2">
      <c r="B38" s="7"/>
      <c r="C38" s="7"/>
      <c r="E38" s="7"/>
      <c r="F38" s="7"/>
      <c r="G38" s="7"/>
      <c r="H38" s="7"/>
      <c r="I38" s="2"/>
    </row>
    <row r="39" spans="2:9" s="60" customFormat="1" ht="12.75" x14ac:dyDescent="0.2">
      <c r="B39" s="7"/>
      <c r="C39" s="7"/>
      <c r="E39" s="7"/>
      <c r="F39" s="7"/>
      <c r="G39" s="7"/>
      <c r="H39" s="7"/>
      <c r="I39" s="2"/>
    </row>
  </sheetData>
  <sheetProtection formatCells="0" formatColumns="0" formatRows="0" insertColumns="0" insertRows="0" insertHyperlinks="0" deleteColumns="0" deleteRows="0" sort="0" autoFilter="0" pivotTables="0"/>
  <mergeCells count="7">
    <mergeCell ref="A2:G2"/>
    <mergeCell ref="A5:G5"/>
    <mergeCell ref="A21:C21"/>
    <mergeCell ref="A24:C24"/>
    <mergeCell ref="A25:C25"/>
    <mergeCell ref="A3:G3"/>
    <mergeCell ref="A4:G4"/>
  </mergeCells>
  <conditionalFormatting sqref="B19">
    <cfRule type="cellIs" dxfId="14" priority="13" operator="notEqual">
      <formula>$B$23</formula>
    </cfRule>
  </conditionalFormatting>
  <conditionalFormatting sqref="C19">
    <cfRule type="cellIs" dxfId="13" priority="12" operator="notEqual">
      <formula>$C$23</formula>
    </cfRule>
  </conditionalFormatting>
  <conditionalFormatting sqref="D19">
    <cfRule type="cellIs" dxfId="12" priority="11" operator="notEqual">
      <formula>$D$23</formula>
    </cfRule>
  </conditionalFormatting>
  <conditionalFormatting sqref="E19">
    <cfRule type="cellIs" dxfId="11" priority="1" operator="notEqual">
      <formula>$E$23</formula>
    </cfRule>
  </conditionalFormatting>
  <printOptions horizontalCentered="1"/>
  <pageMargins left="0.23622047244093999" right="0.59055118110236005" top="0.39370078740157" bottom="0.78740157480314998" header="0.39370078740157" footer="0.55118110236219997"/>
  <pageSetup paperSize="9" scale="24" orientation="portrait"/>
  <headerFooter alignWithMargins="0">
    <oddFooter>&amp;L&amp;8&amp;A&amp;R&amp;8R&amp;&amp;D 2022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2">
    <pageSetUpPr fitToPage="1"/>
  </sheetPr>
  <dimension ref="A1:J12"/>
  <sheetViews>
    <sheetView showGridLines="0" zoomScale="85" zoomScaleNormal="85" workbookViewId="0">
      <pane ySplit="1" topLeftCell="A2" activePane="bottomLeft" state="frozen"/>
      <selection pane="bottomLeft" activeCell="C9" sqref="C9"/>
    </sheetView>
  </sheetViews>
  <sheetFormatPr baseColWidth="10" defaultColWidth="8.85546875" defaultRowHeight="15" x14ac:dyDescent="0.25"/>
  <cols>
    <col min="1" max="1" width="32.5703125" style="7" customWidth="1"/>
    <col min="2" max="7" width="16.7109375" style="7" customWidth="1"/>
    <col min="8" max="8" width="11.42578125" style="7" customWidth="1"/>
    <col min="9" max="9" width="3.85546875" style="2" customWidth="1"/>
    <col min="10" max="10" width="11.42578125" style="7" customWidth="1"/>
  </cols>
  <sheetData>
    <row r="1" spans="1:9" s="1" customFormat="1" ht="12.75" x14ac:dyDescent="0.2">
      <c r="A1" s="5"/>
      <c r="B1" s="7"/>
      <c r="C1" s="7"/>
      <c r="D1" s="7"/>
      <c r="E1" s="7"/>
      <c r="F1" s="7"/>
      <c r="G1" s="7"/>
      <c r="H1" s="7"/>
      <c r="I1" s="2"/>
    </row>
    <row r="2" spans="1:9" s="62" customFormat="1" ht="18" x14ac:dyDescent="0.25">
      <c r="A2" s="426" t="str">
        <f>"Effectifs de R&amp;D rémunérés par votre organisme en " &amp; SURVEY_YEAR &amp; " en équivalent temps plein recherche (ETPR)"</f>
        <v>Effectifs de R&amp;D rémunérés par votre organisme en 2025 en équivalent temps plein recherche (ETPR)</v>
      </c>
      <c r="B2" s="426"/>
      <c r="C2" s="426"/>
      <c r="D2" s="426"/>
      <c r="E2" s="426"/>
      <c r="F2" s="426"/>
      <c r="G2" s="426"/>
      <c r="I2" s="2"/>
    </row>
    <row r="3" spans="1:9" s="58" customFormat="1" ht="20.45" customHeight="1" x14ac:dyDescent="0.15">
      <c r="A3" s="430" t="s">
        <v>175</v>
      </c>
      <c r="B3" s="431"/>
      <c r="C3" s="431"/>
      <c r="D3" s="431"/>
      <c r="E3" s="431"/>
      <c r="F3" s="431"/>
      <c r="G3" s="432"/>
      <c r="I3" s="2"/>
    </row>
    <row r="4" spans="1:9" ht="100.5" customHeight="1" x14ac:dyDescent="0.25">
      <c r="A4" s="405" t="s">
        <v>310</v>
      </c>
      <c r="B4" s="405"/>
      <c r="C4" s="405"/>
      <c r="D4" s="405"/>
      <c r="E4" s="405"/>
      <c r="F4" s="405"/>
      <c r="G4" s="405"/>
    </row>
    <row r="5" spans="1:9" x14ac:dyDescent="0.25">
      <c r="A5" s="59"/>
      <c r="B5" s="59"/>
      <c r="C5" s="59"/>
      <c r="D5" s="59"/>
      <c r="E5" s="59"/>
      <c r="F5" s="59"/>
    </row>
    <row r="6" spans="1:9" s="1" customFormat="1" ht="110.25" x14ac:dyDescent="0.2">
      <c r="A6" s="285" t="s">
        <v>176</v>
      </c>
      <c r="B6" s="285" t="s">
        <v>177</v>
      </c>
      <c r="C6" s="285" t="s">
        <v>178</v>
      </c>
      <c r="D6" s="285" t="s">
        <v>179</v>
      </c>
      <c r="E6" s="285" t="s">
        <v>180</v>
      </c>
      <c r="F6" s="286" t="s">
        <v>181</v>
      </c>
      <c r="G6" s="285" t="s">
        <v>182</v>
      </c>
      <c r="I6" s="2"/>
    </row>
    <row r="7" spans="1:9" ht="15.75" x14ac:dyDescent="0.25">
      <c r="A7" s="427" t="s">
        <v>211</v>
      </c>
      <c r="B7" s="427"/>
      <c r="C7" s="427"/>
      <c r="D7" s="427"/>
      <c r="E7" s="427"/>
      <c r="F7" s="427"/>
      <c r="G7" s="427"/>
    </row>
    <row r="8" spans="1:9" ht="60" x14ac:dyDescent="0.25">
      <c r="A8" s="308" t="s">
        <v>185</v>
      </c>
      <c r="B8" s="309"/>
      <c r="C8" s="309"/>
      <c r="D8" s="309"/>
      <c r="E8" s="309"/>
      <c r="F8" s="309"/>
      <c r="G8" s="306">
        <f>SUM(B8:F8)</f>
        <v>0</v>
      </c>
    </row>
    <row r="9" spans="1:9" ht="45" x14ac:dyDescent="0.25">
      <c r="A9" s="310" t="s">
        <v>186</v>
      </c>
      <c r="B9" s="309"/>
      <c r="C9" s="309"/>
      <c r="D9" s="309"/>
      <c r="E9" s="309"/>
      <c r="F9" s="309"/>
      <c r="G9" s="306">
        <f>SUM(B9:F9)</f>
        <v>0</v>
      </c>
    </row>
    <row r="10" spans="1:9" ht="15.75" x14ac:dyDescent="0.25">
      <c r="A10" s="311" t="s">
        <v>212</v>
      </c>
      <c r="B10" s="312">
        <f>SUM(B8:B9)</f>
        <v>0</v>
      </c>
      <c r="C10" s="312">
        <f t="shared" ref="C10:G10" si="0">SUM(C8:C9)</f>
        <v>0</v>
      </c>
      <c r="D10" s="312">
        <f t="shared" si="0"/>
        <v>0</v>
      </c>
      <c r="E10" s="312">
        <f t="shared" si="0"/>
        <v>0</v>
      </c>
      <c r="F10" s="312">
        <f t="shared" si="0"/>
        <v>0</v>
      </c>
      <c r="G10" s="312">
        <f t="shared" si="0"/>
        <v>0</v>
      </c>
    </row>
    <row r="12" spans="1:9" ht="15.75" x14ac:dyDescent="0.25">
      <c r="A12" s="428" t="str">
        <f>IF(OR(AND(TOT_REM2_ETP&gt;0,DI_PERS=0),AND(DI_PERS&gt;0,TOT_REM2_ETP=0)),"Potentielle incohérence entre dépenses de personnel et effectifs rémunérés en ETP ","Contrôles OK")</f>
        <v>Contrôles OK</v>
      </c>
      <c r="B12" s="429"/>
      <c r="C12" s="429"/>
      <c r="D12" s="429"/>
      <c r="E12" s="429"/>
      <c r="F12" s="429"/>
      <c r="G12" s="429"/>
    </row>
  </sheetData>
  <sheetProtection formatCells="0" formatColumns="0" formatRows="0" insertColumns="0" insertRows="0" insertHyperlinks="0" deleteColumns="0" deleteRows="0" sort="0" autoFilter="0" pivotTables="0"/>
  <mergeCells count="5">
    <mergeCell ref="A2:G2"/>
    <mergeCell ref="A7:G7"/>
    <mergeCell ref="A12:G12"/>
    <mergeCell ref="A4:G4"/>
    <mergeCell ref="A3:G3"/>
  </mergeCells>
  <conditionalFormatting sqref="B6:E6">
    <cfRule type="cellIs" dxfId="10" priority="1" operator="equal">
      <formula>""</formula>
    </cfRule>
  </conditionalFormatting>
  <printOptions horizontalCentered="1"/>
  <pageMargins left="0.23622047244093999" right="0.59055118110236005" top="0.39370078740157" bottom="0.78740157480314998" header="0.39370078740157" footer="0.55118110236219997"/>
  <pageSetup paperSize="9" scale="17" orientation="portrait"/>
  <headerFooter alignWithMargins="0">
    <oddFooter>&amp;L&amp;8&amp;A&amp;R&amp;8R&amp;&amp;D 2022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pageSetUpPr fitToPage="1"/>
  </sheetPr>
  <dimension ref="A1:O12"/>
  <sheetViews>
    <sheetView showGridLines="0" zoomScaleNormal="100" workbookViewId="0">
      <pane ySplit="1" topLeftCell="A2" activePane="bottomLeft" state="frozen"/>
      <selection pane="bottomLeft" activeCell="F9" sqref="F9"/>
    </sheetView>
  </sheetViews>
  <sheetFormatPr baseColWidth="10" defaultColWidth="8.85546875" defaultRowHeight="15" x14ac:dyDescent="0.25"/>
  <cols>
    <col min="1" max="1" width="32.5703125" style="7" customWidth="1"/>
    <col min="2" max="7" width="16.7109375" style="7" customWidth="1"/>
    <col min="8" max="8" width="11.42578125" style="7" customWidth="1"/>
    <col min="9" max="9" width="3.85546875" style="2" customWidth="1"/>
    <col min="10" max="10" width="11.42578125" style="7" customWidth="1"/>
  </cols>
  <sheetData>
    <row r="1" spans="1:15" s="1" customFormat="1" ht="12.75" x14ac:dyDescent="0.2">
      <c r="A1" s="5"/>
      <c r="B1" s="7"/>
      <c r="C1" s="7"/>
      <c r="D1" s="7"/>
      <c r="E1" s="7"/>
      <c r="F1" s="7"/>
      <c r="G1" s="7"/>
      <c r="H1" s="7"/>
      <c r="I1" s="2"/>
    </row>
    <row r="2" spans="1:15" s="62" customFormat="1" ht="18" x14ac:dyDescent="0.25">
      <c r="A2" s="426" t="str">
        <f>"Effectifs de R&amp;D rémunérés par votre organisme en " &amp; SURVEY_YEAR &amp; " en équivalent temps plein recherche (ETPR)"</f>
        <v>Effectifs de R&amp;D rémunérés par votre organisme en 2025 en équivalent temps plein recherche (ETPR)</v>
      </c>
      <c r="B2" s="426"/>
      <c r="C2" s="426"/>
      <c r="D2" s="426"/>
      <c r="E2" s="426"/>
      <c r="F2" s="426"/>
      <c r="G2" s="426"/>
      <c r="I2" s="2"/>
    </row>
    <row r="3" spans="1:15" s="58" customFormat="1" x14ac:dyDescent="0.15">
      <c r="A3" s="433" t="s">
        <v>175</v>
      </c>
      <c r="B3" s="434"/>
      <c r="C3" s="434"/>
      <c r="D3" s="434"/>
      <c r="E3" s="434"/>
      <c r="F3" s="434"/>
      <c r="G3" s="435"/>
      <c r="I3" s="2"/>
    </row>
    <row r="4" spans="1:15" ht="96.75" customHeight="1" x14ac:dyDescent="0.25">
      <c r="A4" s="436" t="s">
        <v>310</v>
      </c>
      <c r="B4" s="436"/>
      <c r="C4" s="436"/>
      <c r="D4" s="436"/>
      <c r="E4" s="436"/>
      <c r="F4" s="436"/>
      <c r="G4" s="436"/>
    </row>
    <row r="5" spans="1:15" x14ac:dyDescent="0.25">
      <c r="A5" s="59"/>
      <c r="B5" s="59"/>
      <c r="C5" s="59"/>
      <c r="D5" s="59"/>
      <c r="E5" s="59"/>
      <c r="F5" s="59"/>
    </row>
    <row r="6" spans="1:15" s="1" customFormat="1" ht="63.75" x14ac:dyDescent="0.2">
      <c r="A6" s="261" t="s">
        <v>176</v>
      </c>
      <c r="B6" s="261" t="s">
        <v>177</v>
      </c>
      <c r="C6" s="261" t="s">
        <v>178</v>
      </c>
      <c r="D6" s="261" t="s">
        <v>179</v>
      </c>
      <c r="E6" s="261" t="s">
        <v>180</v>
      </c>
      <c r="F6" s="261" t="s">
        <v>181</v>
      </c>
      <c r="G6" s="47" t="s">
        <v>182</v>
      </c>
      <c r="I6" s="2"/>
    </row>
    <row r="7" spans="1:15" ht="15.75" x14ac:dyDescent="0.25">
      <c r="A7" s="427" t="s">
        <v>213</v>
      </c>
      <c r="B7" s="427"/>
      <c r="C7" s="427"/>
      <c r="D7" s="427"/>
      <c r="E7" s="427"/>
      <c r="F7" s="427"/>
      <c r="G7" s="427"/>
      <c r="J7" s="61"/>
      <c r="K7" s="61"/>
      <c r="L7" s="61"/>
      <c r="M7" s="61"/>
      <c r="N7" s="61"/>
      <c r="O7" s="61"/>
    </row>
    <row r="8" spans="1:15" ht="30" x14ac:dyDescent="0.25">
      <c r="A8" s="197" t="s">
        <v>214</v>
      </c>
      <c r="B8" s="309"/>
      <c r="C8" s="309"/>
      <c r="D8" s="309"/>
      <c r="E8" s="309"/>
      <c r="F8" s="309"/>
      <c r="G8" s="306">
        <f>SUM(B8:F8)</f>
        <v>0</v>
      </c>
    </row>
    <row r="9" spans="1:15" ht="30" x14ac:dyDescent="0.25">
      <c r="A9" s="197" t="s">
        <v>215</v>
      </c>
      <c r="B9" s="309"/>
      <c r="C9" s="309"/>
      <c r="D9" s="309"/>
      <c r="E9" s="309"/>
      <c r="F9" s="309"/>
      <c r="G9" s="306">
        <f>SUM(B9:F9)</f>
        <v>0</v>
      </c>
    </row>
    <row r="10" spans="1:15" ht="15.75" x14ac:dyDescent="0.25">
      <c r="A10" s="311" t="s">
        <v>212</v>
      </c>
      <c r="B10" s="312">
        <f>SUM(B8:B9)</f>
        <v>0</v>
      </c>
      <c r="C10" s="312">
        <f t="shared" ref="C10:G10" si="0">SUM(C8:C9)</f>
        <v>0</v>
      </c>
      <c r="D10" s="312">
        <f t="shared" si="0"/>
        <v>0</v>
      </c>
      <c r="E10" s="312">
        <f t="shared" si="0"/>
        <v>0</v>
      </c>
      <c r="F10" s="312">
        <f t="shared" si="0"/>
        <v>0</v>
      </c>
      <c r="G10" s="312">
        <f t="shared" si="0"/>
        <v>0</v>
      </c>
    </row>
    <row r="12" spans="1:15" ht="15.75" x14ac:dyDescent="0.25">
      <c r="A12" s="428" t="str">
        <f>IF(OR(AND(TOT_LIEU_ETP&gt;0,DI_PERS=0),AND(DI_PERS&gt;0,TOT_LIEU_ETP=0)),"Potentielle incohérence entre dépenses de personnel et effectifs rémunérés en ETP ","Contrôles OK")</f>
        <v>Contrôles OK</v>
      </c>
      <c r="B12" s="429"/>
      <c r="C12" s="429"/>
      <c r="D12" s="429"/>
      <c r="E12" s="429"/>
      <c r="F12" s="429"/>
      <c r="G12" s="429"/>
    </row>
  </sheetData>
  <sheetProtection formatCells="0" formatColumns="0" formatRows="0" insertColumns="0" insertRows="0" insertHyperlinks="0" deleteColumns="0" deleteRows="0" sort="0" autoFilter="0" pivotTables="0"/>
  <mergeCells count="5">
    <mergeCell ref="A12:G12"/>
    <mergeCell ref="A2:G2"/>
    <mergeCell ref="A3:G3"/>
    <mergeCell ref="A4:G4"/>
    <mergeCell ref="A7:G7"/>
  </mergeCells>
  <conditionalFormatting sqref="A6:F6">
    <cfRule type="cellIs" dxfId="9" priority="1" operator="equal">
      <formula>""</formula>
    </cfRule>
  </conditionalFormatting>
  <printOptions horizontalCentered="1"/>
  <pageMargins left="0.23622047244093999" right="0.59055118110236005" top="0.39370078740157" bottom="0.78740157480314998" header="0.39370078740157" footer="0.55118110236219997"/>
  <pageSetup paperSize="9" scale="17" orientation="portrait"/>
  <headerFooter alignWithMargins="0">
    <oddFooter>&amp;L&amp;8&amp;A&amp;R&amp;8R&amp;&amp;D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1:D26"/>
  <sheetViews>
    <sheetView showGridLines="0" zoomScale="85" zoomScaleNormal="85" workbookViewId="0">
      <selection activeCell="D17" sqref="D17"/>
    </sheetView>
  </sheetViews>
  <sheetFormatPr baseColWidth="10" defaultColWidth="11.42578125" defaultRowHeight="15" x14ac:dyDescent="0.2"/>
  <cols>
    <col min="1" max="1" width="31.42578125" style="113" customWidth="1"/>
    <col min="2" max="2" width="63.140625" style="113" customWidth="1"/>
    <col min="3" max="3" width="11.42578125" style="113"/>
    <col min="4" max="4" width="64.140625" style="113" customWidth="1"/>
    <col min="5" max="16384" width="11.42578125" style="113"/>
  </cols>
  <sheetData>
    <row r="1" spans="1:4" ht="33.6" customHeight="1" x14ac:dyDescent="0.2">
      <c r="A1" s="356" t="s">
        <v>233</v>
      </c>
      <c r="B1" s="356"/>
      <c r="D1" s="334" t="s">
        <v>234</v>
      </c>
    </row>
    <row r="3" spans="1:4" ht="15.75" x14ac:dyDescent="0.2">
      <c r="A3" s="114" t="s">
        <v>20</v>
      </c>
      <c r="B3" s="115"/>
    </row>
    <row r="5" spans="1:4" ht="15.75" x14ac:dyDescent="0.25">
      <c r="A5" s="116" t="s">
        <v>21</v>
      </c>
    </row>
    <row r="6" spans="1:4" x14ac:dyDescent="0.2">
      <c r="A6" s="113" t="s">
        <v>22</v>
      </c>
    </row>
    <row r="7" spans="1:4" x14ac:dyDescent="0.2">
      <c r="A7" s="117" t="s">
        <v>23</v>
      </c>
      <c r="B7" s="118"/>
    </row>
    <row r="8" spans="1:4" x14ac:dyDescent="0.2">
      <c r="A8" s="117" t="s">
        <v>24</v>
      </c>
      <c r="B8" s="118"/>
    </row>
    <row r="9" spans="1:4" x14ac:dyDescent="0.2">
      <c r="A9" s="117" t="s">
        <v>25</v>
      </c>
      <c r="B9" s="119"/>
    </row>
    <row r="10" spans="1:4" x14ac:dyDescent="0.2">
      <c r="A10" s="117" t="s">
        <v>26</v>
      </c>
      <c r="B10" s="118"/>
      <c r="D10" s="335" t="s">
        <v>323</v>
      </c>
    </row>
    <row r="11" spans="1:4" ht="15.75" x14ac:dyDescent="0.2">
      <c r="A11" s="120"/>
      <c r="B11" s="121"/>
    </row>
    <row r="12" spans="1:4" ht="15.75" x14ac:dyDescent="0.25">
      <c r="A12" s="116" t="s">
        <v>27</v>
      </c>
      <c r="B12" s="121"/>
    </row>
    <row r="13" spans="1:4" x14ac:dyDescent="0.2">
      <c r="A13" s="113" t="s">
        <v>28</v>
      </c>
      <c r="B13" s="121"/>
    </row>
    <row r="14" spans="1:4" x14ac:dyDescent="0.2">
      <c r="A14" s="117" t="s">
        <v>23</v>
      </c>
      <c r="B14" s="118"/>
    </row>
    <row r="15" spans="1:4" ht="30" x14ac:dyDescent="0.2">
      <c r="A15" s="117" t="s">
        <v>29</v>
      </c>
      <c r="B15" s="118"/>
    </row>
    <row r="16" spans="1:4" x14ac:dyDescent="0.2">
      <c r="A16" s="117" t="s">
        <v>24</v>
      </c>
      <c r="B16" s="118"/>
    </row>
    <row r="17" spans="1:2" x14ac:dyDescent="0.2">
      <c r="A17" s="117" t="s">
        <v>25</v>
      </c>
      <c r="B17" s="118"/>
    </row>
    <row r="18" spans="1:2" x14ac:dyDescent="0.2">
      <c r="A18" s="117" t="s">
        <v>26</v>
      </c>
      <c r="B18" s="118"/>
    </row>
    <row r="19" spans="1:2" ht="15.75" x14ac:dyDescent="0.2">
      <c r="A19" s="120"/>
      <c r="B19" s="121"/>
    </row>
    <row r="20" spans="1:2" ht="15.75" x14ac:dyDescent="0.25">
      <c r="A20" s="116" t="s">
        <v>30</v>
      </c>
      <c r="B20" s="121"/>
    </row>
    <row r="21" spans="1:2" x14ac:dyDescent="0.2">
      <c r="A21" s="113" t="s">
        <v>31</v>
      </c>
      <c r="B21" s="121"/>
    </row>
    <row r="22" spans="1:2" x14ac:dyDescent="0.2">
      <c r="A22" s="117" t="s">
        <v>23</v>
      </c>
      <c r="B22" s="118"/>
    </row>
    <row r="23" spans="1:2" ht="30" x14ac:dyDescent="0.2">
      <c r="A23" s="117" t="s">
        <v>29</v>
      </c>
      <c r="B23" s="118"/>
    </row>
    <row r="24" spans="1:2" x14ac:dyDescent="0.2">
      <c r="A24" s="117" t="s">
        <v>24</v>
      </c>
      <c r="B24" s="118"/>
    </row>
    <row r="25" spans="1:2" x14ac:dyDescent="0.2">
      <c r="A25" s="117" t="s">
        <v>25</v>
      </c>
      <c r="B25" s="118"/>
    </row>
    <row r="26" spans="1:2" x14ac:dyDescent="0.2">
      <c r="A26" s="117" t="s">
        <v>26</v>
      </c>
      <c r="B26" s="118"/>
    </row>
  </sheetData>
  <sheetProtection formatCells="0" formatColumns="0" formatRows="0" insertColumns="0" insertRows="0" insertHyperlinks="0" deleteColumns="0" deleteRows="0" sort="0" autoFilter="0" pivotTables="0"/>
  <mergeCells count="1">
    <mergeCell ref="A1:B1"/>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pageSetUpPr fitToPage="1"/>
  </sheetPr>
  <dimension ref="A1:J52"/>
  <sheetViews>
    <sheetView showGridLines="0" zoomScale="75" zoomScaleNormal="75" workbookViewId="0">
      <pane xSplit="1" ySplit="6" topLeftCell="B31" activePane="bottomRight" state="frozen"/>
      <selection pane="topRight" activeCell="C1" sqref="C1"/>
      <selection pane="bottomLeft" activeCell="A8" sqref="A8"/>
      <selection pane="bottomRight" activeCell="G32" sqref="G32"/>
    </sheetView>
  </sheetViews>
  <sheetFormatPr baseColWidth="10" defaultColWidth="8.85546875" defaultRowHeight="15" x14ac:dyDescent="0.25"/>
  <cols>
    <col min="1" max="1" width="36.5703125" style="7" customWidth="1"/>
    <col min="2" max="2" width="17.140625" style="7" customWidth="1"/>
    <col min="3" max="3" width="20.7109375" style="7" customWidth="1"/>
    <col min="4" max="4" width="19.28515625" style="7" customWidth="1"/>
    <col min="5" max="5" width="18.85546875" style="7" customWidth="1"/>
    <col min="6" max="6" width="22.7109375" style="7" customWidth="1"/>
    <col min="7" max="8" width="14.85546875" style="7" customWidth="1"/>
    <col min="9" max="9" width="3.85546875" style="2" customWidth="1"/>
    <col min="10" max="10" width="11.42578125" style="7" customWidth="1"/>
  </cols>
  <sheetData>
    <row r="1" spans="1:9" s="1" customFormat="1" ht="12.75" x14ac:dyDescent="0.2">
      <c r="A1" s="5"/>
      <c r="B1" s="7"/>
      <c r="C1" s="7"/>
      <c r="D1" s="7"/>
      <c r="E1" s="7"/>
      <c r="F1" s="7"/>
      <c r="G1" s="7"/>
      <c r="H1" s="7"/>
      <c r="I1" s="2"/>
    </row>
    <row r="2" spans="1:9" s="58" customFormat="1" ht="33.75" customHeight="1" x14ac:dyDescent="0.15">
      <c r="A2" s="438" t="str">
        <f>"Répartition des effectifs par région (lieu de travail)  " &amp; SURVEY_YEAR &amp; " en équivalent temps plein recherche (ETPR)"</f>
        <v>Répartition des effectifs par région (lieu de travail)  2025 en équivalent temps plein recherche (ETPR)</v>
      </c>
      <c r="B2" s="438"/>
      <c r="C2" s="438"/>
      <c r="D2" s="438"/>
      <c r="E2" s="438"/>
      <c r="F2" s="438"/>
      <c r="G2" s="438"/>
      <c r="H2" s="63"/>
      <c r="I2" s="2"/>
    </row>
    <row r="3" spans="1:9" s="12" customFormat="1" ht="47.45" customHeight="1" x14ac:dyDescent="0.2">
      <c r="A3" s="437" t="s">
        <v>312</v>
      </c>
      <c r="B3" s="418"/>
      <c r="C3" s="418"/>
      <c r="D3" s="418"/>
      <c r="E3" s="418"/>
      <c r="F3" s="418"/>
      <c r="G3" s="418"/>
      <c r="I3" s="2"/>
    </row>
    <row r="4" spans="1:9" s="12" customFormat="1" ht="77.45" customHeight="1" x14ac:dyDescent="0.2">
      <c r="A4" s="437" t="s">
        <v>313</v>
      </c>
      <c r="B4" s="418"/>
      <c r="C4" s="418"/>
      <c r="D4" s="418"/>
      <c r="E4" s="418"/>
      <c r="F4" s="418"/>
      <c r="G4" s="418"/>
      <c r="I4" s="2"/>
    </row>
    <row r="5" spans="1:9" s="12" customFormat="1" ht="12.75" x14ac:dyDescent="0.2">
      <c r="A5" s="59"/>
      <c r="B5" s="59"/>
      <c r="C5" s="59"/>
      <c r="D5" s="59"/>
      <c r="E5" s="59"/>
      <c r="F5" s="59"/>
      <c r="I5" s="2"/>
    </row>
    <row r="6" spans="1:9" s="1" customFormat="1" ht="94.5" x14ac:dyDescent="0.2">
      <c r="A6" s="285" t="s">
        <v>176</v>
      </c>
      <c r="B6" s="285" t="s">
        <v>177</v>
      </c>
      <c r="C6" s="285" t="s">
        <v>178</v>
      </c>
      <c r="D6" s="285" t="s">
        <v>179</v>
      </c>
      <c r="E6" s="285" t="s">
        <v>180</v>
      </c>
      <c r="F6" s="285" t="s">
        <v>181</v>
      </c>
      <c r="G6" s="286" t="s">
        <v>182</v>
      </c>
      <c r="I6" s="2"/>
    </row>
    <row r="7" spans="1:9" ht="27.75" customHeight="1" x14ac:dyDescent="0.25">
      <c r="A7" s="184" t="s">
        <v>216</v>
      </c>
      <c r="B7" s="297"/>
      <c r="C7" s="297"/>
      <c r="D7" s="297"/>
      <c r="E7" s="297"/>
      <c r="F7" s="297"/>
      <c r="G7" s="298">
        <f t="shared" ref="G7:G34" si="0">SUM(B7:F7)</f>
        <v>0</v>
      </c>
      <c r="H7" s="64"/>
    </row>
    <row r="8" spans="1:9" ht="27.75" customHeight="1" x14ac:dyDescent="0.25">
      <c r="A8" s="184" t="s">
        <v>58</v>
      </c>
      <c r="B8" s="297"/>
      <c r="C8" s="297"/>
      <c r="D8" s="297"/>
      <c r="E8" s="297"/>
      <c r="F8" s="297"/>
      <c r="G8" s="298">
        <f t="shared" si="0"/>
        <v>0</v>
      </c>
      <c r="H8" s="64"/>
    </row>
    <row r="9" spans="1:9" ht="27.75" customHeight="1" x14ac:dyDescent="0.25">
      <c r="A9" s="184" t="s">
        <v>59</v>
      </c>
      <c r="B9" s="297"/>
      <c r="C9" s="297"/>
      <c r="D9" s="297"/>
      <c r="E9" s="297"/>
      <c r="F9" s="297"/>
      <c r="G9" s="298">
        <f t="shared" si="0"/>
        <v>0</v>
      </c>
      <c r="H9" s="64"/>
    </row>
    <row r="10" spans="1:9" ht="27.75" customHeight="1" x14ac:dyDescent="0.25">
      <c r="A10" s="184" t="s">
        <v>60</v>
      </c>
      <c r="B10" s="297"/>
      <c r="C10" s="297"/>
      <c r="D10" s="297"/>
      <c r="E10" s="297"/>
      <c r="F10" s="297"/>
      <c r="G10" s="298">
        <f t="shared" si="0"/>
        <v>0</v>
      </c>
      <c r="H10" s="64"/>
    </row>
    <row r="11" spans="1:9" ht="27.75" customHeight="1" x14ac:dyDescent="0.25">
      <c r="A11" s="184" t="s">
        <v>61</v>
      </c>
      <c r="B11" s="297"/>
      <c r="C11" s="297"/>
      <c r="D11" s="297"/>
      <c r="E11" s="297"/>
      <c r="F11" s="297"/>
      <c r="G11" s="298">
        <f t="shared" si="0"/>
        <v>0</v>
      </c>
      <c r="H11" s="64"/>
    </row>
    <row r="12" spans="1:9" ht="27.75" customHeight="1" x14ac:dyDescent="0.25">
      <c r="A12" s="184" t="s">
        <v>62</v>
      </c>
      <c r="B12" s="297"/>
      <c r="C12" s="297"/>
      <c r="D12" s="297"/>
      <c r="E12" s="297"/>
      <c r="F12" s="297"/>
      <c r="G12" s="298">
        <f t="shared" si="0"/>
        <v>0</v>
      </c>
      <c r="H12" s="64"/>
    </row>
    <row r="13" spans="1:9" ht="27.75" customHeight="1" x14ac:dyDescent="0.25">
      <c r="A13" s="184" t="s">
        <v>63</v>
      </c>
      <c r="B13" s="297"/>
      <c r="C13" s="297"/>
      <c r="D13" s="297"/>
      <c r="E13" s="297"/>
      <c r="F13" s="297"/>
      <c r="G13" s="298">
        <f t="shared" si="0"/>
        <v>0</v>
      </c>
      <c r="H13" s="64"/>
    </row>
    <row r="14" spans="1:9" ht="27.75" customHeight="1" x14ac:dyDescent="0.25">
      <c r="A14" s="184" t="s">
        <v>64</v>
      </c>
      <c r="B14" s="297"/>
      <c r="C14" s="297"/>
      <c r="D14" s="297"/>
      <c r="E14" s="297"/>
      <c r="F14" s="297"/>
      <c r="G14" s="298">
        <f t="shared" si="0"/>
        <v>0</v>
      </c>
      <c r="H14" s="64"/>
    </row>
    <row r="15" spans="1:9" ht="27.75" customHeight="1" x14ac:dyDescent="0.25">
      <c r="A15" s="184" t="s">
        <v>65</v>
      </c>
      <c r="B15" s="297"/>
      <c r="C15" s="297"/>
      <c r="D15" s="297"/>
      <c r="E15" s="297"/>
      <c r="F15" s="297"/>
      <c r="G15" s="298">
        <f t="shared" si="0"/>
        <v>0</v>
      </c>
      <c r="H15" s="64"/>
    </row>
    <row r="16" spans="1:9" ht="27.75" customHeight="1" x14ac:dyDescent="0.25">
      <c r="A16" s="184" t="s">
        <v>66</v>
      </c>
      <c r="B16" s="297"/>
      <c r="C16" s="297"/>
      <c r="D16" s="297"/>
      <c r="E16" s="297"/>
      <c r="F16" s="297"/>
      <c r="G16" s="298">
        <f t="shared" si="0"/>
        <v>0</v>
      </c>
      <c r="H16" s="64"/>
    </row>
    <row r="17" spans="1:8" ht="27.75" customHeight="1" x14ac:dyDescent="0.25">
      <c r="A17" s="184" t="s">
        <v>67</v>
      </c>
      <c r="B17" s="297"/>
      <c r="C17" s="297"/>
      <c r="D17" s="297"/>
      <c r="E17" s="297"/>
      <c r="F17" s="297"/>
      <c r="G17" s="298">
        <f t="shared" si="0"/>
        <v>0</v>
      </c>
      <c r="H17" s="64"/>
    </row>
    <row r="18" spans="1:8" ht="27.75" customHeight="1" x14ac:dyDescent="0.25">
      <c r="A18" s="184" t="s">
        <v>68</v>
      </c>
      <c r="B18" s="297"/>
      <c r="C18" s="297"/>
      <c r="D18" s="297"/>
      <c r="E18" s="297"/>
      <c r="F18" s="297"/>
      <c r="G18" s="298">
        <f t="shared" si="0"/>
        <v>0</v>
      </c>
      <c r="H18" s="64"/>
    </row>
    <row r="19" spans="1:8" ht="27.75" customHeight="1" x14ac:dyDescent="0.25">
      <c r="A19" s="184" t="s">
        <v>69</v>
      </c>
      <c r="B19" s="297"/>
      <c r="C19" s="297"/>
      <c r="D19" s="297"/>
      <c r="E19" s="297"/>
      <c r="F19" s="297"/>
      <c r="G19" s="298">
        <f t="shared" si="0"/>
        <v>0</v>
      </c>
      <c r="H19" s="64"/>
    </row>
    <row r="20" spans="1:8" ht="27.75" customHeight="1" x14ac:dyDescent="0.25">
      <c r="A20" s="184" t="s">
        <v>70</v>
      </c>
      <c r="B20" s="297"/>
      <c r="C20" s="297"/>
      <c r="D20" s="297"/>
      <c r="E20" s="297"/>
      <c r="F20" s="297"/>
      <c r="G20" s="298">
        <f t="shared" si="0"/>
        <v>0</v>
      </c>
      <c r="H20" s="64"/>
    </row>
    <row r="21" spans="1:8" ht="27.75" customHeight="1" x14ac:dyDescent="0.25">
      <c r="A21" s="184" t="s">
        <v>71</v>
      </c>
      <c r="B21" s="297"/>
      <c r="C21" s="297"/>
      <c r="D21" s="297"/>
      <c r="E21" s="297"/>
      <c r="F21" s="297"/>
      <c r="G21" s="298">
        <f t="shared" si="0"/>
        <v>0</v>
      </c>
      <c r="H21" s="64"/>
    </row>
    <row r="22" spans="1:8" ht="27.75" customHeight="1" x14ac:dyDescent="0.25">
      <c r="A22" s="184" t="s">
        <v>72</v>
      </c>
      <c r="B22" s="297"/>
      <c r="C22" s="297"/>
      <c r="D22" s="297"/>
      <c r="E22" s="297"/>
      <c r="F22" s="297"/>
      <c r="G22" s="298">
        <f t="shared" si="0"/>
        <v>0</v>
      </c>
      <c r="H22" s="64"/>
    </row>
    <row r="23" spans="1:8" ht="27.75" customHeight="1" x14ac:dyDescent="0.25">
      <c r="A23" s="184" t="s">
        <v>73</v>
      </c>
      <c r="B23" s="297"/>
      <c r="C23" s="297"/>
      <c r="D23" s="297"/>
      <c r="E23" s="297"/>
      <c r="F23" s="297"/>
      <c r="G23" s="298">
        <f t="shared" si="0"/>
        <v>0</v>
      </c>
      <c r="H23" s="64"/>
    </row>
    <row r="24" spans="1:8" ht="27.75" customHeight="1" x14ac:dyDescent="0.25">
      <c r="A24" s="184" t="s">
        <v>74</v>
      </c>
      <c r="B24" s="297"/>
      <c r="C24" s="297"/>
      <c r="D24" s="297"/>
      <c r="E24" s="297"/>
      <c r="F24" s="297"/>
      <c r="G24" s="298">
        <f t="shared" si="0"/>
        <v>0</v>
      </c>
      <c r="H24" s="64"/>
    </row>
    <row r="25" spans="1:8" ht="27.75" customHeight="1" x14ac:dyDescent="0.25">
      <c r="A25" s="184" t="s">
        <v>75</v>
      </c>
      <c r="B25" s="297"/>
      <c r="C25" s="297"/>
      <c r="D25" s="297"/>
      <c r="E25" s="297"/>
      <c r="F25" s="297"/>
      <c r="G25" s="298">
        <f t="shared" si="0"/>
        <v>0</v>
      </c>
      <c r="H25" s="64"/>
    </row>
    <row r="26" spans="1:8" ht="27.75" customHeight="1" x14ac:dyDescent="0.25">
      <c r="A26" s="184" t="s">
        <v>76</v>
      </c>
      <c r="B26" s="297"/>
      <c r="C26" s="297"/>
      <c r="D26" s="297"/>
      <c r="E26" s="297"/>
      <c r="F26" s="297"/>
      <c r="G26" s="298">
        <f t="shared" si="0"/>
        <v>0</v>
      </c>
      <c r="H26" s="64"/>
    </row>
    <row r="27" spans="1:8" ht="27.75" customHeight="1" x14ac:dyDescent="0.25">
      <c r="A27" s="184" t="s">
        <v>77</v>
      </c>
      <c r="B27" s="297"/>
      <c r="C27" s="297"/>
      <c r="D27" s="297"/>
      <c r="E27" s="297"/>
      <c r="F27" s="297"/>
      <c r="G27" s="298">
        <f t="shared" si="0"/>
        <v>0</v>
      </c>
      <c r="H27" s="64"/>
    </row>
    <row r="28" spans="1:8" ht="27.75" customHeight="1" x14ac:dyDescent="0.25">
      <c r="A28" s="184" t="s">
        <v>78</v>
      </c>
      <c r="B28" s="297"/>
      <c r="C28" s="297"/>
      <c r="D28" s="297"/>
      <c r="E28" s="297"/>
      <c r="F28" s="297"/>
      <c r="G28" s="298">
        <f t="shared" si="0"/>
        <v>0</v>
      </c>
      <c r="H28" s="64"/>
    </row>
    <row r="29" spans="1:8" ht="27.75" customHeight="1" x14ac:dyDescent="0.25">
      <c r="A29" s="184" t="s">
        <v>79</v>
      </c>
      <c r="B29" s="297"/>
      <c r="C29" s="297"/>
      <c r="D29" s="297"/>
      <c r="E29" s="297"/>
      <c r="F29" s="297"/>
      <c r="G29" s="298">
        <f t="shared" si="0"/>
        <v>0</v>
      </c>
      <c r="H29" s="64"/>
    </row>
    <row r="30" spans="1:8" ht="27.75" customHeight="1" x14ac:dyDescent="0.25">
      <c r="A30" s="184" t="s">
        <v>80</v>
      </c>
      <c r="B30" s="297"/>
      <c r="C30" s="297"/>
      <c r="D30" s="297"/>
      <c r="E30" s="297"/>
      <c r="F30" s="297"/>
      <c r="G30" s="298">
        <f t="shared" si="0"/>
        <v>0</v>
      </c>
      <c r="H30" s="64"/>
    </row>
    <row r="31" spans="1:8" ht="27.75" customHeight="1" x14ac:dyDescent="0.25">
      <c r="A31" s="184" t="s">
        <v>81</v>
      </c>
      <c r="B31" s="297"/>
      <c r="C31" s="297"/>
      <c r="D31" s="297"/>
      <c r="E31" s="297"/>
      <c r="F31" s="297"/>
      <c r="G31" s="298">
        <f t="shared" si="0"/>
        <v>0</v>
      </c>
      <c r="H31" s="64"/>
    </row>
    <row r="32" spans="1:8" ht="27.75" customHeight="1" x14ac:dyDescent="0.25">
      <c r="A32" s="184" t="s">
        <v>82</v>
      </c>
      <c r="B32" s="297"/>
      <c r="C32" s="297"/>
      <c r="D32" s="297"/>
      <c r="E32" s="297"/>
      <c r="F32" s="297"/>
      <c r="G32" s="298">
        <f t="shared" si="0"/>
        <v>0</v>
      </c>
      <c r="H32" s="64"/>
    </row>
    <row r="33" spans="1:10" ht="27.75" customHeight="1" x14ac:dyDescent="0.25">
      <c r="A33" s="184" t="s">
        <v>83</v>
      </c>
      <c r="B33" s="297"/>
      <c r="C33" s="297"/>
      <c r="D33" s="297"/>
      <c r="E33" s="297"/>
      <c r="F33" s="297"/>
      <c r="G33" s="298">
        <f t="shared" si="0"/>
        <v>0</v>
      </c>
      <c r="H33" s="64"/>
    </row>
    <row r="34" spans="1:10" ht="27.75" customHeight="1" x14ac:dyDescent="0.25">
      <c r="A34" s="184" t="s">
        <v>217</v>
      </c>
      <c r="B34" s="297"/>
      <c r="C34" s="297"/>
      <c r="D34" s="297"/>
      <c r="E34" s="297"/>
      <c r="F34" s="297"/>
      <c r="G34" s="298">
        <f t="shared" si="0"/>
        <v>0</v>
      </c>
      <c r="H34" s="64"/>
    </row>
    <row r="35" spans="1:10" ht="27.75" customHeight="1" x14ac:dyDescent="0.25">
      <c r="A35" s="184" t="s">
        <v>311</v>
      </c>
      <c r="B35" s="313"/>
      <c r="C35" s="313"/>
      <c r="D35" s="313"/>
      <c r="E35" s="313"/>
      <c r="F35" s="313"/>
      <c r="G35" s="298">
        <f>SUM(B35:F35)</f>
        <v>0</v>
      </c>
      <c r="H35" s="64"/>
      <c r="I35" s="69"/>
      <c r="J35" s="57"/>
    </row>
    <row r="36" spans="1:10" s="11" customFormat="1" ht="44.25" customHeight="1" x14ac:dyDescent="0.2">
      <c r="A36" s="252" t="s">
        <v>212</v>
      </c>
      <c r="B36" s="298">
        <f>SUM(B7:B35)</f>
        <v>0</v>
      </c>
      <c r="C36" s="298">
        <f t="shared" ref="C36:G36" si="1">SUM(C7:C35)</f>
        <v>0</v>
      </c>
      <c r="D36" s="298">
        <f t="shared" si="1"/>
        <v>0</v>
      </c>
      <c r="E36" s="298">
        <f t="shared" si="1"/>
        <v>0</v>
      </c>
      <c r="F36" s="298">
        <f t="shared" si="1"/>
        <v>0</v>
      </c>
      <c r="G36" s="298">
        <f t="shared" si="1"/>
        <v>0</v>
      </c>
      <c r="H36" s="64"/>
      <c r="I36" s="2"/>
    </row>
    <row r="37" spans="1:10" x14ac:dyDescent="0.25">
      <c r="H37" s="64"/>
    </row>
    <row r="38" spans="1:10" ht="15.75" x14ac:dyDescent="0.25">
      <c r="A38" s="400" t="str">
        <f>IF(OR(CR_REG&lt;&gt;CR_LIEU_ETP,DOC_REG&lt;&gt;DOC_LIEU_ETP,IE_REG&lt;&gt;IE_LIEU_ETP,AUTRE_REG&lt;&gt;AUTRE_LIEU_ETP,TOT_REG&lt;&gt;TOT_LIEU_ETP),"Les totaux des ETP par région ne correspondent pas aux totaux des ETP répartis par lieu de travail.","Contrôles OK")</f>
        <v>Contrôles OK</v>
      </c>
      <c r="B38" s="400"/>
      <c r="C38" s="400"/>
      <c r="D38" s="400"/>
      <c r="E38" s="400"/>
      <c r="F38" s="400"/>
      <c r="G38" s="400"/>
    </row>
    <row r="39" spans="1:10" ht="15.75" x14ac:dyDescent="0.25">
      <c r="A39" s="252" t="s">
        <v>212</v>
      </c>
      <c r="B39" s="298">
        <f>CR_LIEU_ETP</f>
        <v>0</v>
      </c>
      <c r="C39" s="298">
        <f>IR_LIEU_ETP</f>
        <v>0</v>
      </c>
      <c r="D39" s="298">
        <f>DOC_LIEU_ETP</f>
        <v>0</v>
      </c>
      <c r="E39" s="298">
        <f>IE_LIEU_ETP</f>
        <v>0</v>
      </c>
      <c r="F39" s="298">
        <f>AUTRE_LIEU_ETP</f>
        <v>0</v>
      </c>
      <c r="G39" s="298">
        <f>TOT_LIEU_ETP</f>
        <v>0</v>
      </c>
    </row>
    <row r="50" ht="31.5" customHeight="1" x14ac:dyDescent="0.25"/>
    <row r="51" ht="31.5" customHeight="1" x14ac:dyDescent="0.25"/>
    <row r="52" ht="31.5" customHeight="1" x14ac:dyDescent="0.25"/>
  </sheetData>
  <sheetProtection formatCells="0" formatColumns="0" formatRows="0" insertColumns="0" insertRows="0" insertHyperlinks="0" deleteColumns="0" deleteRows="0" sort="0" autoFilter="0" pivotTables="0"/>
  <mergeCells count="4">
    <mergeCell ref="A38:G38"/>
    <mergeCell ref="A3:G3"/>
    <mergeCell ref="A2:G2"/>
    <mergeCell ref="A4:G4"/>
  </mergeCells>
  <conditionalFormatting sqref="B36">
    <cfRule type="cellIs" dxfId="8" priority="6" operator="notEqual">
      <formula>$B$40</formula>
    </cfRule>
  </conditionalFormatting>
  <conditionalFormatting sqref="B6:F6">
    <cfRule type="cellIs" dxfId="7" priority="7" operator="equal">
      <formula>""</formula>
    </cfRule>
  </conditionalFormatting>
  <conditionalFormatting sqref="C36">
    <cfRule type="cellIs" dxfId="6" priority="5" operator="notEqual">
      <formula>$C$40</formula>
    </cfRule>
  </conditionalFormatting>
  <conditionalFormatting sqref="D36">
    <cfRule type="cellIs" dxfId="5" priority="4" operator="notEqual">
      <formula>$D$40</formula>
    </cfRule>
  </conditionalFormatting>
  <conditionalFormatting sqref="E36">
    <cfRule type="cellIs" dxfId="4" priority="3" operator="notEqual">
      <formula>$E$40</formula>
    </cfRule>
  </conditionalFormatting>
  <conditionalFormatting sqref="F36">
    <cfRule type="cellIs" dxfId="3" priority="2" operator="notEqual">
      <formula>$F$40</formula>
    </cfRule>
  </conditionalFormatting>
  <conditionalFormatting sqref="G36">
    <cfRule type="cellIs" dxfId="2" priority="1" operator="notEqual">
      <formula>$G$40</formula>
    </cfRule>
  </conditionalFormatting>
  <printOptions horizontalCentered="1"/>
  <pageMargins left="0.23622047244093999" right="0.59055118110236005" top="0.39370078740157" bottom="0.78740157480314998" header="0.39370078740157" footer="0.55118110236219997"/>
  <pageSetup paperSize="9" scale="16" orientation="portrait"/>
  <headerFooter alignWithMargins="0">
    <oddFooter>&amp;L&amp;8&amp;A&amp;R&amp;8R&amp;&amp;D 2022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pageSetUpPr fitToPage="1"/>
  </sheetPr>
  <dimension ref="A1:J10"/>
  <sheetViews>
    <sheetView showGridLines="0" zoomScaleNormal="100" workbookViewId="0">
      <pane ySplit="1" topLeftCell="A2" activePane="bottomLeft" state="frozen"/>
      <selection pane="bottomLeft" activeCell="C8" sqref="C8"/>
    </sheetView>
  </sheetViews>
  <sheetFormatPr baseColWidth="10" defaultColWidth="8.85546875" defaultRowHeight="15" x14ac:dyDescent="0.25"/>
  <cols>
    <col min="1" max="1" width="28.7109375" style="57" bestFit="1" customWidth="1"/>
    <col min="2" max="4" width="15.7109375" style="57" customWidth="1"/>
    <col min="5" max="5" width="17.5703125" style="57" customWidth="1"/>
    <col min="6" max="6" width="17.85546875" style="57" customWidth="1"/>
    <col min="7" max="7" width="18.7109375" style="57" customWidth="1"/>
    <col min="8" max="8" width="15.7109375" style="57" customWidth="1"/>
    <col min="9" max="9" width="3.85546875" style="69" customWidth="1"/>
    <col min="10" max="10" width="11.42578125" style="57" customWidth="1"/>
  </cols>
  <sheetData>
    <row r="1" spans="1:9" s="57" customFormat="1" ht="12.75" x14ac:dyDescent="0.2">
      <c r="A1" s="5"/>
      <c r="I1" s="69"/>
    </row>
    <row r="2" spans="1:9" ht="18" x14ac:dyDescent="0.25">
      <c r="A2" s="442" t="str">
        <f>"Effectifs de R&amp;D travaillant dans votre organisme au 31/12/" &amp; SURVEY_YEAR &amp; " et rémunérés par un tiers, en personnes physiques (PP)"</f>
        <v>Effectifs de R&amp;D travaillant dans votre organisme au 31/12/2025 et rémunérés par un tiers, en personnes physiques (PP)</v>
      </c>
      <c r="B2" s="442"/>
      <c r="C2" s="442"/>
      <c r="D2" s="442"/>
      <c r="E2" s="442"/>
      <c r="F2" s="442"/>
      <c r="G2" s="442"/>
      <c r="H2" s="52"/>
    </row>
    <row r="3" spans="1:9" ht="14.45" customHeight="1" x14ac:dyDescent="0.25">
      <c r="A3" s="439" t="s">
        <v>218</v>
      </c>
      <c r="B3" s="439"/>
      <c r="C3" s="439"/>
      <c r="D3" s="439"/>
      <c r="E3" s="439"/>
      <c r="F3" s="439"/>
      <c r="G3" s="439"/>
      <c r="H3" s="65"/>
    </row>
    <row r="4" spans="1:9" ht="15" customHeight="1" x14ac:dyDescent="0.25">
      <c r="A4" s="440" t="str">
        <f>"En Personnes Physiques (PP) au 31/12/" &amp; SURVEY_YEAR</f>
        <v>En Personnes Physiques (PP) au 31/12/2025</v>
      </c>
      <c r="B4" s="440"/>
      <c r="C4" s="440"/>
      <c r="D4" s="440"/>
      <c r="E4" s="440"/>
      <c r="F4" s="440"/>
      <c r="G4" s="440"/>
      <c r="H4" s="65"/>
    </row>
    <row r="5" spans="1:9" ht="45" customHeight="1" x14ac:dyDescent="0.25">
      <c r="A5" s="375" t="s">
        <v>314</v>
      </c>
      <c r="B5" s="375"/>
      <c r="C5" s="375"/>
      <c r="D5" s="375"/>
      <c r="E5" s="375"/>
      <c r="F5" s="375"/>
      <c r="G5" s="375"/>
      <c r="H5" s="65"/>
    </row>
    <row r="6" spans="1:9" s="57" customFormat="1" ht="110.25" x14ac:dyDescent="0.2">
      <c r="A6" s="285" t="s">
        <v>176</v>
      </c>
      <c r="B6" s="285" t="s">
        <v>177</v>
      </c>
      <c r="C6" s="285" t="s">
        <v>178</v>
      </c>
      <c r="D6" s="285" t="s">
        <v>179</v>
      </c>
      <c r="E6" s="285" t="s">
        <v>180</v>
      </c>
      <c r="F6" s="285" t="s">
        <v>181</v>
      </c>
      <c r="G6" s="286" t="s">
        <v>182</v>
      </c>
      <c r="I6" s="69"/>
    </row>
    <row r="7" spans="1:9" x14ac:dyDescent="0.25">
      <c r="A7" s="441" t="s">
        <v>219</v>
      </c>
      <c r="B7" s="441"/>
      <c r="C7" s="441"/>
      <c r="D7" s="441"/>
      <c r="E7" s="441"/>
      <c r="F7" s="441"/>
      <c r="G7" s="441"/>
      <c r="H7" s="65"/>
    </row>
    <row r="8" spans="1:9" ht="30" x14ac:dyDescent="0.25">
      <c r="A8" s="314" t="s">
        <v>220</v>
      </c>
      <c r="B8" s="297"/>
      <c r="C8" s="297"/>
      <c r="D8" s="297"/>
      <c r="E8" s="297"/>
      <c r="F8" s="297"/>
      <c r="G8" s="298">
        <f>SUM(B8:F8)</f>
        <v>0</v>
      </c>
      <c r="H8" s="65"/>
    </row>
    <row r="9" spans="1:9" ht="15.75" x14ac:dyDescent="0.25">
      <c r="A9" s="315" t="s">
        <v>221</v>
      </c>
      <c r="B9" s="298">
        <f>CR_TNV_PP</f>
        <v>0</v>
      </c>
      <c r="C9" s="298">
        <f>IR_TNV_PP</f>
        <v>0</v>
      </c>
      <c r="D9" s="298">
        <f>DOC_TNV_PP</f>
        <v>0</v>
      </c>
      <c r="E9" s="298">
        <f>IE_TNV_PP</f>
        <v>0</v>
      </c>
      <c r="F9" s="298">
        <f>AUTRE_TNV_PP</f>
        <v>0</v>
      </c>
      <c r="G9" s="298">
        <f>TOT_TNV_PP</f>
        <v>0</v>
      </c>
      <c r="H9" s="65"/>
    </row>
    <row r="10" spans="1:9" x14ac:dyDescent="0.25">
      <c r="A10" s="14"/>
      <c r="B10" s="14"/>
      <c r="C10" s="14"/>
      <c r="D10" s="14"/>
      <c r="E10" s="14"/>
      <c r="F10" s="14"/>
      <c r="G10" s="14"/>
      <c r="H10" s="14"/>
    </row>
  </sheetData>
  <sheetProtection formatCells="0" formatColumns="0" formatRows="0" insertColumns="0" insertRows="0" insertHyperlinks="0" deleteColumns="0" deleteRows="0" sort="0" autoFilter="0" pivotTables="0"/>
  <mergeCells count="5">
    <mergeCell ref="A3:G3"/>
    <mergeCell ref="A4:G4"/>
    <mergeCell ref="A7:G7"/>
    <mergeCell ref="A2:G2"/>
    <mergeCell ref="A5:G5"/>
  </mergeCells>
  <conditionalFormatting sqref="B6:F6">
    <cfRule type="cellIs" dxfId="1"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headerFooter alignWithMargins="0">
    <oddFooter>&amp;L&amp;8&amp;A&amp;R&amp;8R&amp;&amp;D 2022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pageSetUpPr fitToPage="1"/>
  </sheetPr>
  <dimension ref="A1:J10"/>
  <sheetViews>
    <sheetView showGridLines="0" zoomScaleNormal="100" workbookViewId="0">
      <pane ySplit="1" topLeftCell="A2" activePane="bottomLeft" state="frozen"/>
      <selection pane="bottomLeft" activeCell="G8" sqref="G8"/>
    </sheetView>
  </sheetViews>
  <sheetFormatPr baseColWidth="10" defaultColWidth="8.85546875" defaultRowHeight="15" x14ac:dyDescent="0.25"/>
  <cols>
    <col min="1" max="1" width="41.5703125" style="57" customWidth="1"/>
    <col min="2" max="4" width="15.7109375" style="57" customWidth="1"/>
    <col min="5" max="5" width="17.5703125" style="57" customWidth="1"/>
    <col min="6" max="6" width="17.85546875" style="57" customWidth="1"/>
    <col min="7" max="7" width="18.7109375" style="57" customWidth="1"/>
    <col min="8" max="8" width="15.7109375" style="57" customWidth="1"/>
    <col min="9" max="9" width="3.85546875" style="69" customWidth="1"/>
    <col min="10" max="10" width="11.42578125" style="57" customWidth="1"/>
  </cols>
  <sheetData>
    <row r="1" spans="1:9" s="57" customFormat="1" ht="12.75" x14ac:dyDescent="0.2">
      <c r="A1" s="5"/>
      <c r="I1" s="69"/>
    </row>
    <row r="2" spans="1:9" ht="18" x14ac:dyDescent="0.25">
      <c r="A2" s="445" t="str">
        <f>"Effectifs de R&amp;D travaillant dans votre organisme en " &amp; SURVEY_YEAR &amp; " et rémunérés par un tiers, en équivalents temps plein recherche (ETPR)"</f>
        <v>Effectifs de R&amp;D travaillant dans votre organisme en 2025 et rémunérés par un tiers, en équivalents temps plein recherche (ETPR)</v>
      </c>
      <c r="B2" s="445"/>
      <c r="C2" s="445"/>
      <c r="D2" s="445"/>
      <c r="E2" s="445"/>
      <c r="F2" s="445"/>
      <c r="G2" s="445"/>
      <c r="H2" s="52"/>
    </row>
    <row r="3" spans="1:9" ht="14.45" customHeight="1" x14ac:dyDescent="0.25">
      <c r="A3" s="443" t="s">
        <v>218</v>
      </c>
      <c r="B3" s="443"/>
      <c r="C3" s="443"/>
      <c r="D3" s="443"/>
      <c r="E3" s="443"/>
      <c r="F3" s="443"/>
      <c r="G3" s="443"/>
      <c r="H3" s="65"/>
    </row>
    <row r="4" spans="1:9" ht="88.9" customHeight="1" x14ac:dyDescent="0.25">
      <c r="A4" s="405" t="s">
        <v>313</v>
      </c>
      <c r="B4" s="405"/>
      <c r="C4" s="405"/>
      <c r="D4" s="405"/>
      <c r="E4" s="405"/>
      <c r="F4" s="405"/>
      <c r="G4" s="405"/>
      <c r="H4" s="65"/>
    </row>
    <row r="5" spans="1:9" x14ac:dyDescent="0.25">
      <c r="A5" s="65"/>
      <c r="B5" s="65"/>
      <c r="C5" s="65"/>
      <c r="D5" s="65"/>
      <c r="E5" s="65"/>
      <c r="F5" s="65"/>
      <c r="G5" s="65"/>
      <c r="H5" s="65"/>
    </row>
    <row r="6" spans="1:9" s="57" customFormat="1" ht="110.25" x14ac:dyDescent="0.2">
      <c r="A6" s="285" t="s">
        <v>176</v>
      </c>
      <c r="B6" s="285" t="s">
        <v>177</v>
      </c>
      <c r="C6" s="285" t="s">
        <v>178</v>
      </c>
      <c r="D6" s="285" t="s">
        <v>179</v>
      </c>
      <c r="E6" s="285" t="s">
        <v>180</v>
      </c>
      <c r="F6" s="285" t="s">
        <v>181</v>
      </c>
      <c r="G6" s="286" t="s">
        <v>182</v>
      </c>
      <c r="I6" s="69"/>
    </row>
    <row r="7" spans="1:9" x14ac:dyDescent="0.25">
      <c r="A7" s="444" t="s">
        <v>219</v>
      </c>
      <c r="B7" s="444"/>
      <c r="C7" s="444"/>
      <c r="D7" s="444"/>
      <c r="E7" s="444"/>
      <c r="F7" s="444"/>
      <c r="G7" s="444"/>
      <c r="H7" s="66"/>
    </row>
    <row r="8" spans="1:9" x14ac:dyDescent="0.25">
      <c r="A8" s="316" t="s">
        <v>220</v>
      </c>
      <c r="B8" s="297"/>
      <c r="C8" s="297"/>
      <c r="D8" s="297"/>
      <c r="E8" s="297"/>
      <c r="F8" s="297"/>
      <c r="G8" s="298">
        <f>SUM(B8:F8)</f>
        <v>0</v>
      </c>
      <c r="H8" s="66"/>
    </row>
    <row r="9" spans="1:9" ht="15.75" x14ac:dyDescent="0.25">
      <c r="A9" s="315" t="s">
        <v>222</v>
      </c>
      <c r="B9" s="298">
        <f>CR_TNV_ETP</f>
        <v>0</v>
      </c>
      <c r="C9" s="298">
        <f>IR_TNV_ETP</f>
        <v>0</v>
      </c>
      <c r="D9" s="298">
        <f>DOC_TNV_ETP</f>
        <v>0</v>
      </c>
      <c r="E9" s="298">
        <f>IE_TNV_ETP</f>
        <v>0</v>
      </c>
      <c r="F9" s="298">
        <f>AUTRE_TNV_ETP</f>
        <v>0</v>
      </c>
      <c r="G9" s="298">
        <f>TOT_TNV_ETP</f>
        <v>0</v>
      </c>
      <c r="H9" s="64"/>
    </row>
    <row r="10" spans="1:9" x14ac:dyDescent="0.25">
      <c r="I10" s="57"/>
    </row>
  </sheetData>
  <sheetProtection formatCells="0" formatColumns="0" formatRows="0" insertColumns="0" insertRows="0" insertHyperlinks="0" deleteColumns="0" deleteRows="0" sort="0" autoFilter="0" pivotTables="0"/>
  <mergeCells count="4">
    <mergeCell ref="A3:G3"/>
    <mergeCell ref="A7:G7"/>
    <mergeCell ref="A2:G2"/>
    <mergeCell ref="A4:G4"/>
  </mergeCells>
  <conditionalFormatting sqref="B6:F6">
    <cfRule type="cellIs" dxfId="0"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headerFooter alignWithMargins="0">
    <oddFooter>&amp;L&amp;8&amp;A&amp;R&amp;8R&amp;&amp;D 2022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dimension ref="A1:K14"/>
  <sheetViews>
    <sheetView showGridLines="0" zoomScaleNormal="100" workbookViewId="0">
      <pane ySplit="1" topLeftCell="A2" activePane="bottomLeft" state="frozen"/>
      <selection pane="bottomLeft" activeCell="A9" sqref="A9:E9"/>
    </sheetView>
  </sheetViews>
  <sheetFormatPr baseColWidth="10" defaultColWidth="8.85546875" defaultRowHeight="15" x14ac:dyDescent="0.25"/>
  <cols>
    <col min="1" max="1" width="45.5703125" style="57" customWidth="1"/>
    <col min="2" max="2" width="18.140625" style="57" customWidth="1"/>
    <col min="3" max="3" width="15.42578125" style="57" customWidth="1"/>
    <col min="4" max="4" width="16" style="57" customWidth="1"/>
    <col min="5" max="5" width="15.28515625" style="57" customWidth="1"/>
    <col min="6" max="6" width="3.7109375" style="57" customWidth="1"/>
    <col min="7" max="9" width="11.42578125" style="57" customWidth="1"/>
    <col min="10" max="10" width="3.85546875" style="69" customWidth="1"/>
    <col min="11" max="11" width="11.42578125" style="57" customWidth="1"/>
  </cols>
  <sheetData>
    <row r="1" spans="1:9" x14ac:dyDescent="0.25">
      <c r="A1" s="317"/>
      <c r="B1" s="318"/>
      <c r="C1" s="80"/>
      <c r="D1" s="80"/>
      <c r="E1" s="80"/>
    </row>
    <row r="2" spans="1:9" x14ac:dyDescent="0.25">
      <c r="A2" s="80"/>
      <c r="B2" s="80"/>
      <c r="C2" s="80"/>
      <c r="D2" s="80"/>
      <c r="E2" s="80"/>
    </row>
    <row r="3" spans="1:9" ht="14.45" customHeight="1" x14ac:dyDescent="0.25">
      <c r="A3" s="446" t="s">
        <v>223</v>
      </c>
      <c r="B3" s="319"/>
      <c r="C3" s="319"/>
      <c r="D3" s="319"/>
      <c r="E3" s="319"/>
      <c r="F3" s="319"/>
    </row>
    <row r="4" spans="1:9" ht="21.75" customHeight="1" x14ac:dyDescent="0.25">
      <c r="A4" s="446"/>
      <c r="B4" s="320"/>
      <c r="C4" s="321" t="s">
        <v>224</v>
      </c>
      <c r="D4" s="320"/>
      <c r="E4" s="322" t="s">
        <v>225</v>
      </c>
      <c r="F4" s="319"/>
    </row>
    <row r="5" spans="1:9" ht="33" customHeight="1" x14ac:dyDescent="0.25">
      <c r="A5" s="446"/>
      <c r="B5" s="323"/>
      <c r="C5" s="323"/>
      <c r="D5" s="323"/>
      <c r="E5" s="323"/>
      <c r="F5" s="319"/>
    </row>
    <row r="6" spans="1:9" x14ac:dyDescent="0.25">
      <c r="A6" s="80"/>
      <c r="B6" s="80"/>
      <c r="C6" s="80"/>
      <c r="D6" s="80"/>
      <c r="E6" s="80"/>
      <c r="F6" s="80"/>
    </row>
    <row r="7" spans="1:9" x14ac:dyDescent="0.25">
      <c r="A7" s="102" t="s">
        <v>226</v>
      </c>
      <c r="B7" s="102"/>
      <c r="C7" s="80"/>
      <c r="D7" s="102"/>
      <c r="E7" s="102"/>
      <c r="F7" s="80"/>
      <c r="G7" s="67"/>
      <c r="H7" s="67"/>
      <c r="I7" s="67"/>
    </row>
    <row r="8" spans="1:9" x14ac:dyDescent="0.25">
      <c r="A8" s="447" t="s">
        <v>227</v>
      </c>
      <c r="B8" s="448"/>
      <c r="C8" s="319"/>
      <c r="D8" s="324"/>
      <c r="E8" s="324"/>
      <c r="F8" s="319"/>
      <c r="G8" s="68"/>
      <c r="H8" s="68"/>
      <c r="I8" s="68"/>
    </row>
    <row r="9" spans="1:9" ht="72.75" customHeight="1" x14ac:dyDescent="0.25">
      <c r="A9" s="449"/>
      <c r="B9" s="450"/>
      <c r="C9" s="450"/>
      <c r="D9" s="450"/>
      <c r="E9" s="451"/>
      <c r="F9" s="319"/>
      <c r="G9" s="68"/>
      <c r="H9" s="68"/>
      <c r="I9" s="68"/>
    </row>
    <row r="10" spans="1:9" x14ac:dyDescent="0.25">
      <c r="A10" s="319"/>
      <c r="B10" s="319"/>
      <c r="C10" s="319"/>
      <c r="D10" s="319"/>
      <c r="E10" s="319"/>
      <c r="F10" s="319"/>
    </row>
    <row r="11" spans="1:9" x14ac:dyDescent="0.25">
      <c r="A11" s="319"/>
      <c r="B11" s="319"/>
      <c r="C11" s="319"/>
      <c r="D11" s="319"/>
      <c r="E11" s="319"/>
      <c r="F11" s="319"/>
    </row>
    <row r="12" spans="1:9" x14ac:dyDescent="0.25">
      <c r="A12" s="325" t="s">
        <v>228</v>
      </c>
      <c r="B12" s="319"/>
      <c r="C12" s="319"/>
      <c r="D12" s="319"/>
      <c r="E12" s="319"/>
      <c r="F12" s="319"/>
    </row>
    <row r="13" spans="1:9" ht="74.25" customHeight="1" x14ac:dyDescent="0.25">
      <c r="A13" s="449"/>
      <c r="B13" s="450"/>
      <c r="C13" s="450"/>
      <c r="D13" s="450"/>
      <c r="E13" s="451"/>
      <c r="F13" s="319"/>
    </row>
    <row r="14" spans="1:9" x14ac:dyDescent="0.25">
      <c r="A14" s="319"/>
      <c r="B14" s="319"/>
      <c r="C14" s="319"/>
      <c r="D14" s="319"/>
      <c r="E14" s="319"/>
      <c r="F14" s="319"/>
    </row>
  </sheetData>
  <sheetProtection formatCells="0" formatColumns="0" formatRows="0" insertColumns="0" insertRows="0" insertHyperlinks="0" deleteColumns="0" deleteRows="0" sort="0" autoFilter="0" pivotTables="0"/>
  <mergeCells count="4">
    <mergeCell ref="A3:A5"/>
    <mergeCell ref="A8:B8"/>
    <mergeCell ref="A9:E9"/>
    <mergeCell ref="A13:E13"/>
  </mergeCells>
  <pageMargins left="0.70866141732282995" right="0.70866141732282995" top="0.74803149606299002" bottom="0.74803149606299002" header="0.31496062992126" footer="0.31496062992126"/>
  <pageSetup paperSize="9" orientation="portrait"/>
  <headerFooter>
    <oddFooter>&amp;L&amp;A&amp;RR&amp;&amp;D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H35"/>
  <sheetViews>
    <sheetView showGridLines="0" zoomScale="85" zoomScaleNormal="85" workbookViewId="0">
      <pane ySplit="1" topLeftCell="A2" activePane="bottomLeft" state="frozen"/>
      <selection pane="bottomLeft" activeCell="A7" sqref="A7:G7"/>
    </sheetView>
  </sheetViews>
  <sheetFormatPr baseColWidth="10" defaultColWidth="11.42578125" defaultRowHeight="15" x14ac:dyDescent="0.2"/>
  <cols>
    <col min="1" max="7" width="11.42578125" style="113"/>
    <col min="8" max="8" width="3.140625" style="152" customWidth="1"/>
    <col min="9" max="16384" width="11.42578125" style="113"/>
  </cols>
  <sheetData>
    <row r="1" spans="1:8" ht="15.75" x14ac:dyDescent="0.2">
      <c r="A1" s="150"/>
      <c r="B1" s="151"/>
    </row>
    <row r="2" spans="1:8" ht="18.75" thickBot="1" x14ac:dyDescent="0.3">
      <c r="A2" s="153" t="str">
        <f>"VOTRE ACTIVITÉ D'OPÉRATEUR DE R&amp;D EN "&amp;SURVEY_YEAR</f>
        <v>VOTRE ACTIVITÉ D'OPÉRATEUR DE R&amp;D EN 2025</v>
      </c>
      <c r="B2" s="154"/>
      <c r="C2" s="115"/>
      <c r="D2" s="115"/>
      <c r="E2" s="115"/>
      <c r="F2" s="115"/>
      <c r="G2" s="115"/>
      <c r="H2" s="155"/>
    </row>
    <row r="3" spans="1:8" ht="16.5" thickTop="1" x14ac:dyDescent="0.2">
      <c r="A3" s="156"/>
      <c r="B3" s="157"/>
      <c r="C3" s="157"/>
      <c r="D3" s="157"/>
      <c r="E3" s="157"/>
      <c r="F3" s="157"/>
      <c r="G3" s="157"/>
      <c r="H3" s="155"/>
    </row>
    <row r="4" spans="1:8" ht="66" customHeight="1" x14ac:dyDescent="0.2">
      <c r="A4" s="357" t="s">
        <v>238</v>
      </c>
      <c r="B4" s="357"/>
      <c r="C4" s="357"/>
      <c r="D4" s="357"/>
      <c r="E4" s="357"/>
      <c r="F4" s="357"/>
      <c r="G4" s="357"/>
      <c r="H4" s="155"/>
    </row>
    <row r="5" spans="1:8" x14ac:dyDescent="0.2">
      <c r="H5" s="158"/>
    </row>
    <row r="6" spans="1:8" ht="87.6" customHeight="1" thickBot="1" x14ac:dyDescent="0.3">
      <c r="A6" s="364" t="s">
        <v>328</v>
      </c>
      <c r="B6" s="364"/>
      <c r="C6" s="364"/>
      <c r="D6" s="364"/>
      <c r="E6" s="364"/>
      <c r="F6" s="364"/>
      <c r="G6" s="364"/>
      <c r="H6" s="159"/>
    </row>
    <row r="7" spans="1:8" ht="70.5" customHeight="1" thickTop="1" x14ac:dyDescent="0.2">
      <c r="A7" s="358"/>
      <c r="B7" s="359"/>
      <c r="C7" s="359"/>
      <c r="D7" s="359"/>
      <c r="E7" s="359"/>
      <c r="F7" s="359"/>
      <c r="G7" s="360"/>
      <c r="H7" s="159"/>
    </row>
    <row r="9" spans="1:8" ht="15.75" x14ac:dyDescent="0.2">
      <c r="A9" s="361" t="str">
        <f>"Commentaires sur l'année " &amp; SURVEY_YEAR</f>
        <v>Commentaires sur l'année 2025</v>
      </c>
      <c r="B9" s="361"/>
      <c r="C9" s="361"/>
      <c r="D9" s="361"/>
      <c r="E9" s="361"/>
      <c r="F9" s="361"/>
      <c r="G9" s="361"/>
      <c r="H9" s="158"/>
    </row>
    <row r="10" spans="1:8" ht="64.900000000000006" customHeight="1" thickBot="1" x14ac:dyDescent="0.25">
      <c r="A10" s="362" t="s">
        <v>45</v>
      </c>
      <c r="B10" s="362"/>
      <c r="C10" s="362"/>
      <c r="D10" s="362"/>
      <c r="E10" s="362"/>
      <c r="F10" s="362"/>
      <c r="G10" s="362"/>
      <c r="H10" s="158"/>
    </row>
    <row r="11" spans="1:8" ht="70.5" customHeight="1" thickTop="1" x14ac:dyDescent="0.2">
      <c r="A11" s="358"/>
      <c r="B11" s="359"/>
      <c r="C11" s="359"/>
      <c r="D11" s="359"/>
      <c r="E11" s="359"/>
      <c r="F11" s="359"/>
      <c r="G11" s="360"/>
      <c r="H11" s="158"/>
    </row>
    <row r="12" spans="1:8" ht="9" customHeight="1" x14ac:dyDescent="0.2">
      <c r="A12" s="161"/>
      <c r="B12" s="161"/>
      <c r="C12" s="161"/>
      <c r="D12" s="161"/>
      <c r="E12" s="161"/>
      <c r="F12" s="161"/>
      <c r="G12" s="161"/>
      <c r="H12" s="158"/>
    </row>
    <row r="13" spans="1:8" ht="60.75" customHeight="1" x14ac:dyDescent="0.2">
      <c r="A13" s="363" t="s">
        <v>327</v>
      </c>
      <c r="B13" s="363"/>
      <c r="C13" s="363"/>
      <c r="D13" s="363"/>
      <c r="E13" s="363"/>
      <c r="F13" s="363"/>
      <c r="G13" s="363"/>
      <c r="H13" s="158"/>
    </row>
    <row r="14" spans="1:8" x14ac:dyDescent="0.2">
      <c r="H14" s="158"/>
    </row>
    <row r="16" spans="1:8" x14ac:dyDescent="0.2">
      <c r="H16" s="158"/>
    </row>
    <row r="17" spans="8:8" x14ac:dyDescent="0.2">
      <c r="H17" s="158"/>
    </row>
    <row r="19" spans="8:8" x14ac:dyDescent="0.2">
      <c r="H19" s="155"/>
    </row>
    <row r="20" spans="8:8" x14ac:dyDescent="0.2">
      <c r="H20" s="158"/>
    </row>
    <row r="21" spans="8:8" x14ac:dyDescent="0.2">
      <c r="H21" s="162"/>
    </row>
    <row r="22" spans="8:8" ht="15.75" x14ac:dyDescent="0.2">
      <c r="H22" s="159"/>
    </row>
    <row r="23" spans="8:8" ht="15.75" x14ac:dyDescent="0.2">
      <c r="H23" s="159"/>
    </row>
    <row r="24" spans="8:8" ht="15.75" x14ac:dyDescent="0.2">
      <c r="H24" s="159"/>
    </row>
    <row r="25" spans="8:8" ht="15.75" x14ac:dyDescent="0.2">
      <c r="H25" s="159"/>
    </row>
    <row r="27" spans="8:8" x14ac:dyDescent="0.2">
      <c r="H27" s="160"/>
    </row>
    <row r="28" spans="8:8" x14ac:dyDescent="0.2">
      <c r="H28" s="158"/>
    </row>
    <row r="29" spans="8:8" x14ac:dyDescent="0.2">
      <c r="H29" s="158"/>
    </row>
    <row r="30" spans="8:8" x14ac:dyDescent="0.2">
      <c r="H30" s="158"/>
    </row>
    <row r="31" spans="8:8" x14ac:dyDescent="0.2">
      <c r="H31" s="158"/>
    </row>
    <row r="32" spans="8:8" x14ac:dyDescent="0.2">
      <c r="H32" s="158"/>
    </row>
    <row r="33" spans="8:8" ht="31.5" customHeight="1" x14ac:dyDescent="0.2">
      <c r="H33" s="158"/>
    </row>
    <row r="34" spans="8:8" ht="31.5" customHeight="1" x14ac:dyDescent="0.2"/>
    <row r="35" spans="8:8" ht="31.5" customHeight="1" x14ac:dyDescent="0.2">
      <c r="H35" s="163"/>
    </row>
  </sheetData>
  <sheetProtection formatCells="0" formatColumns="0" formatRows="0" insertColumns="0" insertRows="0" insertHyperlinks="0" deleteColumns="0" deleteRows="0" sort="0" autoFilter="0" pivotTables="0"/>
  <mergeCells count="7">
    <mergeCell ref="A4:G4"/>
    <mergeCell ref="A7:G7"/>
    <mergeCell ref="A9:G9"/>
    <mergeCell ref="A10:G10"/>
    <mergeCell ref="A13:G13"/>
    <mergeCell ref="A6:G6"/>
    <mergeCell ref="A11:G11"/>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D16"/>
  <sheetViews>
    <sheetView showGridLines="0" zoomScale="75" zoomScaleNormal="75" workbookViewId="0">
      <pane ySplit="1" topLeftCell="A5" activePane="bottomLeft" state="frozen"/>
      <selection pane="bottomLeft" activeCell="C15" sqref="C15"/>
    </sheetView>
  </sheetViews>
  <sheetFormatPr baseColWidth="10" defaultColWidth="11.42578125" defaultRowHeight="15" x14ac:dyDescent="0.2"/>
  <cols>
    <col min="1" max="1" width="70.28515625" style="113" customWidth="1"/>
    <col min="2" max="2" width="22.28515625" style="113" customWidth="1"/>
    <col min="3" max="3" width="20.7109375" style="113" customWidth="1"/>
    <col min="4" max="4" width="92" style="164" customWidth="1"/>
    <col min="5" max="16384" width="11.42578125" style="113"/>
  </cols>
  <sheetData>
    <row r="1" spans="1:4" ht="15.75" x14ac:dyDescent="0.2">
      <c r="A1" s="150"/>
      <c r="B1" s="151"/>
      <c r="D1" s="112" t="s">
        <v>234</v>
      </c>
    </row>
    <row r="2" spans="1:4" ht="42" customHeight="1" x14ac:dyDescent="0.2">
      <c r="A2" s="372" t="str">
        <f>"Répartition des dépenses intérieures de R&amp;D (intra-muros à votre structure) par nature de charge en " &amp; SURVEY_YEAR &amp; " et estimation " &amp; SURVEY_YEAR+1</f>
        <v>Répartition des dépenses intérieures de R&amp;D (intra-muros à votre structure) par nature de charge en 2025 et estimation 2026</v>
      </c>
      <c r="B2" s="372"/>
      <c r="C2" s="372"/>
    </row>
    <row r="3" spans="1:4" ht="39.6" customHeight="1" x14ac:dyDescent="0.2">
      <c r="A3" s="368" t="s">
        <v>46</v>
      </c>
      <c r="B3" s="368"/>
      <c r="C3" s="368"/>
    </row>
    <row r="4" spans="1:4" ht="97.15" customHeight="1" x14ac:dyDescent="0.2">
      <c r="A4" s="369" t="s">
        <v>239</v>
      </c>
      <c r="B4" s="370"/>
      <c r="C4" s="371"/>
    </row>
    <row r="5" spans="1:4" ht="25.5" customHeight="1" x14ac:dyDescent="0.25">
      <c r="A5" s="365"/>
      <c r="B5" s="366"/>
      <c r="C5" s="366"/>
    </row>
    <row r="6" spans="1:4" ht="15.75" x14ac:dyDescent="0.25">
      <c r="A6" s="166" t="s">
        <v>47</v>
      </c>
      <c r="B6" s="167" t="s">
        <v>48</v>
      </c>
      <c r="C6" s="168"/>
    </row>
    <row r="7" spans="1:4" ht="49.9" customHeight="1" x14ac:dyDescent="0.2">
      <c r="A7" s="169" t="s">
        <v>49</v>
      </c>
      <c r="B7" s="170"/>
      <c r="D7" s="171" t="s">
        <v>240</v>
      </c>
    </row>
    <row r="8" spans="1:4" ht="49.9" customHeight="1" x14ac:dyDescent="0.2">
      <c r="A8" s="169" t="s">
        <v>50</v>
      </c>
      <c r="B8" s="170"/>
      <c r="D8" s="171" t="s">
        <v>241</v>
      </c>
    </row>
    <row r="9" spans="1:4" ht="15.75" x14ac:dyDescent="0.25">
      <c r="A9" s="166" t="s">
        <v>51</v>
      </c>
      <c r="B9" s="172"/>
    </row>
    <row r="10" spans="1:4" ht="49.9" customHeight="1" x14ac:dyDescent="0.2">
      <c r="A10" s="169" t="s">
        <v>52</v>
      </c>
      <c r="B10" s="170"/>
      <c r="D10" s="171" t="s">
        <v>242</v>
      </c>
    </row>
    <row r="11" spans="1:4" ht="49.9" customHeight="1" x14ac:dyDescent="0.2">
      <c r="A11" s="169" t="s">
        <v>53</v>
      </c>
      <c r="B11" s="170"/>
      <c r="D11" s="171" t="s">
        <v>243</v>
      </c>
    </row>
    <row r="12" spans="1:4" ht="15.75" x14ac:dyDescent="0.25">
      <c r="A12" s="173"/>
      <c r="B12" s="174"/>
      <c r="C12" s="175" t="str">
        <f>"Estimation " &amp; SURVEY_YEAR+1</f>
        <v>Estimation 2026</v>
      </c>
    </row>
    <row r="13" spans="1:4" ht="39.75" customHeight="1" x14ac:dyDescent="0.2">
      <c r="A13" s="176" t="s">
        <v>54</v>
      </c>
      <c r="B13" s="177">
        <f>SUM(B7:B8,B10:B11)</f>
        <v>0</v>
      </c>
      <c r="C13" s="178"/>
    </row>
    <row r="14" spans="1:4" x14ac:dyDescent="0.2">
      <c r="A14" s="160"/>
      <c r="B14" s="160"/>
    </row>
    <row r="15" spans="1:4" x14ac:dyDescent="0.2">
      <c r="A15" s="179" t="s">
        <v>244</v>
      </c>
      <c r="B15" s="179"/>
      <c r="C15" s="180">
        <f>IF(DI_TOTALE&lt;&gt;0,(DI_TOTALE_PREV/DI_TOTALE-1)*100,0)</f>
        <v>0</v>
      </c>
    </row>
    <row r="16" spans="1:4" x14ac:dyDescent="0.2">
      <c r="A16" s="367" t="str">
        <f>IF(ABS(C15)&gt;20,"La DIRD estimée pour "&amp; SURVEY_YEAR + 1&amp; " varie de plus de 20% par rapport à la DIRD "&amp; SURVEY_YEAR,"Contrôles OK")</f>
        <v>Contrôles OK</v>
      </c>
      <c r="B16" s="367"/>
      <c r="C16" s="367"/>
    </row>
  </sheetData>
  <sheetProtection formatCells="0" formatColumns="0" formatRows="0" insertColumns="0" insertRows="0" insertHyperlinks="0" deleteColumns="0" deleteRows="0" sort="0" autoFilter="0" pivotTables="0"/>
  <mergeCells count="5">
    <mergeCell ref="A5:C5"/>
    <mergeCell ref="A16:C16"/>
    <mergeCell ref="A3:C3"/>
    <mergeCell ref="A4:C4"/>
    <mergeCell ref="A2:C2"/>
  </mergeCells>
  <conditionalFormatting sqref="C15">
    <cfRule type="cellIs" dxfId="36"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97" orientation="portrait"/>
  <headerFooter alignWithMargins="0">
    <oddFooter>&amp;L&amp;8&amp;A&amp;R&amp;8R&amp;&amp;D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C37"/>
  <sheetViews>
    <sheetView showGridLines="0" zoomScale="85" zoomScaleNormal="85" workbookViewId="0">
      <pane xSplit="1" ySplit="6" topLeftCell="B22" activePane="bottomRight" state="frozen"/>
      <selection pane="topRight" activeCell="B1" sqref="B1"/>
      <selection pane="bottomLeft" activeCell="A7" sqref="A7"/>
      <selection pane="bottomRight" activeCell="C6" sqref="C6"/>
    </sheetView>
  </sheetViews>
  <sheetFormatPr baseColWidth="10" defaultRowHeight="15" x14ac:dyDescent="0.25"/>
  <cols>
    <col min="1" max="1" width="60.140625" customWidth="1"/>
    <col min="2" max="3" width="40.7109375" customWidth="1"/>
  </cols>
  <sheetData>
    <row r="1" spans="1:3" ht="15.75" x14ac:dyDescent="0.25">
      <c r="A1" s="150"/>
      <c r="B1" s="151"/>
      <c r="C1" s="113"/>
    </row>
    <row r="2" spans="1:3" ht="43.9" customHeight="1" x14ac:dyDescent="0.25">
      <c r="A2" s="378" t="str">
        <f>"Répartition des dépenses intérieures de R&amp;D (intra-muros à votre structure) par région (y compris outre-mer) en " &amp; SURVEY_YEAR</f>
        <v>Répartition des dépenses intérieures de R&amp;D (intra-muros à votre structure) par région (y compris outre-mer) en 2025</v>
      </c>
      <c r="B2" s="378"/>
      <c r="C2" s="379"/>
    </row>
    <row r="3" spans="1:3" ht="30.6" customHeight="1" x14ac:dyDescent="0.25">
      <c r="A3" s="373" t="s">
        <v>46</v>
      </c>
      <c r="B3" s="373"/>
      <c r="C3" s="373"/>
    </row>
    <row r="4" spans="1:3" ht="15.75" x14ac:dyDescent="0.25">
      <c r="A4" s="182"/>
      <c r="B4" s="113"/>
      <c r="C4" s="113"/>
    </row>
    <row r="5" spans="1:3" ht="102" customHeight="1" x14ac:dyDescent="0.25">
      <c r="A5" s="374" t="s">
        <v>245</v>
      </c>
      <c r="B5" s="375"/>
      <c r="C5" s="376"/>
    </row>
    <row r="6" spans="1:3" ht="15.75" x14ac:dyDescent="0.25">
      <c r="A6" s="183"/>
      <c r="B6" s="167" t="s">
        <v>48</v>
      </c>
      <c r="C6" s="168" t="s">
        <v>56</v>
      </c>
    </row>
    <row r="7" spans="1:3" ht="15.75" x14ac:dyDescent="0.25">
      <c r="A7" s="184" t="s">
        <v>57</v>
      </c>
      <c r="B7" s="185"/>
      <c r="C7" s="186">
        <f>IF(DI_TOT_REG&lt;&gt;0,DI_IdF/DI_TOT_REG,0)</f>
        <v>0</v>
      </c>
    </row>
    <row r="8" spans="1:3" ht="15.75" x14ac:dyDescent="0.25">
      <c r="A8" s="184" t="s">
        <v>58</v>
      </c>
      <c r="B8" s="185"/>
      <c r="C8" s="186">
        <f>IF(DI_TOT_REG&lt;&gt;0,DI_CA/DI_TOT_REG,0)</f>
        <v>0</v>
      </c>
    </row>
    <row r="9" spans="1:3" ht="15.75" x14ac:dyDescent="0.25">
      <c r="A9" s="184" t="s">
        <v>59</v>
      </c>
      <c r="B9" s="185"/>
      <c r="C9" s="186">
        <f>IF(DI_TOT_REG&lt;&gt;0,DI_Pic/DI_TOT_REG,0)</f>
        <v>0</v>
      </c>
    </row>
    <row r="10" spans="1:3" ht="15.75" x14ac:dyDescent="0.25">
      <c r="A10" s="184" t="s">
        <v>60</v>
      </c>
      <c r="B10" s="185"/>
      <c r="C10" s="186">
        <f>IF(DI_TOT_REG&lt;&gt;0,DI_HN/DI_TOT_REG,0)</f>
        <v>0</v>
      </c>
    </row>
    <row r="11" spans="1:3" ht="15.75" x14ac:dyDescent="0.25">
      <c r="A11" s="184" t="s">
        <v>61</v>
      </c>
      <c r="B11" s="185"/>
      <c r="C11" s="186">
        <f>IF(DI_TOT_REG&lt;&gt;0,DI_CVdL/DI_TOT_REG,0)</f>
        <v>0</v>
      </c>
    </row>
    <row r="12" spans="1:3" ht="15.75" x14ac:dyDescent="0.25">
      <c r="A12" s="184" t="s">
        <v>62</v>
      </c>
      <c r="B12" s="185"/>
      <c r="C12" s="186">
        <f>IF(DI_TOT_REG&lt;&gt;0,DI_BN/DI_TOT_REG,0)</f>
        <v>0</v>
      </c>
    </row>
    <row r="13" spans="1:3" ht="15.75" x14ac:dyDescent="0.25">
      <c r="A13" s="184" t="s">
        <v>63</v>
      </c>
      <c r="B13" s="185"/>
      <c r="C13" s="186">
        <f>IF(DI_TOT_REG&lt;&gt;0,DI_Bourg/DI_TOT_REG,0)</f>
        <v>0</v>
      </c>
    </row>
    <row r="14" spans="1:3" ht="15.75" x14ac:dyDescent="0.25">
      <c r="A14" s="184" t="s">
        <v>64</v>
      </c>
      <c r="B14" s="185"/>
      <c r="C14" s="186">
        <f>IF(DI_TOT_REG&lt;&gt;0,DI_NPdC/DI_TOT_REG,0)</f>
        <v>0</v>
      </c>
    </row>
    <row r="15" spans="1:3" ht="15.75" x14ac:dyDescent="0.25">
      <c r="A15" s="184" t="s">
        <v>65</v>
      </c>
      <c r="B15" s="185"/>
      <c r="C15" s="186">
        <f>IF(DI_TOT_REG&lt;&gt;0,DI_Lorr/DI_TOT_REG,0)</f>
        <v>0</v>
      </c>
    </row>
    <row r="16" spans="1:3" ht="15.75" x14ac:dyDescent="0.25">
      <c r="A16" s="184" t="s">
        <v>66</v>
      </c>
      <c r="B16" s="185"/>
      <c r="C16" s="186">
        <f>IF(DI_TOT_REG&lt;&gt;0,DI_Als/DI_TOT_REG,0)</f>
        <v>0</v>
      </c>
    </row>
    <row r="17" spans="1:3" ht="15.75" x14ac:dyDescent="0.25">
      <c r="A17" s="184" t="s">
        <v>67</v>
      </c>
      <c r="B17" s="185"/>
      <c r="C17" s="186">
        <f>IF(DI_TOT_REG&lt;&gt;0,DI_FC/DI_TOT_REG,0)</f>
        <v>0</v>
      </c>
    </row>
    <row r="18" spans="1:3" ht="15.75" x14ac:dyDescent="0.25">
      <c r="A18" s="184" t="s">
        <v>68</v>
      </c>
      <c r="B18" s="185"/>
      <c r="C18" s="186">
        <f>IF(DI_TOT_REG&lt;&gt;0,DI_PdL/DI_TOT_REG,0)</f>
        <v>0</v>
      </c>
    </row>
    <row r="19" spans="1:3" ht="15.75" x14ac:dyDescent="0.25">
      <c r="A19" s="184" t="s">
        <v>69</v>
      </c>
      <c r="B19" s="185"/>
      <c r="C19" s="186">
        <f>IF(DI_TOT_REG&lt;&gt;0,DI_Bret/DI_TOT_REG,0)</f>
        <v>0</v>
      </c>
    </row>
    <row r="20" spans="1:3" ht="15.75" x14ac:dyDescent="0.25">
      <c r="A20" s="184" t="s">
        <v>70</v>
      </c>
      <c r="B20" s="185"/>
      <c r="C20" s="186">
        <f>IF(DI_TOT_REG&lt;&gt;0,DI_PC/DI_TOT_REG,0)</f>
        <v>0</v>
      </c>
    </row>
    <row r="21" spans="1:3" ht="15.75" x14ac:dyDescent="0.25">
      <c r="A21" s="184" t="s">
        <v>71</v>
      </c>
      <c r="B21" s="185"/>
      <c r="C21" s="186">
        <f>IF(DI_TOT_REG&lt;&gt;0,DI_Aqu/DI_TOT_REG,0)</f>
        <v>0</v>
      </c>
    </row>
    <row r="22" spans="1:3" ht="15.75" x14ac:dyDescent="0.25">
      <c r="A22" s="184" t="s">
        <v>72</v>
      </c>
      <c r="B22" s="185"/>
      <c r="C22" s="186">
        <f>IF(DI_TOT_REG&lt;&gt;0,DI_MP/DI_TOT_REG,0)</f>
        <v>0</v>
      </c>
    </row>
    <row r="23" spans="1:3" ht="15.75" x14ac:dyDescent="0.25">
      <c r="A23" s="184" t="s">
        <v>73</v>
      </c>
      <c r="B23" s="185"/>
      <c r="C23" s="186">
        <f>IF(DI_TOT_REG&lt;&gt;0,DI_Lim/DI_TOT_REG,0)</f>
        <v>0</v>
      </c>
    </row>
    <row r="24" spans="1:3" ht="15.75" x14ac:dyDescent="0.25">
      <c r="A24" s="184" t="s">
        <v>74</v>
      </c>
      <c r="B24" s="185"/>
      <c r="C24" s="186">
        <f>IF(DI_TOT_REG&lt;&gt;0,DI_RA/DI_TOT_REG,0)</f>
        <v>0</v>
      </c>
    </row>
    <row r="25" spans="1:3" ht="15.75" x14ac:dyDescent="0.25">
      <c r="A25" s="184" t="s">
        <v>75</v>
      </c>
      <c r="B25" s="185"/>
      <c r="C25" s="186">
        <f>IF(DI_TOT_REG&lt;&gt;0,DI_Auv/DI_TOT_REG,0)</f>
        <v>0</v>
      </c>
    </row>
    <row r="26" spans="1:3" ht="15.75" x14ac:dyDescent="0.25">
      <c r="A26" s="184" t="s">
        <v>76</v>
      </c>
      <c r="B26" s="185"/>
      <c r="C26" s="186">
        <f>IF(DI_TOT_REG&lt;&gt;0,DI_LR/DI_TOT_REG,0)</f>
        <v>0</v>
      </c>
    </row>
    <row r="27" spans="1:3" ht="15.75" x14ac:dyDescent="0.25">
      <c r="A27" s="184" t="s">
        <v>77</v>
      </c>
      <c r="B27" s="185"/>
      <c r="C27" s="186">
        <f>IF(DI_TOT_REG&lt;&gt;0,DI_PACA/DI_TOT_REG,0)</f>
        <v>0</v>
      </c>
    </row>
    <row r="28" spans="1:3" ht="15.75" x14ac:dyDescent="0.25">
      <c r="A28" s="184" t="s">
        <v>78</v>
      </c>
      <c r="B28" s="185"/>
      <c r="C28" s="186">
        <f>IF(DI_TOT_REG&lt;&gt;0,DI_Cors/DI_TOT_REG,0)</f>
        <v>0</v>
      </c>
    </row>
    <row r="29" spans="1:3" ht="15.75" x14ac:dyDescent="0.25">
      <c r="A29" s="184" t="s">
        <v>79</v>
      </c>
      <c r="B29" s="185"/>
      <c r="C29" s="186">
        <f>IF(DI_TOT_REG&lt;&gt;0,DI_Guad/DI_TOT_REG,0)</f>
        <v>0</v>
      </c>
    </row>
    <row r="30" spans="1:3" ht="15.75" x14ac:dyDescent="0.25">
      <c r="A30" s="184" t="s">
        <v>80</v>
      </c>
      <c r="B30" s="185"/>
      <c r="C30" s="186">
        <f>IF(DI_TOT_REG&lt;&gt;0,DI_Marti/DI_TOT_REG,0)</f>
        <v>0</v>
      </c>
    </row>
    <row r="31" spans="1:3" ht="15.75" x14ac:dyDescent="0.25">
      <c r="A31" s="184" t="s">
        <v>81</v>
      </c>
      <c r="B31" s="185"/>
      <c r="C31" s="186">
        <f>IF(DI_TOT_REG&lt;&gt;0,DI_Guya/DI_TOT_REG,0)</f>
        <v>0</v>
      </c>
    </row>
    <row r="32" spans="1:3" ht="15.75" x14ac:dyDescent="0.25">
      <c r="A32" s="184" t="s">
        <v>82</v>
      </c>
      <c r="B32" s="185"/>
      <c r="C32" s="186">
        <f>IF(DI_TOT_REG&lt;&gt;0,DI_LRe/DI_TOT_REG,0)</f>
        <v>0</v>
      </c>
    </row>
    <row r="33" spans="1:3" ht="15.75" x14ac:dyDescent="0.25">
      <c r="A33" s="184" t="s">
        <v>83</v>
      </c>
      <c r="B33" s="185"/>
      <c r="C33" s="186">
        <f>IF(DI_TOT_REG&lt;&gt;0,DI_Mayo/DI_TOT_REG,0)</f>
        <v>0</v>
      </c>
    </row>
    <row r="34" spans="1:3" ht="15.75" x14ac:dyDescent="0.25">
      <c r="A34" s="184" t="s">
        <v>84</v>
      </c>
      <c r="B34" s="185"/>
      <c r="C34" s="186">
        <f>IF(DI_TOT_REG&lt;&gt;0,DI_AOM/DI_TOT_REG,0)</f>
        <v>0</v>
      </c>
    </row>
    <row r="35" spans="1:3" ht="31.5" x14ac:dyDescent="0.25">
      <c r="A35" s="176" t="s">
        <v>54</v>
      </c>
      <c r="B35" s="187">
        <f>SUM(B7:B34)</f>
        <v>0</v>
      </c>
      <c r="C35" s="188">
        <f>SUM(C7:C34)</f>
        <v>0</v>
      </c>
    </row>
    <row r="36" spans="1:3" ht="33.6" customHeight="1" x14ac:dyDescent="0.25">
      <c r="A36" s="377" t="str">
        <f>IF(DI_TOT_REG&lt;&gt;B37,"La DIRD totale par région ne correspond pas à la DIRD totale indiquée au tableau DIRD/nature rappelée ci-dessous","Contrôles OK")</f>
        <v>Contrôles OK</v>
      </c>
      <c r="B36" s="377"/>
      <c r="C36" s="377"/>
    </row>
    <row r="37" spans="1:3" ht="31.5" x14ac:dyDescent="0.25">
      <c r="A37" s="189" t="s">
        <v>246</v>
      </c>
      <c r="B37" s="190">
        <f>DI_TOTALE</f>
        <v>0</v>
      </c>
    </row>
  </sheetData>
  <sheetProtection formatCells="0" formatColumns="0" formatRows="0" insertColumns="0" insertRows="0" insertHyperlinks="0" deleteColumns="0" deleteRows="0" sort="0" autoFilter="0" pivotTables="0"/>
  <mergeCells count="4">
    <mergeCell ref="A3:C3"/>
    <mergeCell ref="A5:C5"/>
    <mergeCell ref="A36:C36"/>
    <mergeCell ref="A2:C2"/>
  </mergeCells>
  <conditionalFormatting sqref="B35">
    <cfRule type="cellIs" dxfId="35" priority="1" operator="notEqual">
      <formula>$B$37</formula>
    </cfRule>
  </conditionalFormatting>
  <conditionalFormatting sqref="B38:C38">
    <cfRule type="cellIs" dxfId="34" priority="2" stopIfTrue="1" operator="equal">
      <formula>TRUE</formula>
    </cfRule>
    <cfRule type="cellIs" dxfId="33" priority="3" stopIfTrue="1" operator="equal">
      <formula>FALSE</formula>
    </cfRule>
  </conditionalFormatting>
  <printOptions horizontalCentered="1"/>
  <pageMargins left="0.23622047244093999" right="0.59055118110236005" top="0.39370078740157" bottom="0.78740157480314998" header="0.39370078740157" footer="0.55118110236219997"/>
  <pageSetup paperSize="9" scale="67" orientation="portrait" r:id="rId1"/>
  <headerFooter alignWithMargins="0">
    <oddFooter>&amp;L&amp;8&amp;A&amp;R&amp;8R&amp;&amp;D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E23"/>
  <sheetViews>
    <sheetView showGridLines="0" zoomScale="70" zoomScaleNormal="70" workbookViewId="0">
      <pane ySplit="1" topLeftCell="A2" activePane="bottomLeft" state="frozen"/>
      <selection pane="bottomLeft" activeCell="B18" sqref="B18"/>
    </sheetView>
  </sheetViews>
  <sheetFormatPr baseColWidth="10" defaultColWidth="11.42578125" defaultRowHeight="15" x14ac:dyDescent="0.2"/>
  <cols>
    <col min="1" max="1" width="56.28515625" style="113" customWidth="1"/>
    <col min="2" max="2" width="23.5703125" style="113" customWidth="1"/>
    <col min="3" max="3" width="3.28515625" style="152" customWidth="1"/>
    <col min="4" max="4" width="132.140625" style="164" customWidth="1"/>
    <col min="5" max="5" width="3.140625" style="152" customWidth="1"/>
    <col min="6" max="16384" width="11.42578125" style="113"/>
  </cols>
  <sheetData>
    <row r="1" spans="1:5" ht="15.75" x14ac:dyDescent="0.2">
      <c r="A1" s="150"/>
      <c r="B1" s="151"/>
      <c r="D1" s="112" t="s">
        <v>234</v>
      </c>
    </row>
    <row r="2" spans="1:5" ht="37.5" customHeight="1" x14ac:dyDescent="0.2">
      <c r="A2" s="380" t="str">
        <f>"Répartition en % des dépenses intérieures de R&amp;D (intra-muros à votre structure) par catégorie de recherche en " &amp; SURVEY_YEAR</f>
        <v>Répartition en % des dépenses intérieures de R&amp;D (intra-muros à votre structure) par catégorie de recherche en 2025</v>
      </c>
      <c r="B2" s="380"/>
      <c r="C2" s="155"/>
      <c r="E2" s="155"/>
    </row>
    <row r="3" spans="1:5" x14ac:dyDescent="0.2">
      <c r="C3" s="158"/>
      <c r="E3" s="158"/>
    </row>
    <row r="4" spans="1:5" ht="15.75" x14ac:dyDescent="0.2">
      <c r="A4" s="183"/>
      <c r="B4" s="167" t="s">
        <v>85</v>
      </c>
      <c r="C4" s="191"/>
      <c r="E4" s="191"/>
    </row>
    <row r="5" spans="1:5" ht="109.9" customHeight="1" x14ac:dyDescent="0.2">
      <c r="A5" s="184" t="s">
        <v>86</v>
      </c>
      <c r="B5" s="192"/>
      <c r="C5" s="159"/>
      <c r="D5" s="171" t="s">
        <v>247</v>
      </c>
      <c r="E5" s="159"/>
    </row>
    <row r="6" spans="1:5" ht="109.9" customHeight="1" x14ac:dyDescent="0.2">
      <c r="A6" s="184" t="s">
        <v>87</v>
      </c>
      <c r="B6" s="192"/>
      <c r="C6" s="159"/>
      <c r="D6" s="171" t="s">
        <v>248</v>
      </c>
      <c r="E6" s="159"/>
    </row>
    <row r="7" spans="1:5" ht="109.9" customHeight="1" x14ac:dyDescent="0.2">
      <c r="A7" s="184" t="s">
        <v>88</v>
      </c>
      <c r="B7" s="192"/>
      <c r="C7" s="159"/>
      <c r="D7" s="171" t="s">
        <v>249</v>
      </c>
      <c r="E7" s="159"/>
    </row>
    <row r="8" spans="1:5" ht="54.75" customHeight="1" x14ac:dyDescent="0.2">
      <c r="A8" s="189" t="s">
        <v>54</v>
      </c>
      <c r="B8" s="193">
        <f>SUM(B5:B7)</f>
        <v>0</v>
      </c>
      <c r="C8" s="159"/>
      <c r="E8" s="159"/>
    </row>
    <row r="9" spans="1:5" ht="20.25" customHeight="1" x14ac:dyDescent="0.2">
      <c r="A9" s="381" t="str">
        <f>IF(CAT_TOT&lt;&gt;100,"La répartition de la DIRD par catégorie de recherche est différente de 100","Contrôles OK")</f>
        <v>La répartition de la DIRD par catégorie de recherche est différente de 100</v>
      </c>
      <c r="B9" s="381"/>
    </row>
    <row r="14" spans="1:5" ht="17.25" customHeight="1" x14ac:dyDescent="0.25">
      <c r="A14" s="182"/>
      <c r="C14" s="158"/>
      <c r="E14" s="158"/>
    </row>
    <row r="15" spans="1:5" ht="17.25" customHeight="1" x14ac:dyDescent="0.2">
      <c r="C15" s="158"/>
      <c r="E15" s="158"/>
    </row>
    <row r="16" spans="1:5" x14ac:dyDescent="0.2">
      <c r="A16" s="194"/>
    </row>
    <row r="17" spans="1:1" x14ac:dyDescent="0.2">
      <c r="A17" s="194"/>
    </row>
    <row r="18" spans="1:1" x14ac:dyDescent="0.2">
      <c r="A18" s="194"/>
    </row>
    <row r="19" spans="1:1" x14ac:dyDescent="0.2">
      <c r="A19" s="194"/>
    </row>
    <row r="20" spans="1:1" x14ac:dyDescent="0.2">
      <c r="A20" s="194"/>
    </row>
    <row r="21" spans="1:1" x14ac:dyDescent="0.2">
      <c r="A21" s="194"/>
    </row>
    <row r="22" spans="1:1" x14ac:dyDescent="0.2">
      <c r="A22" s="194"/>
    </row>
    <row r="23" spans="1:1" x14ac:dyDescent="0.2">
      <c r="A23" s="194"/>
    </row>
  </sheetData>
  <sheetProtection formatCells="0" formatColumns="0" formatRows="0" insertColumns="0" insertRows="0" insertHyperlinks="0" deleteColumns="0" deleteRows="0" sort="0" autoFilter="0" pivotTables="0"/>
  <mergeCells count="2">
    <mergeCell ref="A2:B2"/>
    <mergeCell ref="A9:B9"/>
  </mergeCells>
  <conditionalFormatting sqref="B8">
    <cfRule type="cellIs" dxfId="32" priority="1" operator="notEqual">
      <formula>100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K93"/>
  <sheetViews>
    <sheetView showGridLines="0" zoomScale="80" zoomScaleNormal="80" workbookViewId="0">
      <pane ySplit="1" topLeftCell="A2" activePane="bottomLeft" state="frozen"/>
      <selection pane="bottomLeft" activeCell="D14" sqref="D14"/>
    </sheetView>
  </sheetViews>
  <sheetFormatPr baseColWidth="10" defaultColWidth="8.85546875" defaultRowHeight="15" x14ac:dyDescent="0.25"/>
  <cols>
    <col min="1" max="1" width="70.5703125" style="7" customWidth="1"/>
    <col min="2" max="2" width="25" style="7" customWidth="1"/>
    <col min="3" max="3" width="3.7109375" style="7" customWidth="1"/>
    <col min="4" max="4" width="127.5703125" style="7" customWidth="1"/>
    <col min="5" max="9" width="3.7109375" style="7" customWidth="1"/>
    <col min="10" max="10" width="3.85546875" style="2" customWidth="1"/>
    <col min="11" max="11" width="11.42578125" style="7" customWidth="1"/>
  </cols>
  <sheetData>
    <row r="1" spans="1:10" s="1" customFormat="1" x14ac:dyDescent="0.2">
      <c r="A1" s="5"/>
      <c r="B1" s="6"/>
      <c r="C1" s="6"/>
      <c r="D1" s="112" t="s">
        <v>234</v>
      </c>
      <c r="E1" s="6"/>
      <c r="F1" s="6"/>
      <c r="G1" s="6"/>
      <c r="H1" s="6"/>
      <c r="I1" s="6"/>
      <c r="J1" s="2"/>
    </row>
    <row r="2" spans="1:10" ht="39.75" customHeight="1" x14ac:dyDescent="0.25">
      <c r="A2" s="382" t="str">
        <f>"Dépenses extérieures de R&amp;D exécutées en " &amp; SURVEY_YEAR &amp; " par le secteur civil de l'État et des organismes publics"</f>
        <v>Dépenses extérieures de R&amp;D exécutées en 2025 par le secteur civil de l'État et des organismes publics</v>
      </c>
      <c r="B2" s="382"/>
    </row>
    <row r="3" spans="1:10" ht="157.5" customHeight="1" x14ac:dyDescent="0.25">
      <c r="A3" s="383" t="s">
        <v>89</v>
      </c>
      <c r="B3" s="383"/>
      <c r="C3" s="13"/>
      <c r="D3" s="198" t="s">
        <v>250</v>
      </c>
      <c r="E3" s="13"/>
      <c r="F3" s="13"/>
      <c r="G3" s="13"/>
      <c r="H3" s="13"/>
      <c r="I3" s="13"/>
    </row>
    <row r="4" spans="1:10" ht="15.75" x14ac:dyDescent="0.25">
      <c r="A4" s="113"/>
      <c r="B4" s="113"/>
      <c r="C4" s="18"/>
      <c r="D4" s="18"/>
      <c r="E4" s="18"/>
      <c r="F4" s="18"/>
      <c r="G4" s="18"/>
      <c r="H4" s="18"/>
      <c r="I4" s="18"/>
    </row>
    <row r="5" spans="1:10" ht="15.75" x14ac:dyDescent="0.25">
      <c r="A5" s="195" t="s">
        <v>91</v>
      </c>
      <c r="B5" s="196" t="s">
        <v>55</v>
      </c>
    </row>
    <row r="6" spans="1:10" x14ac:dyDescent="0.25">
      <c r="A6" s="197" t="s">
        <v>93</v>
      </c>
      <c r="B6" s="327"/>
      <c r="C6" s="19"/>
      <c r="D6" s="200" t="s">
        <v>251</v>
      </c>
      <c r="E6" s="19"/>
      <c r="F6" s="19"/>
      <c r="G6" s="19"/>
      <c r="H6" s="19"/>
      <c r="I6" s="19"/>
    </row>
    <row r="7" spans="1:10" x14ac:dyDescent="0.25">
      <c r="A7" s="197" t="s">
        <v>94</v>
      </c>
      <c r="B7" s="327"/>
      <c r="C7" s="19"/>
      <c r="D7" s="200" t="s">
        <v>252</v>
      </c>
      <c r="E7" s="19"/>
      <c r="F7" s="19"/>
      <c r="G7" s="19"/>
      <c r="H7" s="19"/>
      <c r="I7" s="19"/>
    </row>
    <row r="8" spans="1:10" x14ac:dyDescent="0.25">
      <c r="A8" s="197" t="s">
        <v>90</v>
      </c>
      <c r="B8" s="327"/>
      <c r="C8" s="18"/>
      <c r="D8" s="18"/>
      <c r="E8" s="18"/>
      <c r="F8" s="18"/>
      <c r="G8" s="18"/>
      <c r="H8" s="18"/>
      <c r="I8" s="18"/>
    </row>
    <row r="9" spans="1:10" ht="31.5" x14ac:dyDescent="0.25">
      <c r="A9" s="189" t="s">
        <v>95</v>
      </c>
      <c r="B9" s="199">
        <f>SUM(B6:B8)</f>
        <v>0</v>
      </c>
      <c r="C9" s="18"/>
      <c r="D9" s="18"/>
      <c r="E9" s="18"/>
      <c r="F9" s="18"/>
      <c r="G9" s="18"/>
      <c r="H9" s="18"/>
      <c r="I9" s="18"/>
    </row>
    <row r="10" spans="1:10" x14ac:dyDescent="0.25">
      <c r="A10" s="14"/>
      <c r="B10" s="14"/>
      <c r="C10" s="14"/>
      <c r="D10" s="14"/>
      <c r="E10" s="14"/>
      <c r="F10" s="14"/>
      <c r="G10" s="14"/>
      <c r="H10" s="14"/>
      <c r="I10" s="18"/>
    </row>
    <row r="11" spans="1:10" x14ac:dyDescent="0.25">
      <c r="C11" s="18"/>
      <c r="D11" s="18"/>
      <c r="E11" s="18"/>
      <c r="F11" s="18"/>
      <c r="G11" s="18"/>
      <c r="H11" s="18"/>
      <c r="I11" s="18"/>
    </row>
    <row r="12" spans="1:10" ht="40.5" hidden="1" customHeight="1" x14ac:dyDescent="0.25">
      <c r="A12" s="10" t="s">
        <v>96</v>
      </c>
      <c r="B12" s="17"/>
      <c r="C12" s="18"/>
      <c r="D12" s="18"/>
      <c r="E12" s="18"/>
      <c r="F12" s="18"/>
      <c r="G12" s="18"/>
      <c r="H12" s="18"/>
      <c r="I12" s="18"/>
    </row>
    <row r="13" spans="1:10" ht="17.25" customHeight="1" x14ac:dyDescent="0.25">
      <c r="A13" s="15"/>
      <c r="B13" s="15"/>
      <c r="C13" s="15"/>
      <c r="D13" s="15"/>
      <c r="E13" s="15"/>
      <c r="F13" s="15"/>
      <c r="G13" s="15"/>
      <c r="H13" s="15"/>
      <c r="I13" s="18"/>
    </row>
    <row r="14" spans="1:10" x14ac:dyDescent="0.25">
      <c r="A14" s="15"/>
      <c r="C14" s="18"/>
      <c r="D14" s="18"/>
      <c r="E14" s="18"/>
      <c r="F14" s="18"/>
      <c r="G14" s="18"/>
      <c r="H14" s="18"/>
      <c r="I14" s="18"/>
    </row>
    <row r="15" spans="1:10" x14ac:dyDescent="0.25">
      <c r="A15" s="15"/>
    </row>
    <row r="16" spans="1:10" x14ac:dyDescent="0.25">
      <c r="A16" s="15"/>
    </row>
    <row r="17" spans="1:1" x14ac:dyDescent="0.25">
      <c r="A17" s="15"/>
    </row>
    <row r="18" spans="1:1" x14ac:dyDescent="0.25">
      <c r="A18" s="15"/>
    </row>
    <row r="19" spans="1:1" x14ac:dyDescent="0.25">
      <c r="A19" s="15"/>
    </row>
    <row r="20" spans="1:1" x14ac:dyDescent="0.25">
      <c r="A20" s="15"/>
    </row>
    <row r="21" spans="1:1" x14ac:dyDescent="0.25">
      <c r="A21" s="15"/>
    </row>
    <row r="22" spans="1:1" x14ac:dyDescent="0.25">
      <c r="A22" s="15"/>
    </row>
    <row r="23" spans="1:1" ht="31.5" customHeight="1" x14ac:dyDescent="0.25">
      <c r="A23" s="15"/>
    </row>
    <row r="24" spans="1:1" ht="31.5" customHeight="1" x14ac:dyDescent="0.25">
      <c r="A24" s="15"/>
    </row>
    <row r="25" spans="1:1" ht="31.5" customHeight="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K93"/>
  <sheetViews>
    <sheetView showGridLines="0" zoomScale="75" zoomScaleNormal="75" workbookViewId="0">
      <pane ySplit="1" topLeftCell="A2" activePane="bottomLeft" state="frozen"/>
      <selection pane="bottomLeft" activeCell="D12" sqref="D12"/>
    </sheetView>
  </sheetViews>
  <sheetFormatPr baseColWidth="10" defaultColWidth="8.85546875" defaultRowHeight="15" x14ac:dyDescent="0.25"/>
  <cols>
    <col min="1" max="1" width="95.140625" style="7" customWidth="1"/>
    <col min="2" max="2" width="23.42578125" style="7" customWidth="1"/>
    <col min="3" max="3" width="2.5703125" style="7" customWidth="1"/>
    <col min="4" max="4" width="108.5703125" style="7" customWidth="1"/>
    <col min="5" max="9" width="2.5703125" style="7" customWidth="1"/>
    <col min="10" max="10" width="3.85546875" style="2" customWidth="1"/>
    <col min="11" max="11" width="11.42578125" style="7" customWidth="1"/>
  </cols>
  <sheetData>
    <row r="1" spans="1:11" s="1" customFormat="1" x14ac:dyDescent="0.2">
      <c r="A1" s="5"/>
      <c r="B1" s="6"/>
      <c r="C1" s="7"/>
      <c r="D1" s="112" t="s">
        <v>234</v>
      </c>
      <c r="E1" s="7"/>
      <c r="F1" s="7"/>
      <c r="G1" s="7"/>
      <c r="H1" s="7"/>
      <c r="I1" s="7"/>
      <c r="J1" s="2"/>
    </row>
    <row r="2" spans="1:11" ht="15.75" x14ac:dyDescent="0.25">
      <c r="A2" s="384" t="str">
        <f>"Dépenses extérieures de R&amp;D exécutées en " &amp; SURVEY_YEAR &amp; " par le secteur de l'Enseignement Supérieur et de Recherche (ESR)"</f>
        <v>Dépenses extérieures de R&amp;D exécutées en 2025 par le secteur de l'Enseignement Supérieur et de Recherche (ESR)</v>
      </c>
      <c r="B2" s="384"/>
      <c r="D2" s="164"/>
    </row>
    <row r="3" spans="1:11" ht="183" customHeight="1" x14ac:dyDescent="0.25">
      <c r="A3" s="383" t="s">
        <v>89</v>
      </c>
      <c r="B3" s="383"/>
      <c r="C3" s="20"/>
      <c r="D3" s="201" t="s">
        <v>250</v>
      </c>
      <c r="E3" s="13"/>
      <c r="F3" s="13"/>
      <c r="G3" s="13"/>
      <c r="H3" s="13"/>
      <c r="I3" s="13"/>
    </row>
    <row r="6" spans="1:11" ht="15.75" x14ac:dyDescent="0.25">
      <c r="A6" s="202" t="s">
        <v>97</v>
      </c>
      <c r="B6" s="203" t="s">
        <v>55</v>
      </c>
    </row>
    <row r="7" spans="1:11" ht="15.75" x14ac:dyDescent="0.25">
      <c r="A7" s="204" t="s">
        <v>98</v>
      </c>
      <c r="B7" s="206"/>
    </row>
    <row r="8" spans="1:11" x14ac:dyDescent="0.25">
      <c r="A8" s="74"/>
      <c r="B8" s="75"/>
      <c r="C8" s="57"/>
      <c r="D8" s="57"/>
      <c r="E8" s="57"/>
      <c r="F8" s="57"/>
      <c r="G8" s="57"/>
      <c r="H8" s="57"/>
      <c r="I8" s="57"/>
      <c r="J8" s="69"/>
      <c r="K8" s="57"/>
    </row>
    <row r="9" spans="1:11" ht="31.5" x14ac:dyDescent="0.25">
      <c r="A9" s="202" t="s">
        <v>99</v>
      </c>
      <c r="B9" s="203" t="s">
        <v>55</v>
      </c>
    </row>
    <row r="10" spans="1:11" ht="15.75" x14ac:dyDescent="0.25">
      <c r="A10" s="204" t="s">
        <v>101</v>
      </c>
      <c r="B10" s="206"/>
    </row>
    <row r="11" spans="1:11" ht="15.75" x14ac:dyDescent="0.25">
      <c r="A11" s="204" t="s">
        <v>102</v>
      </c>
      <c r="B11" s="206"/>
    </row>
    <row r="12" spans="1:11" ht="47.25" x14ac:dyDescent="0.25">
      <c r="A12" s="189" t="s">
        <v>103</v>
      </c>
      <c r="B12" s="207">
        <f>SUM(B10:B11)</f>
        <v>0</v>
      </c>
    </row>
    <row r="13" spans="1:11" x14ac:dyDescent="0.25">
      <c r="A13" s="15"/>
    </row>
    <row r="14" spans="1:11" ht="31.5" x14ac:dyDescent="0.25">
      <c r="A14" s="189" t="s">
        <v>105</v>
      </c>
      <c r="B14" s="207">
        <f>DE_ES_NV+DE_ESC_TOTAL</f>
        <v>0</v>
      </c>
    </row>
    <row r="15" spans="1:11" x14ac:dyDescent="0.25">
      <c r="A15" s="15"/>
      <c r="B15" s="15"/>
      <c r="C15" s="15"/>
      <c r="D15" s="15"/>
      <c r="E15" s="15"/>
      <c r="F15" s="15"/>
      <c r="G15" s="15"/>
      <c r="H15" s="15"/>
      <c r="I15" s="15"/>
      <c r="J15" s="15"/>
    </row>
    <row r="16" spans="1:11" x14ac:dyDescent="0.25">
      <c r="A16" s="15"/>
    </row>
    <row r="17" spans="1:1" x14ac:dyDescent="0.25">
      <c r="A17" s="15"/>
    </row>
    <row r="18" spans="1:1" x14ac:dyDescent="0.25">
      <c r="A18" s="15"/>
    </row>
    <row r="19" spans="1:1" x14ac:dyDescent="0.25">
      <c r="A19" s="15"/>
    </row>
    <row r="20" spans="1:1" x14ac:dyDescent="0.25">
      <c r="A20" s="15"/>
    </row>
    <row r="21" spans="1:1" x14ac:dyDescent="0.25">
      <c r="A21" s="15"/>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29" orientation="portrait" r:id="rId1"/>
  <headerFooter alignWithMargins="0">
    <oddFooter>&amp;L&amp;8&amp;A&amp;R&amp;8R&amp;&amp;D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33</vt:i4>
      </vt:variant>
      <vt:variant>
        <vt:lpstr>Plages nommées</vt:lpstr>
      </vt:variant>
      <vt:variant>
        <vt:i4>705</vt:i4>
      </vt:variant>
    </vt:vector>
  </HeadingPairs>
  <TitlesOfParts>
    <vt:vector size="738" baseType="lpstr">
      <vt:lpstr>1ERE PAGE</vt:lpstr>
      <vt:lpstr>A1-INFORMATIONS GENERALES</vt:lpstr>
      <vt:lpstr>A2-CONTACTS</vt:lpstr>
      <vt:lpstr>B2-Opérateurs</vt:lpstr>
      <vt:lpstr>C1-DIRD_Nature</vt:lpstr>
      <vt:lpstr>C2-DIRD_Régions</vt:lpstr>
      <vt:lpstr>C3-DIRD_Type</vt:lpstr>
      <vt:lpstr>D1.1b-Civil</vt:lpstr>
      <vt:lpstr>D1.2-ESR</vt:lpstr>
      <vt:lpstr>D1.3-Associations</vt:lpstr>
      <vt:lpstr>D1.4-Entreprises</vt:lpstr>
      <vt:lpstr>D1.5-Etranger</vt:lpstr>
      <vt:lpstr>D2-Total DERD n+1</vt:lpstr>
      <vt:lpstr>D-Synthèse</vt:lpstr>
      <vt:lpstr>E2-Ress propres</vt:lpstr>
      <vt:lpstr>E3.1-Administration</vt:lpstr>
      <vt:lpstr>E3.1-Org Publics</vt:lpstr>
      <vt:lpstr>E3.2-ESR</vt:lpstr>
      <vt:lpstr>E3.3-Associations</vt:lpstr>
      <vt:lpstr>E3.4-Entreprises</vt:lpstr>
      <vt:lpstr>E3.5-Etranger</vt:lpstr>
      <vt:lpstr>E-Synthèse</vt:lpstr>
      <vt:lpstr>G01234-Effectifs PP</vt:lpstr>
      <vt:lpstr>G5-Age (onglet H)</vt:lpstr>
      <vt:lpstr>G5-Age (onglet F)</vt:lpstr>
      <vt:lpstr>G5-Age (onglet T)</vt:lpstr>
      <vt:lpstr>G6-Disciplines</vt:lpstr>
      <vt:lpstr>H0-ETPR rémunération</vt:lpstr>
      <vt:lpstr>H1-ETPR lieu</vt:lpstr>
      <vt:lpstr>H2-ETPR Région</vt:lpstr>
      <vt:lpstr>I-Tiers PP</vt:lpstr>
      <vt:lpstr>J-Tiers ETPR</vt:lpstr>
      <vt:lpstr>ChargeEnquêté</vt:lpstr>
      <vt:lpstr>AUTRE_100_FE</vt:lpstr>
      <vt:lpstr>AUTRE_100_HO</vt:lpstr>
      <vt:lpstr>AUTRE_25_FE</vt:lpstr>
      <vt:lpstr>AUTRE_25_HO</vt:lpstr>
      <vt:lpstr>AUTRE_29_FE</vt:lpstr>
      <vt:lpstr>AUTRE_29_HO</vt:lpstr>
      <vt:lpstr>AUTRE_34_FE</vt:lpstr>
      <vt:lpstr>AUTRE_34_HO</vt:lpstr>
      <vt:lpstr>AUTRE_39_FE</vt:lpstr>
      <vt:lpstr>AUTRE_39_HO</vt:lpstr>
      <vt:lpstr>AUTRE_44_FE</vt:lpstr>
      <vt:lpstr>AUTRE_44_HO</vt:lpstr>
      <vt:lpstr>AUTRE_49_FE</vt:lpstr>
      <vt:lpstr>AUTRE_49_HO</vt:lpstr>
      <vt:lpstr>AUTRE_54_FE</vt:lpstr>
      <vt:lpstr>AUTRE_54_HO</vt:lpstr>
      <vt:lpstr>AUTRE_59_FE</vt:lpstr>
      <vt:lpstr>AUTRE_59_HO</vt:lpstr>
      <vt:lpstr>AUTRE_62_FE</vt:lpstr>
      <vt:lpstr>AUTRE_62_HO</vt:lpstr>
      <vt:lpstr>AUTRE_64_FE</vt:lpstr>
      <vt:lpstr>AUTRE_64_HO</vt:lpstr>
      <vt:lpstr>AUTRE_67_FE</vt:lpstr>
      <vt:lpstr>AUTRE_67_HO</vt:lpstr>
      <vt:lpstr>AUTRE_AGE</vt:lpstr>
      <vt:lpstr>AUTRE_AGE_FE</vt:lpstr>
      <vt:lpstr>AUTRE_AGE_HO</vt:lpstr>
      <vt:lpstr>AUTRE_Als</vt:lpstr>
      <vt:lpstr>AUTRE_AOM</vt:lpstr>
      <vt:lpstr>AUTRE_Aqu</vt:lpstr>
      <vt:lpstr>AUTRE_Auv</vt:lpstr>
      <vt:lpstr>AUTRE_BN</vt:lpstr>
      <vt:lpstr>AUTRE_Bourg</vt:lpstr>
      <vt:lpstr>AUTRE_Bret</vt:lpstr>
      <vt:lpstr>AUTRE_CA</vt:lpstr>
      <vt:lpstr>AUTRE_CD</vt:lpstr>
      <vt:lpstr>AUTRE_CDD</vt:lpstr>
      <vt:lpstr>AUTRE_CDD_A</vt:lpstr>
      <vt:lpstr>AUTRE_CDD_L</vt:lpstr>
      <vt:lpstr>AUTRE_CDI</vt:lpstr>
      <vt:lpstr>AUTRE_Cors</vt:lpstr>
      <vt:lpstr>AUTRE_CVdL</vt:lpstr>
      <vt:lpstr>AUTRE_FC</vt:lpstr>
      <vt:lpstr>AUTRE_FE</vt:lpstr>
      <vt:lpstr>AUTRE_Guad</vt:lpstr>
      <vt:lpstr>AUTRE_Guya</vt:lpstr>
      <vt:lpstr>AUTRE_HN</vt:lpstr>
      <vt:lpstr>AUTRE_HO</vt:lpstr>
      <vt:lpstr>AUTRE_IdF</vt:lpstr>
      <vt:lpstr>AUTRE_IN_ETP</vt:lpstr>
      <vt:lpstr>AUTRE_IN_PP</vt:lpstr>
      <vt:lpstr>AUTRE_LIEU_ETP</vt:lpstr>
      <vt:lpstr>AUTRE_LIEU_PP</vt:lpstr>
      <vt:lpstr>AUTRE_Lim</vt:lpstr>
      <vt:lpstr>AUTRE_Lorr</vt:lpstr>
      <vt:lpstr>AUTRE_LR</vt:lpstr>
      <vt:lpstr>AUTRE_LRe</vt:lpstr>
      <vt:lpstr>AUTRE_Marti</vt:lpstr>
      <vt:lpstr>AUTRE_Mayo</vt:lpstr>
      <vt:lpstr>AUTRE_MP</vt:lpstr>
      <vt:lpstr>AUTRE_NPdC</vt:lpstr>
      <vt:lpstr>AUTRE_NVOUT_PP</vt:lpstr>
      <vt:lpstr>AUTRE_OUT_ETP</vt:lpstr>
      <vt:lpstr>AUTRE_PACA</vt:lpstr>
      <vt:lpstr>AUTRE_PC</vt:lpstr>
      <vt:lpstr>AUTRE_PdL</vt:lpstr>
      <vt:lpstr>AUTRE_Pic</vt:lpstr>
      <vt:lpstr>AUTRE_RA</vt:lpstr>
      <vt:lpstr>AUTRE_REG</vt:lpstr>
      <vt:lpstr>AUTRE_REG_ETR</vt:lpstr>
      <vt:lpstr>AUTRE_REM2_ETP</vt:lpstr>
      <vt:lpstr>AUTRE_REM2_PP</vt:lpstr>
      <vt:lpstr>AUTRE_REMA2_ETP</vt:lpstr>
      <vt:lpstr>AUTRE_REMA2_PP</vt:lpstr>
      <vt:lpstr>AUTRE_REMP2_ETP</vt:lpstr>
      <vt:lpstr>AUTRE_REMP2_PP</vt:lpstr>
      <vt:lpstr>AUTRE_SE</vt:lpstr>
      <vt:lpstr>AUTRE_T_ETP</vt:lpstr>
      <vt:lpstr>AUTRE_T_PP</vt:lpstr>
      <vt:lpstr>AUTRE_TNV_ETP</vt:lpstr>
      <vt:lpstr>AUTRE_TNV_PP</vt:lpstr>
      <vt:lpstr>BUDGET_TOTAL</vt:lpstr>
      <vt:lpstr>CAT_DEV_EXP</vt:lpstr>
      <vt:lpstr>CAT_RECH_APP</vt:lpstr>
      <vt:lpstr>CAT_RECH_FOND</vt:lpstr>
      <vt:lpstr>CAT_TOT</vt:lpstr>
      <vt:lpstr>COMMENTAIRE_ANOMALIES</vt:lpstr>
      <vt:lpstr>COMMENTAIRE_CHARGE</vt:lpstr>
      <vt:lpstr>COMMENTAIRE_INFO_G</vt:lpstr>
      <vt:lpstr>COMMENTAIRE1</vt:lpstr>
      <vt:lpstr>COMMENTAIRE2</vt:lpstr>
      <vt:lpstr>CORR1_MAIL</vt:lpstr>
      <vt:lpstr>CORR1_NOM</vt:lpstr>
      <vt:lpstr>CORR1_SERVICE</vt:lpstr>
      <vt:lpstr>CORR1_TEL</vt:lpstr>
      <vt:lpstr>CORR2_MAIL</vt:lpstr>
      <vt:lpstr>CORR2_NOM</vt:lpstr>
      <vt:lpstr>CORR2_QUEST</vt:lpstr>
      <vt:lpstr>CORR2_SERVICE</vt:lpstr>
      <vt:lpstr>CORR2_TEL</vt:lpstr>
      <vt:lpstr>CORR3_MAIL</vt:lpstr>
      <vt:lpstr>CORR3_NOM</vt:lpstr>
      <vt:lpstr>CORR3_QUEST</vt:lpstr>
      <vt:lpstr>CORR3_SERVICE</vt:lpstr>
      <vt:lpstr>CORR3_TEL</vt:lpstr>
      <vt:lpstr>CR_100_FE</vt:lpstr>
      <vt:lpstr>CR_100_HO</vt:lpstr>
      <vt:lpstr>CR_25_FE</vt:lpstr>
      <vt:lpstr>CR_25_HO</vt:lpstr>
      <vt:lpstr>CR_29_FE</vt:lpstr>
      <vt:lpstr>CR_29_HO</vt:lpstr>
      <vt:lpstr>CR_34_FE</vt:lpstr>
      <vt:lpstr>CR_34_HO</vt:lpstr>
      <vt:lpstr>CR_39_FE</vt:lpstr>
      <vt:lpstr>CR_39_HO</vt:lpstr>
      <vt:lpstr>CR_44_FE</vt:lpstr>
      <vt:lpstr>CR_44_HO</vt:lpstr>
      <vt:lpstr>CR_49_FE</vt:lpstr>
      <vt:lpstr>CR_49_HO</vt:lpstr>
      <vt:lpstr>CR_54_FE</vt:lpstr>
      <vt:lpstr>CR_54_HO</vt:lpstr>
      <vt:lpstr>CR_59_FE</vt:lpstr>
      <vt:lpstr>CR_59_HO</vt:lpstr>
      <vt:lpstr>CR_62_FE</vt:lpstr>
      <vt:lpstr>CR_62_HO</vt:lpstr>
      <vt:lpstr>CR_64_FE</vt:lpstr>
      <vt:lpstr>CR_64_HO</vt:lpstr>
      <vt:lpstr>CR_67_FE</vt:lpstr>
      <vt:lpstr>CR_67_HO</vt:lpstr>
      <vt:lpstr>CR_AGE</vt:lpstr>
      <vt:lpstr>CR_AGE_FE</vt:lpstr>
      <vt:lpstr>CR_AGE_HO</vt:lpstr>
      <vt:lpstr>CR_Als</vt:lpstr>
      <vt:lpstr>CR_AOM</vt:lpstr>
      <vt:lpstr>CR_Aqu</vt:lpstr>
      <vt:lpstr>CR_Auv</vt:lpstr>
      <vt:lpstr>CR_BN</vt:lpstr>
      <vt:lpstr>CR_Bourg</vt:lpstr>
      <vt:lpstr>CR_Bret</vt:lpstr>
      <vt:lpstr>CR_CA</vt:lpstr>
      <vt:lpstr>CR_CD</vt:lpstr>
      <vt:lpstr>CR_CDD</vt:lpstr>
      <vt:lpstr>CR_CDD_A</vt:lpstr>
      <vt:lpstr>CR_CDD_L</vt:lpstr>
      <vt:lpstr>CR_CDI</vt:lpstr>
      <vt:lpstr>CR_Cors</vt:lpstr>
      <vt:lpstr>CR_CVdL</vt:lpstr>
      <vt:lpstr>CR_FC</vt:lpstr>
      <vt:lpstr>CR_FE</vt:lpstr>
      <vt:lpstr>CR_Guad</vt:lpstr>
      <vt:lpstr>CR_Guya</vt:lpstr>
      <vt:lpstr>CR_HN</vt:lpstr>
      <vt:lpstr>CR_HO</vt:lpstr>
      <vt:lpstr>CR_IdF</vt:lpstr>
      <vt:lpstr>CR_IN_ETP</vt:lpstr>
      <vt:lpstr>CR_IN_PP</vt:lpstr>
      <vt:lpstr>CR_LIEU_ETP</vt:lpstr>
      <vt:lpstr>CR_LIEU_PP</vt:lpstr>
      <vt:lpstr>CR_Lim</vt:lpstr>
      <vt:lpstr>CR_Lorr</vt:lpstr>
      <vt:lpstr>CR_LR</vt:lpstr>
      <vt:lpstr>CR_LRe</vt:lpstr>
      <vt:lpstr>CR_Marti</vt:lpstr>
      <vt:lpstr>CR_Mayo</vt:lpstr>
      <vt:lpstr>CR_MP</vt:lpstr>
      <vt:lpstr>CR_NPdC</vt:lpstr>
      <vt:lpstr>CR_NVOUT_PP</vt:lpstr>
      <vt:lpstr>CR_OUT_ETP</vt:lpstr>
      <vt:lpstr>CR_PACA</vt:lpstr>
      <vt:lpstr>CR_PC</vt:lpstr>
      <vt:lpstr>CR_PdL</vt:lpstr>
      <vt:lpstr>CR_Pic</vt:lpstr>
      <vt:lpstr>CR_RA</vt:lpstr>
      <vt:lpstr>CR_REG</vt:lpstr>
      <vt:lpstr>CR_REG_ETR</vt:lpstr>
      <vt:lpstr>CR_REM2_ETP</vt:lpstr>
      <vt:lpstr>CR_REM2_PP</vt:lpstr>
      <vt:lpstr>CR_REMA2_ETP</vt:lpstr>
      <vt:lpstr>CR_REMA2_PP</vt:lpstr>
      <vt:lpstr>CR_REMP2_ETP</vt:lpstr>
      <vt:lpstr>CR_REMP2_PP</vt:lpstr>
      <vt:lpstr>CR_SE</vt:lpstr>
      <vt:lpstr>CR_T_ETP</vt:lpstr>
      <vt:lpstr>CR_T_PP</vt:lpstr>
      <vt:lpstr>CR_TNV_ETP</vt:lpstr>
      <vt:lpstr>CR_TNV_PP</vt:lpstr>
      <vt:lpstr>D_SYNTHESE_DE_TOTALE</vt:lpstr>
      <vt:lpstr>D_SYNTHESE_DE_TOTALE_PREV</vt:lpstr>
      <vt:lpstr>D_SYNTHESE_DI_TOTALE</vt:lpstr>
      <vt:lpstr>D_SYNTHESE_DI_TOTALE_PREV</vt:lpstr>
      <vt:lpstr>DE_C_CNRS</vt:lpstr>
      <vt:lpstr>DE_C_INSERM</vt:lpstr>
      <vt:lpstr>DE_C_NV</vt:lpstr>
      <vt:lpstr>DE_C_TOTAL</vt:lpstr>
      <vt:lpstr>DE_EE_NV</vt:lpstr>
      <vt:lpstr>DE_EE_TOTAL</vt:lpstr>
      <vt:lpstr>DE_ENTR_TOTAL</vt:lpstr>
      <vt:lpstr>DE_ENTRA_NOM</vt:lpstr>
      <vt:lpstr>DE_ENTRA_VAL</vt:lpstr>
      <vt:lpstr>DE_ES_NV</vt:lpstr>
      <vt:lpstr>DE_ES_TOTAL</vt:lpstr>
      <vt:lpstr>DE_ESC_CHU</vt:lpstr>
      <vt:lpstr>DE_ESC_CLCC</vt:lpstr>
      <vt:lpstr>DE_ESC_TOTAL</vt:lpstr>
      <vt:lpstr>DE_ESE_NV</vt:lpstr>
      <vt:lpstr>DE_ESE_TOTAL</vt:lpstr>
      <vt:lpstr>DE_ETR_TOTAL</vt:lpstr>
      <vt:lpstr>DE_GOV_TOTAL</vt:lpstr>
      <vt:lpstr>DE_I_NV</vt:lpstr>
      <vt:lpstr>DE_I_TOTAL</vt:lpstr>
      <vt:lpstr>DE_OI_NV</vt:lpstr>
      <vt:lpstr>DE_OI_TOTAL</vt:lpstr>
      <vt:lpstr>DE_TOTALE</vt:lpstr>
      <vt:lpstr>DE_TOTALE_PREV</vt:lpstr>
      <vt:lpstr>DEP_TOTALE</vt:lpstr>
      <vt:lpstr>DEP_TOTALE_PREV</vt:lpstr>
      <vt:lpstr>DI_Als</vt:lpstr>
      <vt:lpstr>DI_AOM</vt:lpstr>
      <vt:lpstr>DI_Aqu</vt:lpstr>
      <vt:lpstr>DI_Auv</vt:lpstr>
      <vt:lpstr>DI_BN</vt:lpstr>
      <vt:lpstr>DI_Bourg</vt:lpstr>
      <vt:lpstr>DI_Bret</vt:lpstr>
      <vt:lpstr>DI_CA</vt:lpstr>
      <vt:lpstr>DI_Cors</vt:lpstr>
      <vt:lpstr>DI_CVdL</vt:lpstr>
      <vt:lpstr>DI_EQU</vt:lpstr>
      <vt:lpstr>DI_FC</vt:lpstr>
      <vt:lpstr>DI_FONC</vt:lpstr>
      <vt:lpstr>DI_Guad</vt:lpstr>
      <vt:lpstr>DI_Guya</vt:lpstr>
      <vt:lpstr>DI_HN</vt:lpstr>
      <vt:lpstr>DI_IdF</vt:lpstr>
      <vt:lpstr>DI_IMM</vt:lpstr>
      <vt:lpstr>DI_Lim</vt:lpstr>
      <vt:lpstr>DI_Lorr</vt:lpstr>
      <vt:lpstr>DI_LR</vt:lpstr>
      <vt:lpstr>DI_LRe</vt:lpstr>
      <vt:lpstr>DI_Marti</vt:lpstr>
      <vt:lpstr>DI_Mayo</vt:lpstr>
      <vt:lpstr>DI_MP</vt:lpstr>
      <vt:lpstr>DI_NPdC</vt:lpstr>
      <vt:lpstr>DI_PACA</vt:lpstr>
      <vt:lpstr>DI_PC</vt:lpstr>
      <vt:lpstr>DI_PdL</vt:lpstr>
      <vt:lpstr>DI_PERS</vt:lpstr>
      <vt:lpstr>DI_Pic</vt:lpstr>
      <vt:lpstr>DI_RA</vt:lpstr>
      <vt:lpstr>DI_TOT_REG</vt:lpstr>
      <vt:lpstr>DI_TOT_REG_PERCENT</vt:lpstr>
      <vt:lpstr>DI_TOTALE</vt:lpstr>
      <vt:lpstr>DI_TOTALE_PREV</vt:lpstr>
      <vt:lpstr>DOC_AGRI</vt:lpstr>
      <vt:lpstr>DOC_Als</vt:lpstr>
      <vt:lpstr>DOC_AOM</vt:lpstr>
      <vt:lpstr>DOC_Aqu</vt:lpstr>
      <vt:lpstr>DOC_Auv</vt:lpstr>
      <vt:lpstr>DOC_BN</vt:lpstr>
      <vt:lpstr>DOC_Bourg</vt:lpstr>
      <vt:lpstr>DOC_Bret</vt:lpstr>
      <vt:lpstr>DOC_CA</vt:lpstr>
      <vt:lpstr>DOC_CD</vt:lpstr>
      <vt:lpstr>DOC_CDD</vt:lpstr>
      <vt:lpstr>DOC_CDD_A</vt:lpstr>
      <vt:lpstr>DOC_CDD_L</vt:lpstr>
      <vt:lpstr>DOC_CDI</vt:lpstr>
      <vt:lpstr>DOC_CHIM</vt:lpstr>
      <vt:lpstr>DOC_Cors</vt:lpstr>
      <vt:lpstr>DOC_CVdL</vt:lpstr>
      <vt:lpstr>DOC_DISC</vt:lpstr>
      <vt:lpstr>DOC_FC</vt:lpstr>
      <vt:lpstr>DOC_FE</vt:lpstr>
      <vt:lpstr>DOC_GES</vt:lpstr>
      <vt:lpstr>DOC_Guad</vt:lpstr>
      <vt:lpstr>DOC_Guya</vt:lpstr>
      <vt:lpstr>DOC_HN</vt:lpstr>
      <vt:lpstr>DOC_HO</vt:lpstr>
      <vt:lpstr>DOC_IdF</vt:lpstr>
      <vt:lpstr>DOC_IN_ETP</vt:lpstr>
      <vt:lpstr>DOC_IN_PP</vt:lpstr>
      <vt:lpstr>DOC_LIEU_ETP</vt:lpstr>
      <vt:lpstr>DOC_LIEU_PP</vt:lpstr>
      <vt:lpstr>DOC_Lim</vt:lpstr>
      <vt:lpstr>DOC_Lorr</vt:lpstr>
      <vt:lpstr>DOC_LR</vt:lpstr>
      <vt:lpstr>DOC_LRe</vt:lpstr>
      <vt:lpstr>DOC_Marti</vt:lpstr>
      <vt:lpstr>DOC_MATH</vt:lpstr>
      <vt:lpstr>DOC_Mayo</vt:lpstr>
      <vt:lpstr>DOC_MECA</vt:lpstr>
      <vt:lpstr>DOC_MED</vt:lpstr>
      <vt:lpstr>DOC_MP</vt:lpstr>
      <vt:lpstr>DOC_NATU</vt:lpstr>
      <vt:lpstr>DOC_NPdC</vt:lpstr>
      <vt:lpstr>DOC_NVOUT_PP</vt:lpstr>
      <vt:lpstr>DOC_OUT_ETP</vt:lpstr>
      <vt:lpstr>DOC_PACA</vt:lpstr>
      <vt:lpstr>DOC_PC</vt:lpstr>
      <vt:lpstr>DOC_PdL</vt:lpstr>
      <vt:lpstr>DOC_PHYS</vt:lpstr>
      <vt:lpstr>DOC_Pic</vt:lpstr>
      <vt:lpstr>DOC_RA</vt:lpstr>
      <vt:lpstr>DOC_REG</vt:lpstr>
      <vt:lpstr>DOC_REG_ETR</vt:lpstr>
      <vt:lpstr>DOC_REM2_ETP</vt:lpstr>
      <vt:lpstr>DOC_REM2_PP</vt:lpstr>
      <vt:lpstr>DOC_REMA2_ETP</vt:lpstr>
      <vt:lpstr>DOC_REMA2_PP</vt:lpstr>
      <vt:lpstr>DOC_REMP2_ETP</vt:lpstr>
      <vt:lpstr>DOC_REMP2_PP</vt:lpstr>
      <vt:lpstr>DOC_SE</vt:lpstr>
      <vt:lpstr>DOC_SH</vt:lpstr>
      <vt:lpstr>DOC_SS</vt:lpstr>
      <vt:lpstr>DOC_STIC</vt:lpstr>
      <vt:lpstr>DOC_SV</vt:lpstr>
      <vt:lpstr>DOC_T_ETP</vt:lpstr>
      <vt:lpstr>DOC_T_PP</vt:lpstr>
      <vt:lpstr>DOC_TNV_ETP</vt:lpstr>
      <vt:lpstr>DOC_TNV_PP</vt:lpstr>
      <vt:lpstr>E_SYNTHESE_DEP_TOTALE</vt:lpstr>
      <vt:lpstr>E_SYNTHESE_DEP_TOTALE_PREV</vt:lpstr>
      <vt:lpstr>EFFECTIF_TOTAL</vt:lpstr>
      <vt:lpstr>ENTITY_TYPE</vt:lpstr>
      <vt:lpstr>ENTITY_TYPE_SIGNATORY</vt:lpstr>
      <vt:lpstr>F_AGRI</vt:lpstr>
      <vt:lpstr>F_CHIM</vt:lpstr>
      <vt:lpstr>F_DISC</vt:lpstr>
      <vt:lpstr>F_GES</vt:lpstr>
      <vt:lpstr>F_MATH</vt:lpstr>
      <vt:lpstr>F_MECA</vt:lpstr>
      <vt:lpstr>F_MED</vt:lpstr>
      <vt:lpstr>F_NATU</vt:lpstr>
      <vt:lpstr>F_PHYS</vt:lpstr>
      <vt:lpstr>F_SH</vt:lpstr>
      <vt:lpstr>F_SS</vt:lpstr>
      <vt:lpstr>F_STIC</vt:lpstr>
      <vt:lpstr>F_SV</vt:lpstr>
      <vt:lpstr>HEURE_CHARGE</vt:lpstr>
      <vt:lpstr>IDENT_ADRESSE</vt:lpstr>
      <vt:lpstr>IDENT_COMPL_ADR</vt:lpstr>
      <vt:lpstr>IDENT_CP</vt:lpstr>
      <vt:lpstr>IDENT_NOM</vt:lpstr>
      <vt:lpstr>IDENT_SIGLE</vt:lpstr>
      <vt:lpstr>IDENT_VILLE</vt:lpstr>
      <vt:lpstr>IE_100_FE</vt:lpstr>
      <vt:lpstr>IE_100_HO</vt:lpstr>
      <vt:lpstr>IE_25_FE</vt:lpstr>
      <vt:lpstr>IE_25_HO</vt:lpstr>
      <vt:lpstr>IE_29_FE</vt:lpstr>
      <vt:lpstr>IE_29_HO</vt:lpstr>
      <vt:lpstr>IE_34_FE</vt:lpstr>
      <vt:lpstr>IE_34_HO</vt:lpstr>
      <vt:lpstr>IE_39_FE</vt:lpstr>
      <vt:lpstr>IE_39_HO</vt:lpstr>
      <vt:lpstr>IE_44_FE</vt:lpstr>
      <vt:lpstr>IE_44_HO</vt:lpstr>
      <vt:lpstr>IE_49_FE</vt:lpstr>
      <vt:lpstr>IE_49_HO</vt:lpstr>
      <vt:lpstr>IE_54_FE</vt:lpstr>
      <vt:lpstr>IE_54_HO</vt:lpstr>
      <vt:lpstr>IE_59_FE</vt:lpstr>
      <vt:lpstr>IE_59_HO</vt:lpstr>
      <vt:lpstr>IE_62_FE</vt:lpstr>
      <vt:lpstr>IE_62_HO</vt:lpstr>
      <vt:lpstr>IE_64_FE</vt:lpstr>
      <vt:lpstr>IE_64_HO</vt:lpstr>
      <vt:lpstr>IE_67_FE</vt:lpstr>
      <vt:lpstr>IE_67_HO</vt:lpstr>
      <vt:lpstr>IE_AGE</vt:lpstr>
      <vt:lpstr>IE_AGE_FE</vt:lpstr>
      <vt:lpstr>IE_AGE_HO</vt:lpstr>
      <vt:lpstr>IE_Als</vt:lpstr>
      <vt:lpstr>IE_AOM</vt:lpstr>
      <vt:lpstr>IE_Aqu</vt:lpstr>
      <vt:lpstr>IE_Auv</vt:lpstr>
      <vt:lpstr>IE_BN</vt:lpstr>
      <vt:lpstr>IE_Bourg</vt:lpstr>
      <vt:lpstr>IE_Bret</vt:lpstr>
      <vt:lpstr>IE_CA</vt:lpstr>
      <vt:lpstr>IE_CD</vt:lpstr>
      <vt:lpstr>IE_CDD</vt:lpstr>
      <vt:lpstr>IE_CDD_A</vt:lpstr>
      <vt:lpstr>IE_CDD_L</vt:lpstr>
      <vt:lpstr>IE_CDI</vt:lpstr>
      <vt:lpstr>IE_Cors</vt:lpstr>
      <vt:lpstr>IE_CVdL</vt:lpstr>
      <vt:lpstr>IE_FC</vt:lpstr>
      <vt:lpstr>IE_FE</vt:lpstr>
      <vt:lpstr>IE_Guad</vt:lpstr>
      <vt:lpstr>IE_Guya</vt:lpstr>
      <vt:lpstr>IE_HN</vt:lpstr>
      <vt:lpstr>IE_HO</vt:lpstr>
      <vt:lpstr>IE_IdF</vt:lpstr>
      <vt:lpstr>IE_IN_ETP</vt:lpstr>
      <vt:lpstr>IE_IN_PP</vt:lpstr>
      <vt:lpstr>IE_LIEU_ETP</vt:lpstr>
      <vt:lpstr>IE_LIEU_PP</vt:lpstr>
      <vt:lpstr>IE_Lim</vt:lpstr>
      <vt:lpstr>IE_Lorr</vt:lpstr>
      <vt:lpstr>IE_LR</vt:lpstr>
      <vt:lpstr>IE_LRe</vt:lpstr>
      <vt:lpstr>IE_Marti</vt:lpstr>
      <vt:lpstr>IE_Mayo</vt:lpstr>
      <vt:lpstr>IE_MP</vt:lpstr>
      <vt:lpstr>IE_NPdC</vt:lpstr>
      <vt:lpstr>IE_NVOUT_PP</vt:lpstr>
      <vt:lpstr>IE_OUT_ETP</vt:lpstr>
      <vt:lpstr>IE_PACA</vt:lpstr>
      <vt:lpstr>IE_PC</vt:lpstr>
      <vt:lpstr>IE_PdL</vt:lpstr>
      <vt:lpstr>IE_Pic</vt:lpstr>
      <vt:lpstr>IE_RA</vt:lpstr>
      <vt:lpstr>IE_REG</vt:lpstr>
      <vt:lpstr>IE_REG_ETR</vt:lpstr>
      <vt:lpstr>IE_REM2_ETP</vt:lpstr>
      <vt:lpstr>IE_REM2_PP</vt:lpstr>
      <vt:lpstr>IE_REMA2_ETP</vt:lpstr>
      <vt:lpstr>IE_REMA2_PP</vt:lpstr>
      <vt:lpstr>IE_REMP2_ETP</vt:lpstr>
      <vt:lpstr>IE_REMP2_PP</vt:lpstr>
      <vt:lpstr>IE_SE</vt:lpstr>
      <vt:lpstr>IE_T_ETP</vt:lpstr>
      <vt:lpstr>IE_T_PP</vt:lpstr>
      <vt:lpstr>IE_TNV_ETP</vt:lpstr>
      <vt:lpstr>IE_TNV_PP</vt:lpstr>
      <vt:lpstr>IR_100_FE</vt:lpstr>
      <vt:lpstr>IR_100_HO</vt:lpstr>
      <vt:lpstr>IR_25_FE</vt:lpstr>
      <vt:lpstr>IR_25_HO</vt:lpstr>
      <vt:lpstr>IR_29_FE</vt:lpstr>
      <vt:lpstr>IR_29_HO</vt:lpstr>
      <vt:lpstr>IR_34_FE</vt:lpstr>
      <vt:lpstr>IR_34_HO</vt:lpstr>
      <vt:lpstr>IR_39_FE</vt:lpstr>
      <vt:lpstr>IR_39_HO</vt:lpstr>
      <vt:lpstr>IR_44_FE</vt:lpstr>
      <vt:lpstr>IR_44_HO</vt:lpstr>
      <vt:lpstr>IR_49_FE</vt:lpstr>
      <vt:lpstr>IR_49_HO</vt:lpstr>
      <vt:lpstr>IR_54_FE</vt:lpstr>
      <vt:lpstr>IR_54_HO</vt:lpstr>
      <vt:lpstr>IR_59_FE</vt:lpstr>
      <vt:lpstr>IR_59_HO</vt:lpstr>
      <vt:lpstr>IR_62_FE</vt:lpstr>
      <vt:lpstr>IR_62_HO</vt:lpstr>
      <vt:lpstr>IR_64_FE</vt:lpstr>
      <vt:lpstr>IR_64_HO</vt:lpstr>
      <vt:lpstr>IR_67_FE</vt:lpstr>
      <vt:lpstr>IR_67_HO</vt:lpstr>
      <vt:lpstr>IR_AGE</vt:lpstr>
      <vt:lpstr>IR_AGE_FE</vt:lpstr>
      <vt:lpstr>IR_AGE_HO</vt:lpstr>
      <vt:lpstr>IR_Als</vt:lpstr>
      <vt:lpstr>IR_AOM</vt:lpstr>
      <vt:lpstr>IR_Aqu</vt:lpstr>
      <vt:lpstr>IR_Auv</vt:lpstr>
      <vt:lpstr>IR_BN</vt:lpstr>
      <vt:lpstr>IR_Bourg</vt:lpstr>
      <vt:lpstr>IR_Bret</vt:lpstr>
      <vt:lpstr>IR_CA</vt:lpstr>
      <vt:lpstr>IR_CD</vt:lpstr>
      <vt:lpstr>IR_CDD</vt:lpstr>
      <vt:lpstr>IR_CDD_A</vt:lpstr>
      <vt:lpstr>IR_CDD_L</vt:lpstr>
      <vt:lpstr>IR_CDI</vt:lpstr>
      <vt:lpstr>IR_Cors</vt:lpstr>
      <vt:lpstr>IR_CVdL</vt:lpstr>
      <vt:lpstr>IR_FC</vt:lpstr>
      <vt:lpstr>IR_FE</vt:lpstr>
      <vt:lpstr>IR_Guad</vt:lpstr>
      <vt:lpstr>IR_Guya</vt:lpstr>
      <vt:lpstr>IR_HN</vt:lpstr>
      <vt:lpstr>IR_HO</vt:lpstr>
      <vt:lpstr>IR_IdF</vt:lpstr>
      <vt:lpstr>IR_IN_ETP</vt:lpstr>
      <vt:lpstr>IR_IN_PP</vt:lpstr>
      <vt:lpstr>IR_LIEU_ETP</vt:lpstr>
      <vt:lpstr>IR_LIEU_PP</vt:lpstr>
      <vt:lpstr>IR_Lim</vt:lpstr>
      <vt:lpstr>IR_Lorr</vt:lpstr>
      <vt:lpstr>IR_LR</vt:lpstr>
      <vt:lpstr>IR_LRe</vt:lpstr>
      <vt:lpstr>IR_Marti</vt:lpstr>
      <vt:lpstr>IR_Mayo</vt:lpstr>
      <vt:lpstr>IR_MP</vt:lpstr>
      <vt:lpstr>IR_NPdC</vt:lpstr>
      <vt:lpstr>IR_NVOUT_PP</vt:lpstr>
      <vt:lpstr>IR_OUT_ETP</vt:lpstr>
      <vt:lpstr>IR_PACA</vt:lpstr>
      <vt:lpstr>IR_PC</vt:lpstr>
      <vt:lpstr>IR_PdL</vt:lpstr>
      <vt:lpstr>IR_Pic</vt:lpstr>
      <vt:lpstr>IR_RA</vt:lpstr>
      <vt:lpstr>IR_REG</vt:lpstr>
      <vt:lpstr>IR_REG_ETR</vt:lpstr>
      <vt:lpstr>IR_REM2_ETP</vt:lpstr>
      <vt:lpstr>IR_REM2_PP</vt:lpstr>
      <vt:lpstr>IR_REMA2_ETP</vt:lpstr>
      <vt:lpstr>IR_REMA2_PP</vt:lpstr>
      <vt:lpstr>IR_REMP2_ETP</vt:lpstr>
      <vt:lpstr>IR_REMP2_PP</vt:lpstr>
      <vt:lpstr>IR_SE</vt:lpstr>
      <vt:lpstr>IR_T_ETP</vt:lpstr>
      <vt:lpstr>IR_T_PP</vt:lpstr>
      <vt:lpstr>IR_TNV_ETP</vt:lpstr>
      <vt:lpstr>IR_TNV_PP</vt:lpstr>
      <vt:lpstr>MIN_CHARGE</vt:lpstr>
      <vt:lpstr>NTI_AGRI</vt:lpstr>
      <vt:lpstr>NTI_CHIM</vt:lpstr>
      <vt:lpstr>NTI_DISC</vt:lpstr>
      <vt:lpstr>NTI_GES</vt:lpstr>
      <vt:lpstr>NTI_MATH</vt:lpstr>
      <vt:lpstr>NTI_MECA</vt:lpstr>
      <vt:lpstr>NTI_MED</vt:lpstr>
      <vt:lpstr>NTI_NATU</vt:lpstr>
      <vt:lpstr>NTI_NDOC_AGRI</vt:lpstr>
      <vt:lpstr>NTI_NDOC_CHIM</vt:lpstr>
      <vt:lpstr>NTI_NDOC_DISC</vt:lpstr>
      <vt:lpstr>NTI_NDOC_GES</vt:lpstr>
      <vt:lpstr>NTI_NDOC_MATH</vt:lpstr>
      <vt:lpstr>NTI_NDOC_MECA</vt:lpstr>
      <vt:lpstr>NTI_NDOC_MED</vt:lpstr>
      <vt:lpstr>NTI_NDOC_NATU</vt:lpstr>
      <vt:lpstr>NTI_NDOC_PHYS</vt:lpstr>
      <vt:lpstr>NTI_NDOC_SH</vt:lpstr>
      <vt:lpstr>NTI_NDOC_SS</vt:lpstr>
      <vt:lpstr>NTI_NDOC_STIC</vt:lpstr>
      <vt:lpstr>NTI_NDOC_SV</vt:lpstr>
      <vt:lpstr>NTI_PHYS</vt:lpstr>
      <vt:lpstr>NTI_SH</vt:lpstr>
      <vt:lpstr>NTI_SS</vt:lpstr>
      <vt:lpstr>NTI_STIC</vt:lpstr>
      <vt:lpstr>NTI_SV</vt:lpstr>
      <vt:lpstr>RESS_C_CEA</vt:lpstr>
      <vt:lpstr>RESS_C_CNRS</vt:lpstr>
      <vt:lpstr>RESS_C_INSERM</vt:lpstr>
      <vt:lpstr>RESS_C_NV</vt:lpstr>
      <vt:lpstr>RESS_C_TOTAL</vt:lpstr>
      <vt:lpstr>RESS_CONTRAT_PREV</vt:lpstr>
      <vt:lpstr>RESS_CONTRAT_TOTAL</vt:lpstr>
      <vt:lpstr>RESS_CT_CR</vt:lpstr>
      <vt:lpstr>RESS_CT_NV</vt:lpstr>
      <vt:lpstr>RESS_CT_TOTAL</vt:lpstr>
      <vt:lpstr>RESS_DONS_LEGS</vt:lpstr>
      <vt:lpstr>RESS_EE_NV</vt:lpstr>
      <vt:lpstr>RESS_EE_TOTAL</vt:lpstr>
      <vt:lpstr>RESS_ENTR_TOTAL</vt:lpstr>
      <vt:lpstr>RESS_ENTRA_NOM</vt:lpstr>
      <vt:lpstr>RESS_ENTRA_VAL</vt:lpstr>
      <vt:lpstr>RESS_ES_TOTAL</vt:lpstr>
      <vt:lpstr>RESS_ESC_CHU</vt:lpstr>
      <vt:lpstr>RESS_ESC_CLCC</vt:lpstr>
      <vt:lpstr>RESS_ESC_COMUE</vt:lpstr>
      <vt:lpstr>RESS_ESC_TOTAL</vt:lpstr>
      <vt:lpstr>RESS_ESC_UNIV</vt:lpstr>
      <vt:lpstr>RESS_ESE_NV</vt:lpstr>
      <vt:lpstr>RESS_ESE_TOTAL</vt:lpstr>
      <vt:lpstr>RESS_ESH_NV</vt:lpstr>
      <vt:lpstr>RESS_ESH_TOTAL</vt:lpstr>
      <vt:lpstr>RESS_ETR_TOTAL</vt:lpstr>
      <vt:lpstr>RESS_F_ANR</vt:lpstr>
      <vt:lpstr>RESS_F_ANRS</vt:lpstr>
      <vt:lpstr>RESS_F_Autres</vt:lpstr>
      <vt:lpstr>RESS_F_INCA</vt:lpstr>
      <vt:lpstr>RESS_F_TOTAL</vt:lpstr>
      <vt:lpstr>RESS_GOV_TOTAL</vt:lpstr>
      <vt:lpstr>RESS_I_NV</vt:lpstr>
      <vt:lpstr>RESS_I_TOTAL</vt:lpstr>
      <vt:lpstr>RESS_MERRI_FIXE</vt:lpstr>
      <vt:lpstr>RESS_MERRI_VARI</vt:lpstr>
      <vt:lpstr>RESS_MESRI</vt:lpstr>
      <vt:lpstr>RESS_Min_NV</vt:lpstr>
      <vt:lpstr>RESS_Min_TOTAL</vt:lpstr>
      <vt:lpstr>RESS_MSOCIAL</vt:lpstr>
      <vt:lpstr>RESS_OI_HE_NV</vt:lpstr>
      <vt:lpstr>RESS_OI_HE_TOTAL</vt:lpstr>
      <vt:lpstr>RESS_OI_UE_Autre</vt:lpstr>
      <vt:lpstr>RESS_OI_UE_commentaire</vt:lpstr>
      <vt:lpstr>RESS_OI_UE_FS</vt:lpstr>
      <vt:lpstr>RESS_OI_UE_PCRD</vt:lpstr>
      <vt:lpstr>RESS_OI_UE_TOTAL</vt:lpstr>
      <vt:lpstr>RESS_PREST_SERVICES</vt:lpstr>
      <vt:lpstr>RESS_PRO_AUTRES</vt:lpstr>
      <vt:lpstr>RESS_PROPRES_PREV</vt:lpstr>
      <vt:lpstr>RESS_PROPRES_TOTAL</vt:lpstr>
      <vt:lpstr>RESS_REDEVANCES</vt:lpstr>
      <vt:lpstr>RESS_TOTALE</vt:lpstr>
      <vt:lpstr>RESS_TOTALE_2</vt:lpstr>
      <vt:lpstr>RESS_TOTALE_2_PREV</vt:lpstr>
      <vt:lpstr>RESS_TOTALE_PREV</vt:lpstr>
      <vt:lpstr>SIREN</vt:lpstr>
      <vt:lpstr>STATUT_JUR</vt:lpstr>
      <vt:lpstr>SURVEY_ENDDATE</vt:lpstr>
      <vt:lpstr>SURVEY_YEAR</vt:lpstr>
      <vt:lpstr>TI_AGRI</vt:lpstr>
      <vt:lpstr>TI_CHIM</vt:lpstr>
      <vt:lpstr>TI_DISC</vt:lpstr>
      <vt:lpstr>TI_GES</vt:lpstr>
      <vt:lpstr>TI_MATH</vt:lpstr>
      <vt:lpstr>TI_MECA</vt:lpstr>
      <vt:lpstr>TI_MED</vt:lpstr>
      <vt:lpstr>TI_NATU</vt:lpstr>
      <vt:lpstr>TI_PHYS</vt:lpstr>
      <vt:lpstr>TI_SH</vt:lpstr>
      <vt:lpstr>TI_SS</vt:lpstr>
      <vt:lpstr>TI_STIC</vt:lpstr>
      <vt:lpstr>TI_SV</vt:lpstr>
      <vt:lpstr>TOT_100_FE</vt:lpstr>
      <vt:lpstr>TOT_100_HO</vt:lpstr>
      <vt:lpstr>TOT_25_FE</vt:lpstr>
      <vt:lpstr>TOT_25_HO</vt:lpstr>
      <vt:lpstr>TOT_29_FE</vt:lpstr>
      <vt:lpstr>TOT_29_HO</vt:lpstr>
      <vt:lpstr>TOT_34_FE</vt:lpstr>
      <vt:lpstr>TOT_34_HO</vt:lpstr>
      <vt:lpstr>TOT_39_FE</vt:lpstr>
      <vt:lpstr>TOT_39_HO</vt:lpstr>
      <vt:lpstr>TOT_44_FE</vt:lpstr>
      <vt:lpstr>TOT_44_HO</vt:lpstr>
      <vt:lpstr>TOT_49_FE</vt:lpstr>
      <vt:lpstr>TOT_49_HO</vt:lpstr>
      <vt:lpstr>TOT_54_FE</vt:lpstr>
      <vt:lpstr>TOT_54_HO</vt:lpstr>
      <vt:lpstr>TOT_59_FE</vt:lpstr>
      <vt:lpstr>TOT_59_HO</vt:lpstr>
      <vt:lpstr>TOT_62_FE</vt:lpstr>
      <vt:lpstr>TOT_62_HO</vt:lpstr>
      <vt:lpstr>TOT_64_FE</vt:lpstr>
      <vt:lpstr>TOT_64_HO</vt:lpstr>
      <vt:lpstr>TOT_67_FE</vt:lpstr>
      <vt:lpstr>TOT_67_HO</vt:lpstr>
      <vt:lpstr>TOT_AGE</vt:lpstr>
      <vt:lpstr>TOT_AGE_FE</vt:lpstr>
      <vt:lpstr>TOT_AGE_HO</vt:lpstr>
      <vt:lpstr>TOT_AGRI</vt:lpstr>
      <vt:lpstr>TOT_Als</vt:lpstr>
      <vt:lpstr>TOT_AOM</vt:lpstr>
      <vt:lpstr>TOT_Aqu</vt:lpstr>
      <vt:lpstr>TOT_Auv</vt:lpstr>
      <vt:lpstr>TOT_BN</vt:lpstr>
      <vt:lpstr>TOT_Bourg</vt:lpstr>
      <vt:lpstr>TOT_Bret</vt:lpstr>
      <vt:lpstr>TOT_CA</vt:lpstr>
      <vt:lpstr>TOT_CD</vt:lpstr>
      <vt:lpstr>TOT_CDD</vt:lpstr>
      <vt:lpstr>TOT_CDD_A</vt:lpstr>
      <vt:lpstr>TOT_CDD_L</vt:lpstr>
      <vt:lpstr>TOT_CDI</vt:lpstr>
      <vt:lpstr>TOT_CHIM</vt:lpstr>
      <vt:lpstr>TOT_Cors</vt:lpstr>
      <vt:lpstr>TOT_CVdL</vt:lpstr>
      <vt:lpstr>TOT_DISC</vt:lpstr>
      <vt:lpstr>TOT_FC</vt:lpstr>
      <vt:lpstr>TOT_FE</vt:lpstr>
      <vt:lpstr>TOT_GES</vt:lpstr>
      <vt:lpstr>TOT_Guad</vt:lpstr>
      <vt:lpstr>TOT_Guya</vt:lpstr>
      <vt:lpstr>TOT_HN</vt:lpstr>
      <vt:lpstr>TOT_HO</vt:lpstr>
      <vt:lpstr>TOT_IdF</vt:lpstr>
      <vt:lpstr>TOT_IN_ETP</vt:lpstr>
      <vt:lpstr>TOT_IN_PP</vt:lpstr>
      <vt:lpstr>TOT_LIEU_ETP</vt:lpstr>
      <vt:lpstr>TOT_LIEU_PP</vt:lpstr>
      <vt:lpstr>TOT_Lim</vt:lpstr>
      <vt:lpstr>TOT_Lorr</vt:lpstr>
      <vt:lpstr>TOT_LR</vt:lpstr>
      <vt:lpstr>TOT_LRe</vt:lpstr>
      <vt:lpstr>TOT_Marti</vt:lpstr>
      <vt:lpstr>TOT_MATH</vt:lpstr>
      <vt:lpstr>TOT_Mayo</vt:lpstr>
      <vt:lpstr>TOT_MECA</vt:lpstr>
      <vt:lpstr>TOT_MED</vt:lpstr>
      <vt:lpstr>TOT_MP</vt:lpstr>
      <vt:lpstr>TOT_NATU</vt:lpstr>
      <vt:lpstr>TOT_NPdC</vt:lpstr>
      <vt:lpstr>TOT_NVOUT_PP</vt:lpstr>
      <vt:lpstr>TOT_OUT_ETP</vt:lpstr>
      <vt:lpstr>TOT_PACA</vt:lpstr>
      <vt:lpstr>TOT_PC</vt:lpstr>
      <vt:lpstr>TOT_PdL</vt:lpstr>
      <vt:lpstr>TOT_PHYS</vt:lpstr>
      <vt:lpstr>TOT_Pic</vt:lpstr>
      <vt:lpstr>TOT_RA</vt:lpstr>
      <vt:lpstr>TOT_REG</vt:lpstr>
      <vt:lpstr>TOT_REG_ETR</vt:lpstr>
      <vt:lpstr>TOT_REM2_ETP</vt:lpstr>
      <vt:lpstr>TOT_REM2_PP</vt:lpstr>
      <vt:lpstr>TOT_REMA2_ETP</vt:lpstr>
      <vt:lpstr>TOT_REMA2_PP</vt:lpstr>
      <vt:lpstr>TOT_REMP2_ETP</vt:lpstr>
      <vt:lpstr>TOT_REMP2_PP</vt:lpstr>
      <vt:lpstr>TOT_SE</vt:lpstr>
      <vt:lpstr>TOT_SH</vt:lpstr>
      <vt:lpstr>TOT_SS</vt:lpstr>
      <vt:lpstr>TOT_STIC</vt:lpstr>
      <vt:lpstr>TOT_SV</vt:lpstr>
      <vt:lpstr>TOT_T_ETP</vt:lpstr>
      <vt:lpstr>TOT_T_PP</vt:lpstr>
      <vt:lpstr>TOT_TNV_ETP</vt:lpstr>
      <vt:lpstr>TOT_TNV_PP</vt:lpstr>
      <vt:lpstr>TUTELLE</vt:lpstr>
      <vt:lpstr>'C1-DIRD_Nature'!Zone_d_impression</vt:lpstr>
      <vt:lpstr>'I-Tiers PP'!Zone_d_impression</vt:lpstr>
      <vt:lpstr>'J-Tiers ETPR'!Zone_d_impression</vt:lpstr>
    </vt:vector>
  </TitlesOfParts>
  <Manager/>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Administration centrale</dc:creator>
  <cp:keywords/>
  <dc:description/>
  <cp:lastModifiedBy>Katell Pénard</cp:lastModifiedBy>
  <dcterms:created xsi:type="dcterms:W3CDTF">2022-05-06T09:17:23Z</dcterms:created>
  <dcterms:modified xsi:type="dcterms:W3CDTF">2026-05-12T08:36:34Z</dcterms:modified>
  <cp:category/>
</cp:coreProperties>
</file>