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0" yWindow="0" windowWidth="23040" windowHeight="9192" tabRatio="885" activeTab="1"/>
  </bookViews>
  <sheets>
    <sheet name="1ERE PAGE" sheetId="1" r:id="rId1"/>
    <sheet name="A1-INFORMATIONS GENERALES" sheetId="3" r:id="rId2"/>
    <sheet name="A2-CONTACTS" sheetId="2" r:id="rId3"/>
    <sheet name="A1-Financeur" sheetId="4" state="hidden" r:id="rId4"/>
    <sheet name="B2-Opérateurs" sheetId="5" r:id="rId5"/>
    <sheet name="C1-DIRD_Nature" sheetId="6" r:id="rId6"/>
    <sheet name="C2-DIRD_Régions" sheetId="7" r:id="rId7"/>
    <sheet name="C3-DIRD_Type" sheetId="8" r:id="rId8"/>
    <sheet name="D1.1a-Militaire" sheetId="9" r:id="rId9"/>
    <sheet name="D1.1b-Civil" sheetId="10" r:id="rId10"/>
    <sheet name="D1.2-ESR" sheetId="11" r:id="rId11"/>
    <sheet name="D1.3-Associations" sheetId="12" r:id="rId12"/>
    <sheet name="D1.4-Entreprises" sheetId="13" r:id="rId13"/>
    <sheet name="D1.5-Etranger" sheetId="14" r:id="rId14"/>
    <sheet name="D2-Total DERD n+1" sheetId="15" r:id="rId15"/>
    <sheet name="D-Synthèse" sheetId="16" r:id="rId16"/>
    <sheet name="E1-Dotations" sheetId="17" r:id="rId17"/>
    <sheet name="E2-Ress propres" sheetId="18" r:id="rId18"/>
    <sheet name="E3.1-Militaire" sheetId="19" r:id="rId19"/>
    <sheet name="E3.1-Administration" sheetId="20" r:id="rId20"/>
    <sheet name="E3.1-Org Publics" sheetId="21" r:id="rId21"/>
    <sheet name="E3.2-ESR" sheetId="22" r:id="rId22"/>
    <sheet name="E3.3-Associations" sheetId="23" r:id="rId23"/>
    <sheet name="E3.4-Entreprises" sheetId="24" r:id="rId24"/>
    <sheet name="E3.5-Etranger" sheetId="25" r:id="rId25"/>
    <sheet name="E-Synthèse" sheetId="26" r:id="rId26"/>
    <sheet name="G01234-Effectifs PP" sheetId="27" r:id="rId27"/>
    <sheet name="G5-Age (onglet H)" sheetId="28" r:id="rId28"/>
    <sheet name="G5-Age (onglet F)" sheetId="29" r:id="rId29"/>
    <sheet name="G5-Age (onglet T)" sheetId="30" r:id="rId30"/>
    <sheet name="G6-Disciplines" sheetId="31" r:id="rId31"/>
    <sheet name="H0-ETPR rémunération" sheetId="32" r:id="rId32"/>
    <sheet name="H1-ETPR lieu" sheetId="33" r:id="rId33"/>
    <sheet name="H2-ETPR Région" sheetId="34" r:id="rId34"/>
    <sheet name="I-Tiers PP" sheetId="35" r:id="rId35"/>
    <sheet name="J-Tiers ETPR" sheetId="36" r:id="rId36"/>
    <sheet name="ChargeEnquêté" sheetId="37" r:id="rId37"/>
  </sheets>
  <definedNames>
    <definedName name="AMMORT">'C1-DIRD_Nature'!$B$19</definedName>
    <definedName name="AUTRE_100_FE">'G5-Age (onglet F)'!$F$17</definedName>
    <definedName name="AUTRE_100_HO">'G5-Age (onglet H)'!$F$18</definedName>
    <definedName name="AUTRE_25_FE">'G5-Age (onglet F)'!$F$6</definedName>
    <definedName name="AUTRE_25_HO">'G5-Age (onglet H)'!$F$7</definedName>
    <definedName name="AUTRE_29_FE">'G5-Age (onglet F)'!$F$7</definedName>
    <definedName name="AUTRE_29_HO">'G5-Age (onglet H)'!$F$8</definedName>
    <definedName name="AUTRE_34_FE">'G5-Age (onglet F)'!$F$8</definedName>
    <definedName name="AUTRE_34_HO">'G5-Age (onglet H)'!$F$9</definedName>
    <definedName name="AUTRE_39_FE">'G5-Age (onglet F)'!$F$9</definedName>
    <definedName name="AUTRE_39_HO">'G5-Age (onglet H)'!$F$10</definedName>
    <definedName name="AUTRE_44_FE">'G5-Age (onglet F)'!$F$10</definedName>
    <definedName name="AUTRE_44_HO">'G5-Age (onglet H)'!$F$11</definedName>
    <definedName name="AUTRE_49_FE">'G5-Age (onglet F)'!$F$11</definedName>
    <definedName name="AUTRE_49_HO">'G5-Age (onglet H)'!$F$12</definedName>
    <definedName name="AUTRE_54_FE">'G5-Age (onglet F)'!$F$12</definedName>
    <definedName name="AUTRE_54_HO">'G5-Age (onglet H)'!$F$13</definedName>
    <definedName name="AUTRE_59_FE">'G5-Age (onglet F)'!$F$13</definedName>
    <definedName name="AUTRE_59_HO">'G5-Age (onglet H)'!$F$14</definedName>
    <definedName name="AUTRE_62_FE">'G5-Age (onglet F)'!$F$14</definedName>
    <definedName name="AUTRE_62_HO">'G5-Age (onglet H)'!$F$15</definedName>
    <definedName name="AUTRE_64_FE">'G5-Age (onglet F)'!$F$15</definedName>
    <definedName name="AUTRE_64_HO">'G5-Age (onglet H)'!$F$16</definedName>
    <definedName name="AUTRE_67_FE">'G5-Age (onglet F)'!$F$16</definedName>
    <definedName name="AUTRE_67_HO">'G5-Age (onglet H)'!$F$17</definedName>
    <definedName name="AUTRE_AFRI">'G01234-Effectifs PP'!$G$35</definedName>
    <definedName name="AUTRE_AGE">'G5-Age (onglet T)'!$F$7</definedName>
    <definedName name="AUTRE_AGE_FE">'G5-Age (onglet F)'!$F$18</definedName>
    <definedName name="AUTRE_AGE_HO">'G5-Age (onglet H)'!$F$19</definedName>
    <definedName name="AUTRE_Als">'H2-ETPR Région'!$G$16</definedName>
    <definedName name="AUTRE_AMNORD">'G01234-Effectifs PP'!$G$32</definedName>
    <definedName name="AUTRE_AMSUD">'G01234-Effectifs PP'!$G$33</definedName>
    <definedName name="AUTRE_AOM">'H2-ETPR Région'!$G$34</definedName>
    <definedName name="AUTRE_Aqu">'H2-ETPR Région'!$G$21</definedName>
    <definedName name="AUTRE_ASIE">'G01234-Effectifs PP'!$G$34</definedName>
    <definedName name="AUTRE_AUTR">'G01234-Effectifs PP'!$G$36</definedName>
    <definedName name="AUTRE_Auv">'H2-ETPR Région'!$G$25</definedName>
    <definedName name="AUTRE_BN">'H2-ETPR Région'!$G$12</definedName>
    <definedName name="AUTRE_Bourg">'H2-ETPR Région'!$G$13</definedName>
    <definedName name="AUTRE_Bret">'H2-ETPR Région'!$G$19</definedName>
    <definedName name="AUTRE_CA">'H2-ETPR Région'!$G$8</definedName>
    <definedName name="AUTRE_CD">'G01234-Effectifs PP'!$G$19</definedName>
    <definedName name="AUTRE_CDD">'G01234-Effectifs PP'!$G$16</definedName>
    <definedName name="AUTRE_CDD_A">'G01234-Effectifs PP'!$G$18</definedName>
    <definedName name="AUTRE_CDD_L">'G01234-Effectifs PP'!$G$17</definedName>
    <definedName name="AUTRE_CDI">'G01234-Effectifs PP'!$G$15</definedName>
    <definedName name="AUTRE_Cors">'H2-ETPR Région'!$G$28</definedName>
    <definedName name="AUTRE_CVdL">'H2-ETPR Région'!$G$11</definedName>
    <definedName name="AUTRE_ENSU_PP">'G01234-Effectifs PP'!$G$45</definedName>
    <definedName name="AUTRE_ENTR_PP">'G01234-Effectifs PP'!$G$47</definedName>
    <definedName name="AUTRE_ETAT_PP">'G01234-Effectifs PP'!$G$44</definedName>
    <definedName name="AUTRE_ETR_PP">'G01234-Effectifs PP'!$G$49</definedName>
    <definedName name="AUTRE_EURO">'G01234-Effectifs PP'!$G$31</definedName>
    <definedName name="AUTRE_FC">'H2-ETPR Région'!$G$17</definedName>
    <definedName name="AUTRE_FE">'G01234-Effectifs PP'!$G$23</definedName>
    <definedName name="AUTRE_FR">'G01234-Effectifs PP'!$G$29</definedName>
    <definedName name="AUTRE_Guad">'H2-ETPR Région'!$G$29</definedName>
    <definedName name="AUTRE_Guya">'H2-ETPR Région'!$G$31</definedName>
    <definedName name="AUTRE_HN">'H2-ETPR Région'!$G$10</definedName>
    <definedName name="AUTRE_HO">'G01234-Effectifs PP'!$G$22</definedName>
    <definedName name="AUTRE_IdF">'H2-ETPR Région'!$G$7</definedName>
    <definedName name="AUTRE_IN_ETP">'H1-ETPR lieu'!$G$8</definedName>
    <definedName name="AUTRE_IN_PP">'G01234-Effectifs PP'!$G$42</definedName>
    <definedName name="AUTRE_ISBL_PP">'G01234-Effectifs PP'!$G$46</definedName>
    <definedName name="AUTRE_LIEU_ETP">'H1-ETPR lieu'!$G$10</definedName>
    <definedName name="AUTRE_LIEU_PP">'G01234-Effectifs PP'!$G$50</definedName>
    <definedName name="AUTRE_Lim">'H2-ETPR Région'!$G$23</definedName>
    <definedName name="AUTRE_Lorr">'H2-ETPR Région'!$G$15</definedName>
    <definedName name="AUTRE_LR">'H2-ETPR Région'!$G$26</definedName>
    <definedName name="AUTRE_LRe">'H2-ETPR Région'!$G$32</definedName>
    <definedName name="AUTRE_Marti">'H2-ETPR Région'!$G$30</definedName>
    <definedName name="AUTRE_Mayo">'H2-ETPR Région'!$G$33</definedName>
    <definedName name="AUTRE_MP">'H2-ETPR Région'!$G$22</definedName>
    <definedName name="AUTRE_NAT">'G01234-Effectifs PP'!$G$37</definedName>
    <definedName name="AUTRE_NPdC">'H2-ETPR Région'!$G$14</definedName>
    <definedName name="AUTRE_OI_PP">'G01234-Effectifs PP'!$G$48</definedName>
    <definedName name="AUTRE_OUT_ETP">'H1-ETPR lieu'!$G$9</definedName>
    <definedName name="AUTRE_OUT_PP">'G01234-Effectifs PP'!$G$43</definedName>
    <definedName name="AUTRE_PACA">'H2-ETPR Région'!$G$27</definedName>
    <definedName name="AUTRE_PC">'H2-ETPR Région'!$G$20</definedName>
    <definedName name="AUTRE_PdL">'H2-ETPR Région'!$G$18</definedName>
    <definedName name="AUTRE_Pic">'H2-ETPR Région'!$G$9</definedName>
    <definedName name="AUTRE_RA">'H2-ETPR Région'!$G$24</definedName>
    <definedName name="AUTRE_REG">'H2-ETPR Région'!$G$36</definedName>
    <definedName name="AUTRE_REG_ETR">'H2-ETPR Région'!$G$35</definedName>
    <definedName name="AUTRE_REM1_ETP">'H0-ETPR rémunération'!$G$10</definedName>
    <definedName name="AUTRE_REM1_PP">'G01234-Effectifs PP'!$G$10</definedName>
    <definedName name="AUTRE_REMA1_ETP">'H0-ETPR rémunération'!$G$9</definedName>
    <definedName name="AUTRE_REMA1_PP">'G01234-Effectifs PP'!$G$9</definedName>
    <definedName name="AUTRE_REMP1_ETP">'H0-ETPR rémunération'!$G$8</definedName>
    <definedName name="AUTRE_REMP1_PP">'G01234-Effectifs PP'!$G$8</definedName>
    <definedName name="AUTRE_SE">'G01234-Effectifs PP'!$G$24</definedName>
    <definedName name="AUTRE_T_ETP">'J-Tiers ETPR'!$G$14</definedName>
    <definedName name="AUTRE_T_PP">'I-Tiers PP'!$G$14</definedName>
    <definedName name="AUTRE_TAUTRE_ETP">'J-Tiers ETPR'!$G$13</definedName>
    <definedName name="AUTRE_TAUTRE_PP">'I-Tiers PP'!$G$13</definedName>
    <definedName name="AUTRE_TCOLLTER_ETP">'J-Tiers ETPR'!$G$10</definedName>
    <definedName name="AUTRE_TCOLLTER_PP">'I-Tiers PP'!$G$10</definedName>
    <definedName name="AUTRE_TETR_ETP">'J-Tiers ETPR'!$G$12</definedName>
    <definedName name="AUTRE_TETR_PP">'I-Tiers PP'!$G$12</definedName>
    <definedName name="AUTRE_TMIN_ETP">'J-Tiers ETPR'!$G$8</definedName>
    <definedName name="AUTRE_TMIN_PP">'I-Tiers PP'!$G$8</definedName>
    <definedName name="AUTRE_TOI_ETP">'J-Tiers ETPR'!$G$11</definedName>
    <definedName name="AUTRE_TOI_PP">'I-Tiers PP'!$G$11</definedName>
    <definedName name="AUTRE_TORGFI_ETP">'J-Tiers ETPR'!$G$9</definedName>
    <definedName name="AUTRE_TORGFI_PP">'I-Tiers PP'!$G$9</definedName>
    <definedName name="AUTRE_UE">'G01234-Effectifs PP'!$G$30</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'B2-Opérateurs'!$A$11</definedName>
    <definedName name="COMMENTAIRE2">'B2-Opérateurs'!$A$7</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F)'!$C$17</definedName>
    <definedName name="CR_100_HO">'G5-Age (onglet H)'!$C$18</definedName>
    <definedName name="CR_25_FE">'G5-Age (onglet F)'!$C$6</definedName>
    <definedName name="CR_25_HO">'G5-Age (onglet H)'!$C$7</definedName>
    <definedName name="CR_29_FE">'G5-Age (onglet F)'!$C$7</definedName>
    <definedName name="CR_29_HO">'G5-Age (onglet H)'!$C$8</definedName>
    <definedName name="CR_34_FE">'G5-Age (onglet F)'!$C$8</definedName>
    <definedName name="CR_34_HO">'G5-Age (onglet H)'!$C$9</definedName>
    <definedName name="CR_39_FE">'G5-Age (onglet F)'!$C$9</definedName>
    <definedName name="CR_39_HO">'G5-Age (onglet H)'!$C$10</definedName>
    <definedName name="CR_44_FE">'G5-Age (onglet F)'!$C$10</definedName>
    <definedName name="CR_44_HO">'G5-Age (onglet H)'!$C$11</definedName>
    <definedName name="CR_49_FE">'G5-Age (onglet F)'!$C$11</definedName>
    <definedName name="CR_49_HO">'G5-Age (onglet H)'!$C$12</definedName>
    <definedName name="CR_54_FE">'G5-Age (onglet F)'!$C$12</definedName>
    <definedName name="CR_54_HO">'G5-Age (onglet H)'!$C$13</definedName>
    <definedName name="CR_59_FE">'G5-Age (onglet F)'!$C$13</definedName>
    <definedName name="CR_59_HO">'G5-Age (onglet H)'!$C$14</definedName>
    <definedName name="CR_62_FE">'G5-Age (onglet F)'!$C$14</definedName>
    <definedName name="CR_62_HO">'G5-Age (onglet H)'!$C$15</definedName>
    <definedName name="CR_64_FE">'G5-Age (onglet F)'!$C$15</definedName>
    <definedName name="CR_64_HO">'G5-Age (onglet H)'!$C$16</definedName>
    <definedName name="CR_67_FE">'G5-Age (onglet F)'!$C$16</definedName>
    <definedName name="CR_67_HO">'G5-Age (onglet H)'!$C$17</definedName>
    <definedName name="CR_AFRI">'G01234-Effectifs PP'!$C$35</definedName>
    <definedName name="CR_AGE">'G5-Age (onglet T)'!$C$7</definedName>
    <definedName name="CR_AGE_FE">'G5-Age (onglet F)'!$C$18</definedName>
    <definedName name="CR_AGE_HO">'G5-Age (onglet H)'!$C$19</definedName>
    <definedName name="CR_Als">'H2-ETPR Région'!$C$16</definedName>
    <definedName name="CR_AMNORD">'G01234-Effectifs PP'!$C$32</definedName>
    <definedName name="CR_AMSUD">'G01234-Effectifs PP'!$C$33</definedName>
    <definedName name="CR_AOM">'H2-ETPR Région'!$C$34</definedName>
    <definedName name="CR_Aqu">'H2-ETPR Région'!$C$21</definedName>
    <definedName name="CR_ASIE">'G01234-Effectifs PP'!$C$34</definedName>
    <definedName name="CR_AUTR">'G01234-Effectifs PP'!$C$36</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D">'G01234-Effectifs PP'!$C$19</definedName>
    <definedName name="CR_CDD">'G01234-Effectifs PP'!$C$16</definedName>
    <definedName name="CR_CDD_A">'G01234-Effectifs PP'!$C$18</definedName>
    <definedName name="CR_CDD_L">'G01234-Effectifs PP'!$C$17</definedName>
    <definedName name="CR_CDI">'G01234-Effectifs PP'!$C$15</definedName>
    <definedName name="CR_Cors">'H2-ETPR Région'!$C$28</definedName>
    <definedName name="CR_CVdL">'H2-ETPR Région'!$C$11</definedName>
    <definedName name="CR_ENSU_PP">'G01234-Effectifs PP'!$C$45</definedName>
    <definedName name="CR_ENTR_PP">'G01234-Effectifs PP'!$C$47</definedName>
    <definedName name="CR_ETAT_PP">'G01234-Effectifs PP'!$C$44</definedName>
    <definedName name="CR_ETR_PP">'G01234-Effectifs PP'!$C$49</definedName>
    <definedName name="CR_EURO">'G01234-Effectifs PP'!$C$31</definedName>
    <definedName name="CR_FC">'H2-ETPR Région'!$C$17</definedName>
    <definedName name="CR_FE">'G01234-Effectifs PP'!$C$23</definedName>
    <definedName name="CR_FR">'G01234-Effectifs PP'!$C$29</definedName>
    <definedName name="CR_Guad">'H2-ETPR Région'!$C$29</definedName>
    <definedName name="CR_Guya">'H2-ETPR Région'!$C$31</definedName>
    <definedName name="CR_HN">'H2-ETPR Région'!$C$10</definedName>
    <definedName name="CR_HO">'G01234-Effectifs PP'!$C$22</definedName>
    <definedName name="CR_IdF">'H2-ETPR Région'!$C$7</definedName>
    <definedName name="CR_IN_ETP">'H1-ETPR lieu'!$C$8</definedName>
    <definedName name="CR_IN_PP">'G01234-Effectifs PP'!$C$42</definedName>
    <definedName name="CR_ISBL_PP">'G01234-Effectifs PP'!$C$46</definedName>
    <definedName name="CR_LIEU_ETP">'H1-ETPR lieu'!$C$10</definedName>
    <definedName name="CR_LIEU_PP">'G01234-Effectifs PP'!$C$50</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AT">'G01234-Effectifs PP'!$C$37</definedName>
    <definedName name="CR_NPdC">'H2-ETPR Région'!$C$14</definedName>
    <definedName name="CR_OI_PP">'G01234-Effectifs PP'!$C$48</definedName>
    <definedName name="CR_OUT_ETP">'H1-ETPR lieu'!$C$9</definedName>
    <definedName name="CR_OUT_PP">'G01234-Effectifs PP'!$C$43</definedName>
    <definedName name="CR_PACA">'H2-ETPR Région'!$C$27</definedName>
    <definedName name="CR_PC">'H2-ETPR Région'!$C$20</definedName>
    <definedName name="CR_PdL">'H2-ETPR Région'!$C$18</definedName>
    <definedName name="CR_Pic">'H2-ETPR Région'!$C$9</definedName>
    <definedName name="CR_RA">'H2-ETPR Région'!$C$24</definedName>
    <definedName name="CR_REG">'H2-ETPR Région'!$C$36</definedName>
    <definedName name="CR_REG_ETR">'H2-ETPR Région'!$C$35</definedName>
    <definedName name="CR_REM1_ETP">'H0-ETPR rémunération'!$C$10</definedName>
    <definedName name="CR_REM1_PP">'G01234-Effectifs PP'!$C$10</definedName>
    <definedName name="CR_REMA1_ETP">'H0-ETPR rémunération'!$C$9</definedName>
    <definedName name="CR_REMA1_PP">'G01234-Effectifs PP'!$C$9</definedName>
    <definedName name="CR_REMP1_ETP">'H0-ETPR rémunération'!$C$8</definedName>
    <definedName name="CR_REMP1_PP">'G01234-Effectifs PP'!$C$8</definedName>
    <definedName name="CR_SE">'G01234-Effectifs PP'!$C$24</definedName>
    <definedName name="CR_T_ETP">'J-Tiers ETPR'!$C$14</definedName>
    <definedName name="CR_T_PP">'I-Tiers PP'!$C$14</definedName>
    <definedName name="CR_TAUTRE_ETP">'J-Tiers ETPR'!$C$13</definedName>
    <definedName name="CR_TAUTRE_PP">'I-Tiers PP'!$C$13</definedName>
    <definedName name="CR_TCOLLTER_ETP">'J-Tiers ETPR'!$C$10</definedName>
    <definedName name="CR_TCOLLTER_PP">'I-Tiers PP'!$C$10</definedName>
    <definedName name="CR_TETR_ETP">'J-Tiers ETPR'!$C$12</definedName>
    <definedName name="CR_TETR_PP">'I-Tiers PP'!$C$12</definedName>
    <definedName name="CR_TMIN_ETP">'J-Tiers ETPR'!$C$8</definedName>
    <definedName name="CR_TMIN_PP">'I-Tiers PP'!$C$8</definedName>
    <definedName name="CR_TOI_ETP">'J-Tiers ETPR'!$C$11</definedName>
    <definedName name="CR_TOI_PP">'I-Tiers PP'!$C$11</definedName>
    <definedName name="CR_TORGFI_ETP">'J-Tiers ETPR'!$C$9</definedName>
    <definedName name="CR_TORGFI_PP">'I-Tiers PP'!$C$9</definedName>
    <definedName name="CR_UE">'G01234-Effectifs PP'!$C$30</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ANDRA">'D1.1b-Civil'!$B$6</definedName>
    <definedName name="DE_C_ANSES">'D1.1b-Civil'!$B$7</definedName>
    <definedName name="DE_C_Autres">'D1.1b-Civil'!$B$35</definedName>
    <definedName name="DE_C_BRGM">'D1.1b-Civil'!$B$8</definedName>
    <definedName name="DE_C_CEA">'D1.1b-Civil'!$B$9</definedName>
    <definedName name="DE_C_CEE">'D1.1b-Civil'!$B$10</definedName>
    <definedName name="DE_C_CEPII">'D1.1b-Civil'!$B$11</definedName>
    <definedName name="DE_C_CEREMA">'D1.1b-Civil'!$B$12</definedName>
    <definedName name="DE_C_CIRAD">'D1.1b-Civil'!$B$13</definedName>
    <definedName name="DE_C_CNAF">'D1.1b-Civil'!$B$14</definedName>
    <definedName name="DE_C_CNES">'D1.1b-Civil'!$B$15</definedName>
    <definedName name="DE_C_CNRM">'D1.1b-Civil'!$B$16</definedName>
    <definedName name="DE_C_CNRS">'D1.1b-Civil'!$B$17</definedName>
    <definedName name="DE_C_Commentaire">'D1.1b-Civil'!$B$36</definedName>
    <definedName name="DE_C_CSTB">'D1.1b-Civil'!$B$18</definedName>
    <definedName name="DE_C_EFS">'D1.1b-Civil'!$B$19</definedName>
    <definedName name="DE_C_IFREMER">'D1.1b-Civil'!$B$20</definedName>
    <definedName name="DE_C_IGN">'D1.1b-Civil'!$B$21</definedName>
    <definedName name="DE_C_INED">'D1.1b-Civil'!$B$22</definedName>
    <definedName name="DE_C_INERIS">'D1.1b-Civil'!$B$23</definedName>
    <definedName name="DE_C_INRAE">'D1.1b-Civil'!$B$24</definedName>
    <definedName name="DE_C_INRAP">'D1.1b-Civil'!$B$25</definedName>
    <definedName name="DE_C_INRIA">'D1.1b-Civil'!$B$26</definedName>
    <definedName name="DE_C_INSEE">'D1.1b-Civil'!$B$27</definedName>
    <definedName name="DE_C_INSERM">'D1.1b-Civil'!$B$28</definedName>
    <definedName name="DE_C_IPEV">'D1.1b-Civil'!$B$29</definedName>
    <definedName name="DE_C_IRCAM">'D1.1b-Civil'!$B$30</definedName>
    <definedName name="DE_C_IRD">'D1.1b-Civil'!$B$31</definedName>
    <definedName name="DE_C_IRDES">'D1.1b-Civil'!$B$32</definedName>
    <definedName name="DE_C_IRSN">'D1.1b-Civil'!$B$33</definedName>
    <definedName name="DE_C_LNE">'D1.1b-Civil'!$B$34</definedName>
    <definedName name="DE_C_TOTAL">'D1.1b-Civil'!$B$37</definedName>
    <definedName name="DE_EE_AEUROPE">'D1.5-Etranger'!$B$30</definedName>
    <definedName name="DE_EE_Autres">'D1.5-Etranger'!$B$31</definedName>
    <definedName name="DE_EE_TOTAL">'D1.5-Etranger'!$B$32</definedName>
    <definedName name="DE_EE_UE">'D1.5-Etranger'!$B$29</definedName>
    <definedName name="DE_ENTR_TOTAL">'D1.4-Entreprises'!$C$42</definedName>
    <definedName name="DE_ENTR1_NOM">'D1.4-Entreprises'!$B$11</definedName>
    <definedName name="DE_ENTR1_SIREN">'D1.4-Entreprises'!$D$11</definedName>
    <definedName name="DE_ENTR1_VAL">'D1.4-Entreprises'!$C$11</definedName>
    <definedName name="DE_ENTR10_NOM">'D1.4-Entreprises'!$B$20</definedName>
    <definedName name="DE_ENTR10_SIREN">'D1.4-Entreprises'!$D$20</definedName>
    <definedName name="DE_ENTR10_VAL">'D1.4-Entreprises'!$C$20</definedName>
    <definedName name="DE_ENTR11_NOM">'D1.4-Entreprises'!$B$21</definedName>
    <definedName name="DE_ENTR11_SIREN">'D1.4-Entreprises'!$D$21</definedName>
    <definedName name="DE_ENTR11_VAL">'D1.4-Entreprises'!$C$21</definedName>
    <definedName name="DE_ENTR12_NOM">'D1.4-Entreprises'!$B$22</definedName>
    <definedName name="DE_ENTR12_SIREN">'D1.4-Entreprises'!$D$22</definedName>
    <definedName name="DE_ENTR12_VAL">'D1.4-Entreprises'!$C$22</definedName>
    <definedName name="DE_ENTR13_NOM">'D1.4-Entreprises'!$B$23</definedName>
    <definedName name="DE_ENTR13_SIREN">'D1.4-Entreprises'!$D$23</definedName>
    <definedName name="DE_ENTR13_VAL">'D1.4-Entreprises'!$C$23</definedName>
    <definedName name="DE_ENTR14_NOM">'D1.4-Entreprises'!$B$24</definedName>
    <definedName name="DE_ENTR14_SIREN">'D1.4-Entreprises'!$D$24</definedName>
    <definedName name="DE_ENTR14_VAL">'D1.4-Entreprises'!$C$24</definedName>
    <definedName name="DE_ENTR15_NOM">'D1.4-Entreprises'!$B$25</definedName>
    <definedName name="DE_ENTR15_SIREN">'D1.4-Entreprises'!$D$25</definedName>
    <definedName name="DE_ENTR15_VAL">'D1.4-Entreprises'!$C$25</definedName>
    <definedName name="DE_ENTR16_NOM">'D1.4-Entreprises'!$B$26</definedName>
    <definedName name="DE_ENTR16_SIREN">'D1.4-Entreprises'!$D$26</definedName>
    <definedName name="DE_ENTR16_VAL">'D1.4-Entreprises'!$C$26</definedName>
    <definedName name="DE_ENTR17_NOM">'D1.4-Entreprises'!$B$27</definedName>
    <definedName name="DE_ENTR17_SIREN">'D1.4-Entreprises'!$D$27</definedName>
    <definedName name="DE_ENTR17_VAL">'D1.4-Entreprises'!$C$27</definedName>
    <definedName name="DE_ENTR18_NOM">'D1.4-Entreprises'!$B$28</definedName>
    <definedName name="DE_ENTR18_SIREN">'D1.4-Entreprises'!$D$28</definedName>
    <definedName name="DE_ENTR18_VAL">'D1.4-Entreprises'!$C$28</definedName>
    <definedName name="DE_ENTR19_NOM">'D1.4-Entreprises'!$B$29</definedName>
    <definedName name="DE_ENTR19_SIREN">'D1.4-Entreprises'!$D$29</definedName>
    <definedName name="DE_ENTR19_VAL">'D1.4-Entreprises'!$C$29</definedName>
    <definedName name="DE_ENTR2_NOM">'D1.4-Entreprises'!$B$12</definedName>
    <definedName name="DE_ENTR2_SIREN">'D1.4-Entreprises'!$D$12</definedName>
    <definedName name="DE_ENTR2_VAL">'D1.4-Entreprises'!$C$12</definedName>
    <definedName name="DE_ENTR20_NOM">'D1.4-Entreprises'!$B$30</definedName>
    <definedName name="DE_ENTR20_SIREN">'D1.4-Entreprises'!$D$30</definedName>
    <definedName name="DE_ENTR20_VAL">'D1.4-Entreprises'!$C$30</definedName>
    <definedName name="DE_ENTR21_NOM">'D1.4-Entreprises'!$B$31</definedName>
    <definedName name="DE_ENTR21_SIREN">'D1.4-Entreprises'!$D$31</definedName>
    <definedName name="DE_ENTR21_VAL">'D1.4-Entreprises'!$C$31</definedName>
    <definedName name="DE_ENTR22_NOM">'D1.4-Entreprises'!$B$32</definedName>
    <definedName name="DE_ENTR22_SIREN">'D1.4-Entreprises'!$D$32</definedName>
    <definedName name="DE_ENTR22_VAL">'D1.4-Entreprises'!$C$32</definedName>
    <definedName name="DE_ENTR23_NOM">'D1.4-Entreprises'!$B$33</definedName>
    <definedName name="DE_ENTR23_SIREN">'D1.4-Entreprises'!$D$33</definedName>
    <definedName name="DE_ENTR23_VAL">'D1.4-Entreprises'!$C$33</definedName>
    <definedName name="DE_ENTR24_NOM">'D1.4-Entreprises'!$B$34</definedName>
    <definedName name="DE_ENTR24_SIREN">'D1.4-Entreprises'!$D$34</definedName>
    <definedName name="DE_ENTR24_VAL">'D1.4-Entreprises'!$C$34</definedName>
    <definedName name="DE_ENTR25_NOM">'D1.4-Entreprises'!$B$35</definedName>
    <definedName name="DE_ENTR25_SIREN">'D1.4-Entreprises'!$D$35</definedName>
    <definedName name="DE_ENTR25_VAL">'D1.4-Entreprises'!$C$35</definedName>
    <definedName name="DE_ENTR26_NOM">'D1.4-Entreprises'!$B$36</definedName>
    <definedName name="DE_ENTR26_SIREN">'D1.4-Entreprises'!$D$36</definedName>
    <definedName name="DE_ENTR26_VAL">'D1.4-Entreprises'!$C$36</definedName>
    <definedName name="DE_ENTR27_NOM">'D1.4-Entreprises'!$B$37</definedName>
    <definedName name="DE_ENTR27_SIREN">'D1.4-Entreprises'!$D$37</definedName>
    <definedName name="DE_ENTR27_VAL">'D1.4-Entreprises'!$C$37</definedName>
    <definedName name="DE_ENTR28_NOM">'D1.4-Entreprises'!$B$38</definedName>
    <definedName name="DE_ENTR28_SIREN">'D1.4-Entreprises'!$D$38</definedName>
    <definedName name="DE_ENTR28_VAL">'D1.4-Entreprises'!$C$38</definedName>
    <definedName name="DE_ENTR29_NOM">'D1.4-Entreprises'!$B$39</definedName>
    <definedName name="DE_ENTR29_SIREN">'D1.4-Entreprises'!$D$39</definedName>
    <definedName name="DE_ENTR29_VAL">'D1.4-Entreprises'!$C$39</definedName>
    <definedName name="DE_ENTR3_NOM">'D1.4-Entreprises'!$B$13</definedName>
    <definedName name="DE_ENTR3_SIREN">'D1.4-Entreprises'!$D$13</definedName>
    <definedName name="DE_ENTR3_VAL">'D1.4-Entreprises'!$C$13</definedName>
    <definedName name="DE_ENTR30_NOM">'D1.4-Entreprises'!$B$40</definedName>
    <definedName name="DE_ENTR30_SIREN">'D1.4-Entreprises'!$D$40</definedName>
    <definedName name="DE_ENTR30_VAL">'D1.4-Entreprises'!$C$40</definedName>
    <definedName name="DE_ENTR4_NOM">'D1.4-Entreprises'!$B$14</definedName>
    <definedName name="DE_ENTR4_SIREN">'D1.4-Entreprises'!$D$14</definedName>
    <definedName name="DE_ENTR4_VAL">'D1.4-Entreprises'!$C$14</definedName>
    <definedName name="DE_ENTR5_NOM">'D1.4-Entreprises'!$B$15</definedName>
    <definedName name="DE_ENTR5_SIREN">'D1.4-Entreprises'!$D$15</definedName>
    <definedName name="DE_ENTR5_VAL">'D1.4-Entreprises'!$C$15</definedName>
    <definedName name="DE_ENTR6_NOM">'D1.4-Entreprises'!$B$16</definedName>
    <definedName name="DE_ENTR6_SIREN">'D1.4-Entreprises'!$D$16</definedName>
    <definedName name="DE_ENTR6_VAL">'D1.4-Entreprises'!$C$16</definedName>
    <definedName name="DE_ENTR7_NOM">'D1.4-Entreprises'!$B$17</definedName>
    <definedName name="DE_ENTR7_SIREN">'D1.4-Entreprises'!$D$17</definedName>
    <definedName name="DE_ENTR7_VAL">'D1.4-Entreprises'!$C$17</definedName>
    <definedName name="DE_ENTR8_NOM">'D1.4-Entreprises'!$B$18</definedName>
    <definedName name="DE_ENTR8_SIREN">'D1.4-Entreprises'!$D$18</definedName>
    <definedName name="DE_ENTR8_VAL">'D1.4-Entreprises'!$C$18</definedName>
    <definedName name="DE_ENTR9_NOM">'D1.4-Entreprises'!$B$19</definedName>
    <definedName name="DE_ENTR9_SIREN">'D1.4-Entreprises'!$D$19</definedName>
    <definedName name="DE_ENTR9_VAL">'D1.4-Entreprises'!$C$19</definedName>
    <definedName name="DE_ENTRA_NOM">'D1.4-Entreprises'!$B$41</definedName>
    <definedName name="DE_ENTRA_VAL">'D1.4-Entreprises'!$C$41</definedName>
    <definedName name="DE_ES_TOTAL">'D1.2-ESR'!$B$47</definedName>
    <definedName name="DE_ESC_Autres">'D1.2-ESR'!$B$11</definedName>
    <definedName name="DE_ESC_CHU">'D1.2-ESR'!$B$9</definedName>
    <definedName name="DE_ESC_CLCC">'D1.2-ESR'!$B$10</definedName>
    <definedName name="DE_ESC_Commentaire">'D1.2-ESR'!$B$12</definedName>
    <definedName name="DE_ESC_COMUE">'D1.2-ESR'!$B$8</definedName>
    <definedName name="DE_ESC_TOTAL">'D1.2-ESR'!$B$13</definedName>
    <definedName name="DE_ESC_UNIV">'D1.2-ESR'!$B$7</definedName>
    <definedName name="DE_ESE_AEUROPE">'D1.5-Etranger'!$B$23</definedName>
    <definedName name="DE_ESE_Autres">'D1.5-Etranger'!$B$24</definedName>
    <definedName name="DE_ESE_TOTAL">'D1.5-Etranger'!$B$25</definedName>
    <definedName name="DE_ESE_UE">'D1.5-Etranger'!$B$22</definedName>
    <definedName name="DE_ESH_ACO">'D1.2-ESR'!$B$16</definedName>
    <definedName name="DE_ESH_APT">'D1.2-ESR'!$B$17</definedName>
    <definedName name="DE_ESH_ASD">'D1.2-ESR'!$B$18</definedName>
    <definedName name="DE_ESH_Autres">'D1.2-ESR'!$B$43</definedName>
    <definedName name="DE_ESH_BSA">'D1.2-ESR'!$B$23</definedName>
    <definedName name="DE_ESH_Commentaire">'D1.2-ESR'!$B$44</definedName>
    <definedName name="DE_ESH_ENAC">'D1.2-ESR'!$B$31</definedName>
    <definedName name="DE_ESH_ENGEES">'D1.2-ESR'!$B$22</definedName>
    <definedName name="DE_ESH_ENSFEA">'D1.2-ESR'!$B$21</definedName>
    <definedName name="DE_ESH_ENSPV">'D1.2-ESR'!$B$24</definedName>
    <definedName name="DE_ESH_ENSTAB">'D1.2-ESR'!$B$35</definedName>
    <definedName name="DE_ESH_ENSTAP">'D1.2-ESR'!$B$36</definedName>
    <definedName name="DE_ESH_ESA">'D1.2-ESR'!$B$25</definedName>
    <definedName name="DE_ESH_ESIEE">'D1.2-ESR'!$B$37</definedName>
    <definedName name="DE_ESH_ESPCI">'D1.2-ESR'!$B$38</definedName>
    <definedName name="DE_ESH_ESSEC">'D1.2-ESR'!$B$42</definedName>
    <definedName name="DE_ESH_HEC">'D1.2-ESR'!$B$40</definedName>
    <definedName name="DE_ESH_IMT">'D1.2-ESR'!$B$29</definedName>
    <definedName name="DE_ESH_INSEAD">'D1.2-ESR'!$B$41</definedName>
    <definedName name="DE_ESH_ISAE">'D1.2-ESR'!$B$39</definedName>
    <definedName name="DE_ESH_MINES">'D1.2-ESR'!$B$30</definedName>
    <definedName name="DE_ESH_MSA">'D1.2-ESR'!$B$26</definedName>
    <definedName name="DE_ESH_ONIRIS">'D1.2-ESR'!$B$27</definedName>
    <definedName name="DE_ESH_PC">'D1.2-ESR'!$B$33</definedName>
    <definedName name="DE_ESH_TOTAL">'D1.2-ESR'!$B$45</definedName>
    <definedName name="DE_ESH_TPE">'D1.2-ESR'!$B$32</definedName>
    <definedName name="DE_ESH_VAS">'D1.2-ESR'!$B$28</definedName>
    <definedName name="DE_ESH_VETOA">'D1.2-ESR'!$B$19</definedName>
    <definedName name="DE_ESH_VETOT">'D1.2-ESR'!$B$20</definedName>
    <definedName name="DE_ESH_X">'D1.2-ESR'!$B$34</definedName>
    <definedName name="DE_ETR_TOTAL">'D1.5-Etranger'!$B$35</definedName>
    <definedName name="DE_GOV_TOTAL">'D1.1b-Civil'!$B$40</definedName>
    <definedName name="DE_I_Autres">'D1.3-Associations'!$B$10</definedName>
    <definedName name="DE_I_Commentaire">'D1.3-Associations'!$B$11</definedName>
    <definedName name="DE_I_CURIE">'D1.3-Associations'!$B$7</definedName>
    <definedName name="DE_I_INRS">'D1.3-Associations'!$B$8</definedName>
    <definedName name="DE_I_INTS">'D1.3-Associations'!$B$9</definedName>
    <definedName name="DE_I_PAST">'D1.3-Associations'!$B$6</definedName>
    <definedName name="DE_I_TOTAL">'D1.3-Associations'!$B$12</definedName>
    <definedName name="DE_M_Autre">'D1.1a-Militaire'!$B$19</definedName>
    <definedName name="DE_M_CEA">'D1.1a-Militaire'!$B$8</definedName>
    <definedName name="DE_M_CERAH">'D1.1a-Militaire'!$B$9</definedName>
    <definedName name="DE_M_Commentaire">'D1.1a-Militaire'!$B$20</definedName>
    <definedName name="DE_M_CTSA">'D1.1a-Militaire'!$B$10</definedName>
    <definedName name="DE_M_DGA">'D1.1a-Militaire'!$B$11</definedName>
    <definedName name="DE_M_IRBA">'D1.1a-Militaire'!$B$12</definedName>
    <definedName name="DE_M_IREN">'D1.1a-Militaire'!$B$13</definedName>
    <definedName name="DE_M_IRSEM">'D1.1a-Militaire'!$B$14</definedName>
    <definedName name="DE_M_ISL">'D1.1a-Militaire'!$B$15</definedName>
    <definedName name="DE_M_MINDEF">'D1.1a-Militaire'!$B$18</definedName>
    <definedName name="DE_M_ONERA">'D1.1a-Militaire'!$B$16</definedName>
    <definedName name="DE_M_SHOM">'D1.1a-Militaire'!$B$17</definedName>
    <definedName name="DE_M_TOTAL">'D1.1a-Militaire'!$B$21</definedName>
    <definedName name="DE_OI_Autres">'D1.5-Etranger'!$B$16</definedName>
    <definedName name="DE_OI_CEPMMT">'D1.5-Etranger'!$B$9</definedName>
    <definedName name="DE_OI_CERN">'D1.5-Etranger'!$B$8</definedName>
    <definedName name="DE_OI_CIRC">'D1.5-Etranger'!$B$10</definedName>
    <definedName name="DE_OI_Commentaire">'D1.5-Etranger'!$B$17</definedName>
    <definedName name="DE_OI_ESA">'D1.5-Etranger'!$B$11</definedName>
    <definedName name="DE_OI_ESO">'D1.5-Etranger'!$B$12</definedName>
    <definedName name="DE_OI_ESRF">'D1.5-Etranger'!$B$13</definedName>
    <definedName name="DE_OI_EUMETSAT">'D1.5-Etranger'!$B$14</definedName>
    <definedName name="DE_OI_LEBM">'D1.5-Etranger'!$B$15</definedName>
    <definedName name="DE_OI_TOTAL">'D1.5-Etranger'!$B$18</definedName>
    <definedName name="DE_TOTALE">'D2-Total DERD n+1'!$B$6</definedName>
    <definedName name="DE_TOTALE_PREV">'D2-Total DERD n+1'!$B$16</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FRI">'G01234-Effectifs PP'!$E$35</definedName>
    <definedName name="DOC_AGRI">'G6-Disciplines'!$E$13</definedName>
    <definedName name="DOC_Als">'H2-ETPR Région'!$E$16</definedName>
    <definedName name="DOC_AMNORD">'G01234-Effectifs PP'!$E$32</definedName>
    <definedName name="DOC_AMSUD">'G01234-Effectifs PP'!$E$33</definedName>
    <definedName name="DOC_AOM">'H2-ETPR Région'!$E$34</definedName>
    <definedName name="DOC_Aqu">'H2-ETPR Région'!$E$21</definedName>
    <definedName name="DOC_ASIE">'G01234-Effectifs PP'!$E$34</definedName>
    <definedName name="DOC_AUTR">'G01234-Effectifs PP'!$E$36</definedName>
    <definedName name="DOC_Auv">'H2-ETPR Région'!$E$25</definedName>
    <definedName name="DOC_BN">'H2-ETPR Région'!$E$12</definedName>
    <definedName name="DOC_Bourg">'H2-ETPR Région'!$E$13</definedName>
    <definedName name="DOC_Bret">'H2-ETPR Région'!$E$19</definedName>
    <definedName name="DOC_CA">'H2-ETPR Région'!$E$8</definedName>
    <definedName name="DOC_CD">'G01234-Effectifs PP'!$E$19</definedName>
    <definedName name="DOC_CDD">'G01234-Effectifs PP'!$E$16</definedName>
    <definedName name="DOC_CDD_A">'G01234-Effectifs PP'!$E$18</definedName>
    <definedName name="DOC_CDD_L">'G01234-Effectifs PP'!$E$17</definedName>
    <definedName name="DOC_CDI">'G01234-Effectifs PP'!$E$15</definedName>
    <definedName name="DOC_CHIM">'G6-Disciplines'!$E$9</definedName>
    <definedName name="DOC_Cors">'H2-ETPR Région'!$E$28</definedName>
    <definedName name="DOC_CVdL">'H2-ETPR Région'!$E$11</definedName>
    <definedName name="DOC_ENSU_PP">'G01234-Effectifs PP'!$E$45</definedName>
    <definedName name="DOC_ENTR_PP">'G01234-Effectifs PP'!$E$47</definedName>
    <definedName name="DOC_ETAT_PP">'G01234-Effectifs PP'!$E$44</definedName>
    <definedName name="DOC_ETR_PP">'G01234-Effectifs PP'!$E$49</definedName>
    <definedName name="DOC_EURO">'G01234-Effectifs PP'!$E$31</definedName>
    <definedName name="DOC_FC">'H2-ETPR Région'!$E$17</definedName>
    <definedName name="DOC_FE">'G01234-Effectifs PP'!$E$23</definedName>
    <definedName name="DOC_FR">'G01234-Effectifs PP'!$E$29</definedName>
    <definedName name="DOC_GES">'G6-Disciplines'!$E$18</definedName>
    <definedName name="DOC_Guad">'H2-ETPR Région'!$E$29</definedName>
    <definedName name="DOC_Guya">'H2-ETPR Région'!$E$31</definedName>
    <definedName name="DOC_HN">'H2-ETPR Région'!$E$10</definedName>
    <definedName name="DOC_HO">'G01234-Effectifs PP'!$E$22</definedName>
    <definedName name="DOC_IdF">'H2-ETPR Région'!$E$7</definedName>
    <definedName name="DOC_IN_ETP">'H1-ETPR lieu'!$E$8</definedName>
    <definedName name="DOC_IN_PP">'G01234-Effectifs PP'!$E$42</definedName>
    <definedName name="DOC_ISBL_PP">'G01234-Effectifs PP'!$E$46</definedName>
    <definedName name="DOC_LIEU_ETP">'H1-ETPR lieu'!$E$10</definedName>
    <definedName name="DOC_LIEU_PP">'G01234-Effectifs PP'!$E$50</definedName>
    <definedName name="DOC_Lim">'H2-ETPR Région'!$E$23</definedName>
    <definedName name="DOC_Lorr">'H2-ETPR Région'!$E$15</definedName>
    <definedName name="DOC_LR">'H2-ETPR Région'!$E$26</definedName>
    <definedName name="DOC_LRe">'H2-ETPR Région'!$E$32</definedName>
    <definedName name="DOC_Marti">'H2-ETPR Région'!$E$30</definedName>
    <definedName name="DOC_MATH">'G6-Disciplines'!$E$7</definedName>
    <definedName name="DOC_Mayo">'H2-ETPR Région'!$E$33</definedName>
    <definedName name="DOC_MECA">'G6-Disciplines'!$E$11</definedName>
    <definedName name="DOC_MED">'G6-Disciplines'!$E$15</definedName>
    <definedName name="DOC_MP">'H2-ETPR Région'!$E$22</definedName>
    <definedName name="DOC_NAT">'G01234-Effectifs PP'!$E$37</definedName>
    <definedName name="DOC_NATU">'G6-Disciplines'!$E$12</definedName>
    <definedName name="DOC_NPdC">'H2-ETPR Région'!$E$14</definedName>
    <definedName name="DOC_OI_PP">'G01234-Effectifs PP'!$E$48</definedName>
    <definedName name="DOC_OUT_ETP">'H1-ETPR lieu'!$E$9</definedName>
    <definedName name="DOC_OUT_PP">'G01234-Effectifs PP'!$E$43</definedName>
    <definedName name="DOC_PACA">'H2-ETPR Région'!$E$27</definedName>
    <definedName name="DOC_PC">'H2-ETPR Région'!$E$20</definedName>
    <definedName name="DOC_PdL">'H2-ETPR Région'!$E$18</definedName>
    <definedName name="DOC_PHYS">'G6-Disciplines'!$E$8</definedName>
    <definedName name="DOC_Pic">'H2-ETPR Région'!$E$9</definedName>
    <definedName name="DOC_RA">'H2-ETPR Région'!$E$24</definedName>
    <definedName name="DOC_REG">'H2-ETPR Région'!$E$36</definedName>
    <definedName name="DOC_REG_ETR">'H2-ETPR Région'!$E$35</definedName>
    <definedName name="DOC_REM1_ETP">'H0-ETPR rémunération'!$E$10</definedName>
    <definedName name="DOC_REM1_PP">'G01234-Effectifs PP'!$E$10</definedName>
    <definedName name="DOC_REMA1_ETP">'H0-ETPR rémunération'!$E$9</definedName>
    <definedName name="DOC_REMA1_PP">'G01234-Effectifs PP'!$E$9</definedName>
    <definedName name="DOC_REMP1_ETP">'H0-ETPR rémunération'!$E$8</definedName>
    <definedName name="DOC_REMP1_PP">'G01234-Effectifs PP'!$E$8</definedName>
    <definedName name="DOC_SE">'G01234-Effectifs PP'!$E$24</definedName>
    <definedName name="DOC_SH">'G6-Disciplines'!$E$17</definedName>
    <definedName name="DOC_SS">'G6-Disciplines'!$E$16</definedName>
    <definedName name="DOC_STIC">'G6-Disciplines'!$E$10</definedName>
    <definedName name="DOC_SV">'G6-Disciplines'!$E$14</definedName>
    <definedName name="DOC_T_ETP">'J-Tiers ETPR'!$E$14</definedName>
    <definedName name="DOC_T_PP">'I-Tiers PP'!$E$14</definedName>
    <definedName name="DOC_TAUTRE_ETP">'J-Tiers ETPR'!$E$13</definedName>
    <definedName name="DOC_TAUTRE_PP">'I-Tiers PP'!$E$13</definedName>
    <definedName name="DOC_TCOLLTER_ETP">'J-Tiers ETPR'!$E$10</definedName>
    <definedName name="DOC_TCOLLTER_PP">'I-Tiers PP'!$E$10</definedName>
    <definedName name="DOC_TETR_ETP">'J-Tiers ETPR'!$E$12</definedName>
    <definedName name="DOC_TETR_PP">'I-Tiers PP'!$E$12</definedName>
    <definedName name="DOC_TMIN_ETP">'J-Tiers ETPR'!$E$8</definedName>
    <definedName name="DOC_TMIN_PP">'I-Tiers PP'!$E$8</definedName>
    <definedName name="DOC_TOI_ETP">'J-Tiers ETPR'!$E$11</definedName>
    <definedName name="DOC_TOI_PP">'I-Tiers PP'!$E$11</definedName>
    <definedName name="DOC_TORGFI_ETP">'J-Tiers ETPR'!$E$9</definedName>
    <definedName name="DOC_TORGFI_PP">'I-Tiers PP'!$E$9</definedName>
    <definedName name="DOC_UE">'G01234-Effectifs PP'!$E$30</definedName>
    <definedName name="DR_100_FE">'G5-Age (onglet F)'!$B$17</definedName>
    <definedName name="DR_100_HO">'G5-Age (onglet H)'!$B$18</definedName>
    <definedName name="DR_25_FE">'G5-Age (onglet F)'!$B$6</definedName>
    <definedName name="DR_25_HO">'G5-Age (onglet H)'!$B$7</definedName>
    <definedName name="DR_29_FE">'G5-Age (onglet F)'!$B$7</definedName>
    <definedName name="DR_29_HO">'G5-Age (onglet H)'!$B$8</definedName>
    <definedName name="DR_34_FE">'G5-Age (onglet F)'!$B$8</definedName>
    <definedName name="DR_34_HO">'G5-Age (onglet H)'!$B$9</definedName>
    <definedName name="DR_39_FE">'G5-Age (onglet F)'!$B$9</definedName>
    <definedName name="DR_39_HO">'G5-Age (onglet H)'!$B$10</definedName>
    <definedName name="DR_44_FE">'G5-Age (onglet F)'!$B$10</definedName>
    <definedName name="DR_44_HO">'G5-Age (onglet H)'!$B$11</definedName>
    <definedName name="DR_49_FE">'G5-Age (onglet F)'!$B$11</definedName>
    <definedName name="DR_49_HO">'G5-Age (onglet H)'!$B$12</definedName>
    <definedName name="DR_54_FE">'G5-Age (onglet F)'!$B$12</definedName>
    <definedName name="DR_54_HO">'G5-Age (onglet H)'!$B$13</definedName>
    <definedName name="DR_59_FE">'G5-Age (onglet F)'!$B$13</definedName>
    <definedName name="DR_59_HO">'G5-Age (onglet H)'!$B$14</definedName>
    <definedName name="DR_62_FE">'G5-Age (onglet F)'!$B$14</definedName>
    <definedName name="DR_62_HO">'G5-Age (onglet H)'!$B$15</definedName>
    <definedName name="DR_64_FE">'G5-Age (onglet F)'!$B$15</definedName>
    <definedName name="DR_64_HO">'G5-Age (onglet H)'!$B$16</definedName>
    <definedName name="DR_67_FE">'G5-Age (onglet F)'!$B$16</definedName>
    <definedName name="DR_67_HO">'G5-Age (onglet H)'!$B$17</definedName>
    <definedName name="DR_AFRI">'G01234-Effectifs PP'!$B$35</definedName>
    <definedName name="DR_AGE">'G5-Age (onglet T)'!$B$7</definedName>
    <definedName name="DR_AGE_FE">'G5-Age (onglet F)'!$B$18</definedName>
    <definedName name="DR_AGE_HO">'G5-Age (onglet H)'!$B$19</definedName>
    <definedName name="DR_Als">'H2-ETPR Région'!$B$16</definedName>
    <definedName name="DR_AMNORD">'G01234-Effectifs PP'!$B$32</definedName>
    <definedName name="DR_AMSUD">'G01234-Effectifs PP'!$B$33</definedName>
    <definedName name="DR_AOM">'H2-ETPR Région'!$B$34</definedName>
    <definedName name="DR_Aqu">'H2-ETPR Région'!$B$21</definedName>
    <definedName name="DR_ASIE">'G01234-Effectifs PP'!$B$34</definedName>
    <definedName name="DR_AUTR">'G01234-Effectifs PP'!$B$36</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D">'G01234-Effectifs PP'!$B$19</definedName>
    <definedName name="DR_CDD">'G01234-Effectifs PP'!$B$16</definedName>
    <definedName name="DR_CDD_A">'G01234-Effectifs PP'!$B$18</definedName>
    <definedName name="DR_CDD_L">'G01234-Effectifs PP'!$B$17</definedName>
    <definedName name="DR_CDI">'G01234-Effectifs PP'!$B$15</definedName>
    <definedName name="DR_Cors">'H2-ETPR Région'!$B$28</definedName>
    <definedName name="DR_CVdL">'H2-ETPR Région'!$B$11</definedName>
    <definedName name="DR_ENSU_PP">'G01234-Effectifs PP'!$B$45</definedName>
    <definedName name="DR_ENTR_PP">'G01234-Effectifs PP'!$B$47</definedName>
    <definedName name="DR_ETAT_PP">'G01234-Effectifs PP'!$B$44</definedName>
    <definedName name="DR_ETR_PP">'G01234-Effectifs PP'!$B$49</definedName>
    <definedName name="DR_EURO">'G01234-Effectifs PP'!$B$31</definedName>
    <definedName name="DR_FC">'H2-ETPR Région'!$B$17</definedName>
    <definedName name="DR_FE">'G01234-Effectifs PP'!$B$23</definedName>
    <definedName name="DR_FR">'G01234-Effectifs PP'!$B$29</definedName>
    <definedName name="DR_Guad">'H2-ETPR Région'!$B$29</definedName>
    <definedName name="DR_Guya">'H2-ETPR Région'!$B$31</definedName>
    <definedName name="DR_HN">'H2-ETPR Région'!$B$10</definedName>
    <definedName name="DR_HO">'G01234-Effectifs PP'!$B$22</definedName>
    <definedName name="DR_IdF">'H2-ETPR Région'!$B$7</definedName>
    <definedName name="DR_IN_ETP">'H1-ETPR lieu'!$B$8</definedName>
    <definedName name="DR_IN_PP">'G01234-Effectifs PP'!$B$42</definedName>
    <definedName name="DR_ISBL_PP">'G01234-Effectifs PP'!$B$46</definedName>
    <definedName name="DR_LIEU_ETP">'H1-ETPR lieu'!$B$10</definedName>
    <definedName name="DR_LIEU_PP">'G01234-Effectifs PP'!$B$50</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AT">'G01234-Effectifs PP'!$B$37</definedName>
    <definedName name="DR_NPdC">'H2-ETPR Région'!$B$14</definedName>
    <definedName name="DR_OI_PP">'G01234-Effectifs PP'!$B$48</definedName>
    <definedName name="DR_OUT_ETP">'H1-ETPR lieu'!$B$9</definedName>
    <definedName name="DR_OUT_PP">'G01234-Effectifs PP'!$B$43</definedName>
    <definedName name="DR_PACA">'H2-ETPR Région'!$B$27</definedName>
    <definedName name="DR_PC">'H2-ETPR Région'!$B$20</definedName>
    <definedName name="DR_PdL">'H2-ETPR Région'!$B$18</definedName>
    <definedName name="DR_Pic">'H2-ETPR Région'!$B$9</definedName>
    <definedName name="DR_RA">'H2-ETPR Région'!$B$24</definedName>
    <definedName name="DR_REG">'H2-ETPR Région'!$B$36</definedName>
    <definedName name="DR_REG_ETR">'H2-ETPR Région'!$B$35</definedName>
    <definedName name="DR_REM1_ETP">'H0-ETPR rémunération'!$B$10</definedName>
    <definedName name="DR_REM1_PP">'G01234-Effectifs PP'!$B$10</definedName>
    <definedName name="DR_REMA1_ETP">'H0-ETPR rémunération'!$B$9</definedName>
    <definedName name="DR_REMA1_PP">'G01234-Effectifs PP'!$B$9</definedName>
    <definedName name="DR_REMP1_ETP">'H0-ETPR rémunération'!$B$8</definedName>
    <definedName name="DR_REMP1_PP">'G01234-Effectifs PP'!$B$8</definedName>
    <definedName name="DR_SE">'G01234-Effectifs PP'!$B$24</definedName>
    <definedName name="DR_T_ETP">'J-Tiers ETPR'!$B$14</definedName>
    <definedName name="DR_T_PP">'I-Tiers PP'!$B$14</definedName>
    <definedName name="DR_TAUTRE_ETP">'J-Tiers ETPR'!$B$13</definedName>
    <definedName name="DR_TAUTRE_PP">'I-Tiers PP'!$B$13</definedName>
    <definedName name="DR_TCOLLTER_ETP">'J-Tiers ETPR'!$B$10</definedName>
    <definedName name="DR_TCOLLTER_PP">'I-Tiers PP'!$B$10</definedName>
    <definedName name="DR_TETR_ETP">'J-Tiers ETPR'!$B$12</definedName>
    <definedName name="DR_TETR_PP">'I-Tiers PP'!$B$12</definedName>
    <definedName name="DR_TMIN_ETP">'J-Tiers ETPR'!$B$8</definedName>
    <definedName name="DR_TMIN_PP">'I-Tiers PP'!$B$8</definedName>
    <definedName name="DR_TOI_ETP">'J-Tiers ETPR'!$B$11</definedName>
    <definedName name="DR_TOI_PP">'I-Tiers PP'!$B$11</definedName>
    <definedName name="DR_TORGFI_ETP">'J-Tiers ETPR'!$B$9</definedName>
    <definedName name="DR_TORGFI_PP">'I-Tiers PP'!$B$9</definedName>
    <definedName name="DR_UE">'G01234-Effectifs PP'!$B$30</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F_AGRI">'G6-Disciplines'!$G$13</definedName>
    <definedName name="F_CHIM">'G6-Disciplines'!$G$9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FIN_1_DEST">'A1-Financeur'!$E$8</definedName>
    <definedName name="FIN_1_MONTANT">'A1-Financeur'!$A$8</definedName>
    <definedName name="FIN_1_PROV">'A1-Financeur'!$C$8</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F)'!$E$17</definedName>
    <definedName name="IE_100_HO">'G5-Age (onglet H)'!$E$18</definedName>
    <definedName name="IE_25_FE">'G5-Age (onglet F)'!$E$6</definedName>
    <definedName name="IE_25_HO">'G5-Age (onglet H)'!$E$7</definedName>
    <definedName name="IE_29_FE">'G5-Age (onglet F)'!$E$7</definedName>
    <definedName name="IE_29_HO">'G5-Age (onglet H)'!$E$8</definedName>
    <definedName name="IE_34_FE">'G5-Age (onglet F)'!$E$8</definedName>
    <definedName name="IE_34_HO">'G5-Age (onglet H)'!$E$9</definedName>
    <definedName name="IE_39_FE">'G5-Age (onglet F)'!$E$9</definedName>
    <definedName name="IE_39_HO">'G5-Age (onglet H)'!$E$10</definedName>
    <definedName name="IE_44_FE">'G5-Age (onglet F)'!$E$10</definedName>
    <definedName name="IE_44_HO">'G5-Age (onglet H)'!$E$11</definedName>
    <definedName name="IE_49_FE">'G5-Age (onglet F)'!$E$11</definedName>
    <definedName name="IE_49_HO">'G5-Age (onglet H)'!$E$12</definedName>
    <definedName name="IE_54_FE">'G5-Age (onglet F)'!$E$12</definedName>
    <definedName name="IE_54_HO">'G5-Age (onglet H)'!$E$13</definedName>
    <definedName name="IE_59_FE">'G5-Age (onglet F)'!$E$13</definedName>
    <definedName name="IE_59_HO">'G5-Age (onglet H)'!$E$14</definedName>
    <definedName name="IE_62_FE">'G5-Age (onglet F)'!$E$14</definedName>
    <definedName name="IE_62_HO">'G5-Age (onglet H)'!$E$15</definedName>
    <definedName name="IE_64_FE">'G5-Age (onglet F)'!$E$15</definedName>
    <definedName name="IE_64_HO">'G5-Age (onglet H)'!$E$16</definedName>
    <definedName name="IE_67_FE">'G5-Age (onglet F)'!$E$16</definedName>
    <definedName name="IE_67_HO">'G5-Age (onglet H)'!$E$17</definedName>
    <definedName name="IE_AFRI">'G01234-Effectifs PP'!$F$35</definedName>
    <definedName name="IE_AGE">'G5-Age (onglet T)'!$E$7</definedName>
    <definedName name="IE_AGE_FE">'G5-Age (onglet F)'!$E$18</definedName>
    <definedName name="IE_AGE_HO">'G5-Age (onglet H)'!$E$19</definedName>
    <definedName name="IE_Als">'H2-ETPR Région'!$F$16</definedName>
    <definedName name="IE_AMNORD">'G01234-Effectifs PP'!$F$32</definedName>
    <definedName name="IE_AMSUD">'G01234-Effectifs PP'!$F$33</definedName>
    <definedName name="IE_AOM">'H2-ETPR Région'!$F$34</definedName>
    <definedName name="IE_Aqu">'H2-ETPR Région'!$F$21</definedName>
    <definedName name="IE_ASIE">'G01234-Effectifs PP'!$F$34</definedName>
    <definedName name="IE_AUTR">'G01234-Effectifs PP'!$F$36</definedName>
    <definedName name="IE_Auv">'H2-ETPR Région'!$F$25</definedName>
    <definedName name="IE_BN">'H2-ETPR Région'!$F$12</definedName>
    <definedName name="IE_Bourg">'H2-ETPR Région'!$F$13</definedName>
    <definedName name="IE_Bret">'H2-ETPR Région'!$F$19</definedName>
    <definedName name="IE_CA">'H2-ETPR Région'!$F$8</definedName>
    <definedName name="IE_CD">'G01234-Effectifs PP'!$F$19</definedName>
    <definedName name="IE_CDD">'G01234-Effectifs PP'!$F$16</definedName>
    <definedName name="IE_CDD_A">'G01234-Effectifs PP'!$F$18</definedName>
    <definedName name="IE_CDD_L">'G01234-Effectifs PP'!$F$17</definedName>
    <definedName name="IE_CDI">'G01234-Effectifs PP'!$F$15</definedName>
    <definedName name="IE_Cors">'H2-ETPR Région'!$F$28</definedName>
    <definedName name="IE_CVdL">'H2-ETPR Région'!$F$11</definedName>
    <definedName name="IE_ENSU_PP">'G01234-Effectifs PP'!$F$45</definedName>
    <definedName name="IE_ENTR_PP">'G01234-Effectifs PP'!$F$47</definedName>
    <definedName name="IE_ETAT_PP">'G01234-Effectifs PP'!$F$44</definedName>
    <definedName name="IE_ETR_PP">'G01234-Effectifs PP'!$F$49</definedName>
    <definedName name="IE_EURO">'G01234-Effectifs PP'!$F$31</definedName>
    <definedName name="IE_FC">'H2-ETPR Région'!$F$17</definedName>
    <definedName name="IE_FE">'G01234-Effectifs PP'!$F$23</definedName>
    <definedName name="IE_FR">'G01234-Effectifs PP'!$F$29</definedName>
    <definedName name="IE_Guad">'H2-ETPR Région'!$F$29</definedName>
    <definedName name="IE_Guya">'H2-ETPR Région'!$F$31</definedName>
    <definedName name="IE_HN">'H2-ETPR Région'!$F$10</definedName>
    <definedName name="IE_HO">'G01234-Effectifs PP'!$F$22</definedName>
    <definedName name="IE_IdF">'H2-ETPR Région'!$F$7</definedName>
    <definedName name="IE_IN_ETP">'H1-ETPR lieu'!$F$8</definedName>
    <definedName name="IE_IN_PP">'G01234-Effectifs PP'!$F$42</definedName>
    <definedName name="IE_ISBL_PP">'G01234-Effectifs PP'!$F$46</definedName>
    <definedName name="IE_LIEU_ETP">'H1-ETPR lieu'!$F$10</definedName>
    <definedName name="IE_LIEU_PP">'G01234-Effectifs PP'!$F$50</definedName>
    <definedName name="IE_Lim">'H2-ETPR Région'!$F$23</definedName>
    <definedName name="IE_Lorr">'H2-ETPR Région'!$F$15</definedName>
    <definedName name="IE_LR">'H2-ETPR Région'!$F$26</definedName>
    <definedName name="IE_LRe">'H2-ETPR Région'!$F$32</definedName>
    <definedName name="IE_Marti">'H2-ETPR Région'!$F$30</definedName>
    <definedName name="IE_Mayo">'H2-ETPR Région'!$F$33</definedName>
    <definedName name="IE_MP">'H2-ETPR Région'!$F$22</definedName>
    <definedName name="IE_NAT">'G01234-Effectifs PP'!$F$37</definedName>
    <definedName name="IE_NPdC">'H2-ETPR Région'!$F$14</definedName>
    <definedName name="IE_OI_PP">'G01234-Effectifs PP'!$F$48</definedName>
    <definedName name="IE_OUT_ETP">'H1-ETPR lieu'!$F$9</definedName>
    <definedName name="IE_OUT_PP">'G01234-Effectifs PP'!$F$43</definedName>
    <definedName name="IE_PACA">'H2-ETPR Région'!$F$27</definedName>
    <definedName name="IE_PC">'H2-ETPR Région'!$F$20</definedName>
    <definedName name="IE_PdL">'H2-ETPR Région'!$F$18</definedName>
    <definedName name="IE_Pic">'H2-ETPR Région'!$F$9</definedName>
    <definedName name="IE_RA">'H2-ETPR Région'!$F$24</definedName>
    <definedName name="IE_REG">'H2-ETPR Région'!$F$36</definedName>
    <definedName name="IE_REG_ETR">'H2-ETPR Région'!$F$35</definedName>
    <definedName name="IE_REM1_ETP">'H0-ETPR rémunération'!$F$10</definedName>
    <definedName name="IE_REM1_PP">'G01234-Effectifs PP'!$F$10</definedName>
    <definedName name="IE_REMA1_ETP">'H0-ETPR rémunération'!$F$9</definedName>
    <definedName name="IE_REMA1_PP">'G01234-Effectifs PP'!$F$9</definedName>
    <definedName name="IE_REMP1_ETP">'H0-ETPR rémunération'!$F$8</definedName>
    <definedName name="IE_REMP1_PP">'G01234-Effectifs PP'!$F$8</definedName>
    <definedName name="IE_SE">'G01234-Effectifs PP'!$F$24</definedName>
    <definedName name="IE_T_ETP">'J-Tiers ETPR'!$F$14</definedName>
    <definedName name="IE_T_PP">'I-Tiers PP'!$F$14</definedName>
    <definedName name="IE_TAUTRE_ETP">'J-Tiers ETPR'!$F$13</definedName>
    <definedName name="IE_TAUTRE_PP">'I-Tiers PP'!$F$13</definedName>
    <definedName name="IE_TCOLLTER_ETP">'J-Tiers ETPR'!$F$10</definedName>
    <definedName name="IE_TCOLLTER_PP">'I-Tiers PP'!$F$10</definedName>
    <definedName name="IE_TETR_ETP">'J-Tiers ETPR'!$F$12</definedName>
    <definedName name="IE_TETR_PP">'I-Tiers PP'!$F$12</definedName>
    <definedName name="IE_TMIN_ETP">'J-Tiers ETPR'!$F$8</definedName>
    <definedName name="IE_TMIN_PP">'I-Tiers PP'!$F$8</definedName>
    <definedName name="IE_TOI_ETP">'J-Tiers ETPR'!$F$11</definedName>
    <definedName name="IE_TOI_PP">'I-Tiers PP'!$F$11</definedName>
    <definedName name="IE_TORGFI_ETP">'J-Tiers ETPR'!$F$9</definedName>
    <definedName name="IE_TORGFI_PP">'I-Tiers PP'!$F$9</definedName>
    <definedName name="IE_UE">'G01234-Effectifs PP'!$F$30</definedName>
    <definedName name="IR_100_FE">'G5-Age (onglet F)'!$D$17</definedName>
    <definedName name="IR_100_HO">'G5-Age (onglet H)'!$D$18</definedName>
    <definedName name="IR_25_FE">'G5-Age (onglet F)'!$D$6</definedName>
    <definedName name="IR_25_HO">'G5-Age (onglet H)'!$D$7</definedName>
    <definedName name="IR_29_FE">'G5-Age (onglet F)'!$D$7</definedName>
    <definedName name="IR_29_HO">'G5-Age (onglet H)'!$D$8</definedName>
    <definedName name="IR_34_FE">'G5-Age (onglet F)'!$D$8</definedName>
    <definedName name="IR_34_HO">'G5-Age (onglet H)'!$D$9</definedName>
    <definedName name="IR_39_FE">'G5-Age (onglet F)'!$D$9</definedName>
    <definedName name="IR_39_HO">'G5-Age (onglet H)'!$D$10</definedName>
    <definedName name="IR_44_FE">'G5-Age (onglet F)'!$D$10</definedName>
    <definedName name="IR_44_HO">'G5-Age (onglet H)'!$D$11</definedName>
    <definedName name="IR_49_FE">'G5-Age (onglet F)'!$D$11</definedName>
    <definedName name="IR_49_HO">'G5-Age (onglet H)'!$D$12</definedName>
    <definedName name="IR_54_FE">'G5-Age (onglet F)'!$D$12</definedName>
    <definedName name="IR_54_HO">'G5-Age (onglet H)'!$D$13</definedName>
    <definedName name="IR_59_FE">'G5-Age (onglet F)'!$D$13</definedName>
    <definedName name="IR_59_HO">'G5-Age (onglet H)'!$D$14</definedName>
    <definedName name="IR_62_FE">'G5-Age (onglet F)'!$D$14</definedName>
    <definedName name="IR_62_HO">'G5-Age (onglet H)'!$D$15</definedName>
    <definedName name="IR_64_FE">'G5-Age (onglet F)'!$D$15</definedName>
    <definedName name="IR_64_HO">'G5-Age (onglet H)'!$D$16</definedName>
    <definedName name="IR_67_FE">'G5-Age (onglet F)'!$D$16</definedName>
    <definedName name="IR_67_HO">'G5-Age (onglet H)'!$D$17</definedName>
    <definedName name="IR_AFRI">'G01234-Effectifs PP'!$D$35</definedName>
    <definedName name="IR_AGE">'G5-Age (onglet T)'!$D$7</definedName>
    <definedName name="IR_AGE_FE">'G5-Age (onglet F)'!$D$18</definedName>
    <definedName name="IR_AGE_HO">'G5-Age (onglet H)'!$D$19</definedName>
    <definedName name="IR_Als">'H2-ETPR Région'!$D$16</definedName>
    <definedName name="IR_AMNORD">'G01234-Effectifs PP'!$D$32</definedName>
    <definedName name="IR_AMSUD">'G01234-Effectifs PP'!$D$33</definedName>
    <definedName name="IR_AOM">'H2-ETPR Région'!$D$34</definedName>
    <definedName name="IR_Aqu">'H2-ETPR Région'!$D$21</definedName>
    <definedName name="IR_ASIE">'G01234-Effectifs PP'!$D$34</definedName>
    <definedName name="IR_AUTR">'G01234-Effectifs PP'!$D$36</definedName>
    <definedName name="IR_Auv">'H2-ETPR Région'!$D$25</definedName>
    <definedName name="IR_BN">'H2-ETPR Région'!$D$12</definedName>
    <definedName name="IR_Bourg">'H2-ETPR Région'!$D$13</definedName>
    <definedName name="IR_Bret">'H2-ETPR Région'!$D$19</definedName>
    <definedName name="IR_CA">'H2-ETPR Région'!$D$8</definedName>
    <definedName name="IR_CD">'G01234-Effectifs PP'!$D$19</definedName>
    <definedName name="IR_CDD">'G01234-Effectifs PP'!$D$16</definedName>
    <definedName name="IR_CDD_A">'G01234-Effectifs PP'!$D$18</definedName>
    <definedName name="IR_CDD_L">'G01234-Effectifs PP'!$D$17</definedName>
    <definedName name="IR_CDI">'G01234-Effectifs PP'!$D$15</definedName>
    <definedName name="IR_Cors">'H2-ETPR Région'!$D$28</definedName>
    <definedName name="IR_CVdL">'H2-ETPR Région'!$D$11</definedName>
    <definedName name="IR_ENSU_PP">'G01234-Effectifs PP'!$D$45</definedName>
    <definedName name="IR_ENTR_PP">'G01234-Effectifs PP'!$D$47</definedName>
    <definedName name="IR_ETAT_PP">'G01234-Effectifs PP'!$D$44</definedName>
    <definedName name="IR_ETR_PP">'G01234-Effectifs PP'!$D$49</definedName>
    <definedName name="IR_EURO">'G01234-Effectifs PP'!$D$31</definedName>
    <definedName name="IR_FC">'H2-ETPR Région'!$D$17</definedName>
    <definedName name="IR_FE">'G01234-Effectifs PP'!$D$23</definedName>
    <definedName name="IR_FR">'G01234-Effectifs PP'!$D$29</definedName>
    <definedName name="IR_Guad">'H2-ETPR Région'!$D$29</definedName>
    <definedName name="IR_Guya">'H2-ETPR Région'!$D$31</definedName>
    <definedName name="IR_HN">'H2-ETPR Région'!$D$10</definedName>
    <definedName name="IR_HO">'G01234-Effectifs PP'!$D$22</definedName>
    <definedName name="IR_IdF">'H2-ETPR Région'!$D$7</definedName>
    <definedName name="IR_IN_ETP">'H1-ETPR lieu'!$D$8</definedName>
    <definedName name="IR_IN_PP">'G01234-Effectifs PP'!$D$42</definedName>
    <definedName name="IR_ISBL_PP">'G01234-Effectifs PP'!$D$46</definedName>
    <definedName name="IR_LIEU_ETP">'H1-ETPR lieu'!$D$10</definedName>
    <definedName name="IR_LIEU_PP">'G01234-Effectifs PP'!$D$50</definedName>
    <definedName name="IR_Lim">'H2-ETPR Région'!$D$23</definedName>
    <definedName name="IR_Lorr">'H2-ETPR Région'!$D$15</definedName>
    <definedName name="IR_LR">'H2-ETPR Région'!$D$26</definedName>
    <definedName name="IR_LRe">'H2-ETPR Région'!$D$32</definedName>
    <definedName name="IR_Marti">'H2-ETPR Région'!$D$30</definedName>
    <definedName name="IR_Mayo">'H2-ETPR Région'!$D$33</definedName>
    <definedName name="IR_MP">'H2-ETPR Région'!$D$22</definedName>
    <definedName name="IR_NAT">'G01234-Effectifs PP'!$D$37</definedName>
    <definedName name="IR_NPdC">'H2-ETPR Région'!$D$14</definedName>
    <definedName name="IR_OI_PP">'G01234-Effectifs PP'!$D$48</definedName>
    <definedName name="IR_OUT_ETP">'H1-ETPR lieu'!$D$9</definedName>
    <definedName name="IR_OUT_PP">'G01234-Effectifs PP'!$D$43</definedName>
    <definedName name="IR_PACA">'H2-ETPR Région'!$D$27</definedName>
    <definedName name="IR_PC">'H2-ETPR Région'!$D$20</definedName>
    <definedName name="IR_PdL">'H2-ETPR Région'!$D$18</definedName>
    <definedName name="IR_Pic">'H2-ETPR Région'!$D$9</definedName>
    <definedName name="IR_RA">'H2-ETPR Région'!$D$24</definedName>
    <definedName name="IR_REG">'H2-ETPR Région'!$D$36</definedName>
    <definedName name="IR_REG_ETR">'H2-ETPR Région'!$D$35</definedName>
    <definedName name="IR_REM1_ETP">'H0-ETPR rémunération'!$D$10</definedName>
    <definedName name="IR_REM1_PP">'G01234-Effectifs PP'!$D$10</definedName>
    <definedName name="IR_REMA1_ETP">'H0-ETPR rémunération'!$D$9</definedName>
    <definedName name="IR_REMA1_PP">'G01234-Effectifs PP'!$D$9</definedName>
    <definedName name="IR_REMP1_ETP">'H0-ETPR rémunération'!$D$8</definedName>
    <definedName name="IR_REMP1_PP">'G01234-Effectifs PP'!$D$8</definedName>
    <definedName name="IR_SE">'G01234-Effectifs PP'!$D$24</definedName>
    <definedName name="IR_T_ETP">'J-Tiers ETPR'!$D$14</definedName>
    <definedName name="IR_T_PP">'I-Tiers PP'!$D$14</definedName>
    <definedName name="IR_TAUTRE_ETP">'J-Tiers ETPR'!$D$13</definedName>
    <definedName name="IR_TAUTRE_PP">'I-Tiers PP'!$D$13</definedName>
    <definedName name="IR_TCOLLTER_ETP">'J-Tiers ETPR'!$D$10</definedName>
    <definedName name="IR_TCOLLTER_PP">'I-Tiers PP'!$D$10</definedName>
    <definedName name="IR_TETR_ETP">'J-Tiers ETPR'!$D$12</definedName>
    <definedName name="IR_TETR_PP">'I-Tiers PP'!$D$12</definedName>
    <definedName name="IR_TMIN_ETP">'J-Tiers ETPR'!$D$8</definedName>
    <definedName name="IR_TMIN_PP">'I-Tiers PP'!$D$8</definedName>
    <definedName name="IR_TOI_ETP">'J-Tiers ETPR'!$D$11</definedName>
    <definedName name="IR_TOI_PP">'I-Tiers PP'!$D$11</definedName>
    <definedName name="IR_TORGFI_ETP">'J-Tiers ETPR'!$D$9</definedName>
    <definedName name="IR_TORGFI_PP">'I-Tiers PP'!$D$9</definedName>
    <definedName name="IR_UE">'G01234-Effectifs PP'!$D$30</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SS_A_Autre">'E3.1-Administration'!$B$34</definedName>
    <definedName name="RESS_A_CCI">'E3.1-Administration'!$B$33</definedName>
    <definedName name="RESS_A_IDENT">'E3.1-Administration'!$B$32</definedName>
    <definedName name="RESS_A_TOTAL">'E3.1-Administration'!$B$35</definedName>
    <definedName name="RESS_AUT_REDEVANCES">'E2-Ress propres'!$B$7</definedName>
    <definedName name="RESS_BUDGT_PREV">'E1-Dotations'!$C$9</definedName>
    <definedName name="RESS_BUDGT_TOTAL">'E1-Dotations'!$B$9</definedName>
    <definedName name="RESS_C_ANDRA">'E3.1-Org Publics'!$B$7</definedName>
    <definedName name="RESS_C_ANSES">'E3.1-Org Publics'!$B$8</definedName>
    <definedName name="RESS_C_Autres">'E3.1-Org Publics'!$B$36</definedName>
    <definedName name="RESS_C_BRGM">'E3.1-Org Publics'!$B$9</definedName>
    <definedName name="RESS_C_CEA">'E3.1-Org Publics'!$B$10</definedName>
    <definedName name="RESS_C_CEE">'E3.1-Org Publics'!$B$11</definedName>
    <definedName name="RESS_C_CEPII">'E3.1-Org Publics'!$B$12</definedName>
    <definedName name="RESS_C_CEREMA">'E3.1-Org Publics'!$B$13</definedName>
    <definedName name="RESS_C_CIRAD">'E3.1-Org Publics'!$B$14</definedName>
    <definedName name="RESS_C_CNAF">'E3.1-Org Publics'!$B$15</definedName>
    <definedName name="RESS_C_CNES">'E3.1-Org Publics'!$B$16</definedName>
    <definedName name="RESS_C_CNRM">'E3.1-Org Publics'!$B$17</definedName>
    <definedName name="RESS_C_CNRS">'E3.1-Org Publics'!$B$18</definedName>
    <definedName name="RESS_C_Commentaire">'E3.1-Org Publics'!$B$37</definedName>
    <definedName name="RESS_C_CSTB">'E3.1-Org Publics'!$B$19</definedName>
    <definedName name="RESS_C_EFS">'E3.1-Org Publics'!$B$20</definedName>
    <definedName name="RESS_C_IFREMER">'E3.1-Org Publics'!$B$21</definedName>
    <definedName name="RESS_C_IGN">'E3.1-Org Publics'!$B$22</definedName>
    <definedName name="RESS_C_INED">'E3.1-Org Publics'!$B$23</definedName>
    <definedName name="RESS_C_INERIS">'E3.1-Org Publics'!$B$24</definedName>
    <definedName name="RESS_C_INRAE">'E3.1-Org Publics'!$B$25</definedName>
    <definedName name="RESS_C_INRAP">'E3.1-Org Publics'!$B$26</definedName>
    <definedName name="RESS_C_INRIA">'E3.1-Org Publics'!$B$27</definedName>
    <definedName name="RESS_C_INSEE">'E3.1-Org Publics'!$B$28</definedName>
    <definedName name="RESS_C_INSERM">'E3.1-Org Publics'!$B$29</definedName>
    <definedName name="RESS_C_IPEV">'E3.1-Org Publics'!$B$30</definedName>
    <definedName name="RESS_C_IRCAM">'E3.1-Org Publics'!$B$31</definedName>
    <definedName name="RESS_C_IRD">'E3.1-Org Publics'!$B$32</definedName>
    <definedName name="RESS_C_IRDES">'E3.1-Org Publics'!$B$33</definedName>
    <definedName name="RESS_C_IRSN">'E3.1-Org Publics'!$B$34</definedName>
    <definedName name="RESS_C_LNE">'E3.1-Org Publics'!$B$35</definedName>
    <definedName name="RESS_C_TOTAL">'E3.1-Org Publics'!$B$38</definedName>
    <definedName name="RESS_CONTRAT_PREV">'E-Synthèse'!$C$6</definedName>
    <definedName name="RESS_CONTRAT_TOTAL">'E-Synthèse'!$B$6</definedName>
    <definedName name="RESS_CT_Autre">'E3.1-Administration'!$B$27</definedName>
    <definedName name="RESS_CT_CD">'E3.1-Administration'!$B$25</definedName>
    <definedName name="RESS_CT_COM">'E3.1-Administration'!$B$26</definedName>
    <definedName name="RESS_CT_Commentaire">'E3.1-Administration'!$B$28</definedName>
    <definedName name="RESS_CT_CR">'E3.1-Administration'!$B$24</definedName>
    <definedName name="RESS_CT_TOTAL">'E3.1-Administration'!$B$29</definedName>
    <definedName name="RESS_DONS_LEGS">'E2-Ress propres'!$B$10</definedName>
    <definedName name="RESS_EE_AEUROPE">'E3.5-Etranger'!$B$34</definedName>
    <definedName name="RESS_EE_Autres">'E3.5-Etranger'!$B$35</definedName>
    <definedName name="RESS_EE_TOTAL">'E3.5-Etranger'!$B$36</definedName>
    <definedName name="RESS_EE_UE">'E3.5-Etranger'!$B$33</definedName>
    <definedName name="RESS_ENTR_TOTAL">'E3.4-Entreprises'!$C$38</definedName>
    <definedName name="RESS_ENTR1_NOM">'E3.4-Entreprises'!$B$7</definedName>
    <definedName name="RESS_ENTR1_SIREN">'E3.4-Entreprises'!$D$7</definedName>
    <definedName name="RESS_ENTR1_VAL">'E3.4-Entreprises'!$C$7</definedName>
    <definedName name="RESS_ENTR10_NOM">'E3.4-Entreprises'!$B$16</definedName>
    <definedName name="RESS_ENTR10_SIREN">'E3.4-Entreprises'!$D$16</definedName>
    <definedName name="RESS_ENTR10_VAL">'E3.4-Entreprises'!$C$16</definedName>
    <definedName name="RESS_ENTR11_NOM">'E3.4-Entreprises'!$B$17</definedName>
    <definedName name="RESS_ENTR11_SIREN">'E3.4-Entreprises'!$D$17</definedName>
    <definedName name="RESS_ENTR11_VAL">'E3.4-Entreprises'!$C$17</definedName>
    <definedName name="RESS_ENTR12_NOM">'E3.4-Entreprises'!$B$18</definedName>
    <definedName name="RESS_ENTR12_SIREN">'E3.4-Entreprises'!$D$18</definedName>
    <definedName name="RESS_ENTR12_VAL">'E3.4-Entreprises'!$C$18</definedName>
    <definedName name="RESS_ENTR13_NOM">'E3.4-Entreprises'!$B$19</definedName>
    <definedName name="RESS_ENTR13_SIREN">'E3.4-Entreprises'!$D$19</definedName>
    <definedName name="RESS_ENTR13_VAL">'E3.4-Entreprises'!$C$19</definedName>
    <definedName name="RESS_ENTR14_NOM">'E3.4-Entreprises'!$B$20</definedName>
    <definedName name="RESS_ENTR14_SIREN">'E3.4-Entreprises'!$D$20</definedName>
    <definedName name="RESS_ENTR14_VAL">'E3.4-Entreprises'!$C$20</definedName>
    <definedName name="RESS_ENTR15_NOM">'E3.4-Entreprises'!$B$21</definedName>
    <definedName name="RESS_ENTR15_SIREN">'E3.4-Entreprises'!$D$21</definedName>
    <definedName name="RESS_ENTR15_VAL">'E3.4-Entreprises'!$C$21</definedName>
    <definedName name="RESS_ENTR16_NOM">'E3.4-Entreprises'!$B$22</definedName>
    <definedName name="RESS_ENTR16_SIREN">'E3.4-Entreprises'!$D$22</definedName>
    <definedName name="RESS_ENTR16_VAL">'E3.4-Entreprises'!$C$22</definedName>
    <definedName name="RESS_ENTR17_NOM">'E3.4-Entreprises'!$B$23</definedName>
    <definedName name="RESS_ENTR17_SIREN">'E3.4-Entreprises'!$D$23</definedName>
    <definedName name="RESS_ENTR17_VAL">'E3.4-Entreprises'!$C$23</definedName>
    <definedName name="RESS_ENTR18_NOM">'E3.4-Entreprises'!$B$24</definedName>
    <definedName name="RESS_ENTR18_SIREN">'E3.4-Entreprises'!$D$24</definedName>
    <definedName name="RESS_ENTR18_VAL">'E3.4-Entreprises'!$C$24</definedName>
    <definedName name="RESS_ENTR19_NOM">'E3.4-Entreprises'!$B$25</definedName>
    <definedName name="RESS_ENTR19_SIREN">'E3.4-Entreprises'!$D$25</definedName>
    <definedName name="RESS_ENTR19_VAL">'E3.4-Entreprises'!$C$25</definedName>
    <definedName name="RESS_ENTR2_NOM">'E3.4-Entreprises'!$B$8</definedName>
    <definedName name="RESS_ENTR2_SIREN">'E3.4-Entreprises'!$D$8</definedName>
    <definedName name="RESS_ENTR2_VAL">'E3.4-Entreprises'!$C$8</definedName>
    <definedName name="RESS_ENTR20_NOM">'E3.4-Entreprises'!$B$26</definedName>
    <definedName name="RESS_ENTR20_SIREN">'E3.4-Entreprises'!$D$26</definedName>
    <definedName name="RESS_ENTR20_VAL">'E3.4-Entreprises'!$C$26</definedName>
    <definedName name="RESS_ENTR21_NOM">'E3.4-Entreprises'!$B$27</definedName>
    <definedName name="RESS_ENTR21_SIREN">'E3.4-Entreprises'!$D$27</definedName>
    <definedName name="RESS_ENTR21_VAL">'E3.4-Entreprises'!$C$27</definedName>
    <definedName name="RESS_ENTR22_NOM">'E3.4-Entreprises'!$B$28</definedName>
    <definedName name="RESS_ENTR22_SIREN">'E3.4-Entreprises'!$D$28</definedName>
    <definedName name="RESS_ENTR22_VAL">'E3.4-Entreprises'!$C$28</definedName>
    <definedName name="RESS_ENTR23_NOM">'E3.4-Entreprises'!$B$29</definedName>
    <definedName name="RESS_ENTR23_SIREN">'E3.4-Entreprises'!$D$29</definedName>
    <definedName name="RESS_ENTR23_VAL">'E3.4-Entreprises'!$C$29</definedName>
    <definedName name="RESS_ENTR24_NOM">'E3.4-Entreprises'!$B$30</definedName>
    <definedName name="RESS_ENTR24_SIREN">'E3.4-Entreprises'!$D$30</definedName>
    <definedName name="RESS_ENTR24_VAL">'E3.4-Entreprises'!$C$30</definedName>
    <definedName name="RESS_ENTR25_NOM">'E3.4-Entreprises'!$B$31</definedName>
    <definedName name="RESS_ENTR25_SIREN">'E3.4-Entreprises'!$D$31</definedName>
    <definedName name="RESS_ENTR25_VAL">'E3.4-Entreprises'!$C$31</definedName>
    <definedName name="RESS_ENTR26_NOM">'E3.4-Entreprises'!$B$32</definedName>
    <definedName name="RESS_ENTR26_SIREN">'E3.4-Entreprises'!$D$32</definedName>
    <definedName name="RESS_ENTR26_VAL">'E3.4-Entreprises'!$C$32</definedName>
    <definedName name="RESS_ENTR27_NOM">'E3.4-Entreprises'!$B$33</definedName>
    <definedName name="RESS_ENTR27_SIREN">'E3.4-Entreprises'!$D$33</definedName>
    <definedName name="RESS_ENTR27_VAL">'E3.4-Entreprises'!$C$33</definedName>
    <definedName name="RESS_ENTR28_NOM">'E3.4-Entreprises'!$B$34</definedName>
    <definedName name="RESS_ENTR28_SIREN">'E3.4-Entreprises'!$D$34</definedName>
    <definedName name="RESS_ENTR28_VAL">'E3.4-Entreprises'!$C$34</definedName>
    <definedName name="RESS_ENTR29_NOM">'E3.4-Entreprises'!$B$35</definedName>
    <definedName name="RESS_ENTR29_SIREN">'E3.4-Entreprises'!$D$35</definedName>
    <definedName name="RESS_ENTR29_VAL">'E3.4-Entreprises'!$C$35</definedName>
    <definedName name="RESS_ENTR3_NOM">'E3.4-Entreprises'!$B$9</definedName>
    <definedName name="RESS_ENTR3_SIREN">'E3.4-Entreprises'!$D$9</definedName>
    <definedName name="RESS_ENTR3_VAL">'E3.4-Entreprises'!$C$9</definedName>
    <definedName name="RESS_ENTR30_NOM">'E3.4-Entreprises'!$B$36</definedName>
    <definedName name="RESS_ENTR30_SIREN">'E3.4-Entreprises'!$D$36</definedName>
    <definedName name="RESS_ENTR30_VAL">'E3.4-Entreprises'!$C$36</definedName>
    <definedName name="RESS_ENTR4_NOM">'E3.4-Entreprises'!$B$10</definedName>
    <definedName name="RESS_ENTR4_SIREN">'E3.4-Entreprises'!$D$10</definedName>
    <definedName name="RESS_ENTR4_VAL">'E3.4-Entreprises'!$C$10</definedName>
    <definedName name="RESS_ENTR5_NOM">'E3.4-Entreprises'!$B$11</definedName>
    <definedName name="RESS_ENTR5_SIREN">'E3.4-Entreprises'!$D$11</definedName>
    <definedName name="RESS_ENTR5_VAL">'E3.4-Entreprises'!$C$11</definedName>
    <definedName name="RESS_ENTR6_NOM">'E3.4-Entreprises'!$B$12</definedName>
    <definedName name="RESS_ENTR6_SIREN">'E3.4-Entreprises'!$D$12</definedName>
    <definedName name="RESS_ENTR6_VAL">'E3.4-Entreprises'!$C$12</definedName>
    <definedName name="RESS_ENTR7_NOM">'E3.4-Entreprises'!$B$13</definedName>
    <definedName name="RESS_ENTR7_SIREN">'E3.4-Entreprises'!$D$13</definedName>
    <definedName name="RESS_ENTR7_VAL">'E3.4-Entreprises'!$C$13</definedName>
    <definedName name="RESS_ENTR8_NOM">'E3.4-Entreprises'!$B$14</definedName>
    <definedName name="RESS_ENTR8_SIREN">'E3.4-Entreprises'!$D$14</definedName>
    <definedName name="RESS_ENTR8_VAL">'E3.4-Entreprises'!$C$14</definedName>
    <definedName name="RESS_ENTR9_NOM">'E3.4-Entreprises'!$B$15</definedName>
    <definedName name="RESS_ENTR9_SIREN">'E3.4-Entreprises'!$D$15</definedName>
    <definedName name="RESS_ENTR9_VAL">'E3.4-Entreprises'!$C$15</definedName>
    <definedName name="RESS_ENTRA_NOM">'E3.4-Entreprises'!$B$37</definedName>
    <definedName name="RESS_ENTRA_VAL">'E3.4-Entreprises'!$C$37</definedName>
    <definedName name="RESS_ES_TOTAL">'E3.2-ESR'!$B$48</definedName>
    <definedName name="RESS_ESC_Autres">'E3.2-ESR'!$B$10</definedName>
    <definedName name="RESS_ESC_CHU">'E3.2-ESR'!$B$8</definedName>
    <definedName name="RESS_ESC_CLCC">'E3.2-ESR'!$B$9</definedName>
    <definedName name="RESS_ESC_Commentaire">'E3.2-ESR'!$B$11</definedName>
    <definedName name="RESS_ESC_COMUE">'E3.2-ESR'!$B$7</definedName>
    <definedName name="RESS_ESC_TOTAL">'E3.2-ESR'!$B$12</definedName>
    <definedName name="RESS_ESC_UNIV">'E3.2-ESR'!$B$6</definedName>
    <definedName name="RESS_ESE_AEUROPE">'E3.5-Etranger'!$B$27</definedName>
    <definedName name="RESS_ESE_Autres">'E3.5-Etranger'!$B$28</definedName>
    <definedName name="RESS_ESE_TOTAL">'E3.5-Etranger'!$B$29</definedName>
    <definedName name="RESS_ESE_UE">'E3.5-Etranger'!$B$26</definedName>
    <definedName name="RESS_ESH_ACO">'E3.2-ESR'!$B$16</definedName>
    <definedName name="RESS_ESH_APT">'E3.2-ESR'!$B$17</definedName>
    <definedName name="RESS_ESH_ASD">'E3.2-ESR'!$B$18</definedName>
    <definedName name="RESS_ESH_Autres">'E3.2-ESR'!$B$43</definedName>
    <definedName name="RESS_ESH_BSA">'E3.2-ESR'!$B$23</definedName>
    <definedName name="RESS_ESH_Commentaire">'E3.2-ESR'!$B$44</definedName>
    <definedName name="RESS_ESH_ENAC">'E3.2-ESR'!$B$31</definedName>
    <definedName name="RESS_ESH_ENGEES">'E3.2-ESR'!$B$22</definedName>
    <definedName name="RESS_ESH_ENSFEA">'E3.2-ESR'!$B$21</definedName>
    <definedName name="RESS_ESH_ENSPV">'E3.2-ESR'!$B$24</definedName>
    <definedName name="RESS_ESH_ENSTAB">'E3.2-ESR'!$B$35</definedName>
    <definedName name="RESS_ESH_ENSTAP">'E3.2-ESR'!$B$36</definedName>
    <definedName name="RESS_ESH_ESA">'E3.2-ESR'!$B$25</definedName>
    <definedName name="RESS_ESH_ESIEE">'E3.2-ESR'!$B$37</definedName>
    <definedName name="RESS_ESH_ESPCI">'E3.2-ESR'!$B$38</definedName>
    <definedName name="RESS_ESH_ESSEC">'E3.2-ESR'!$B$42</definedName>
    <definedName name="RESS_ESH_HEC">'E3.2-ESR'!$B$40</definedName>
    <definedName name="RESS_ESH_IMT">'E3.2-ESR'!$B$29</definedName>
    <definedName name="RESS_ESH_INSEAD">'E3.2-ESR'!$B$41</definedName>
    <definedName name="RESS_ESH_ISAE">'E3.2-ESR'!$B$39</definedName>
    <definedName name="RESS_ESH_MINES">'E3.2-ESR'!$B$30</definedName>
    <definedName name="RESS_ESH_MSA">'E3.2-ESR'!$B$26</definedName>
    <definedName name="RESS_ESH_ONIRIS">'E3.2-ESR'!$B$27</definedName>
    <definedName name="RESS_ESH_PC">'E3.2-ESR'!$B$33</definedName>
    <definedName name="RESS_ESH_TOTAL">'E3.2-ESR'!$B$45</definedName>
    <definedName name="RESS_ESH_TPE">'E3.2-ESR'!$B$32</definedName>
    <definedName name="RESS_ESH_VAS">'E3.2-ESR'!$B$28</definedName>
    <definedName name="RESS_ESH_VETOA">'E3.2-ESR'!$B$19</definedName>
    <definedName name="RESS_ESH_VETOT">'E3.2-ESR'!$B$20</definedName>
    <definedName name="RESS_ESH_X">'E3.2-ESR'!$B$34</definedName>
    <definedName name="RESS_ETR_TOTAL">'E3.5-Etranger'!$B$39</definedName>
    <definedName name="RESS_F_ADEME">'E3.1-Org Publics'!$B$41</definedName>
    <definedName name="RESS_F_ANR">'E3.1-Org Publics'!$B$42</definedName>
    <definedName name="RESS_F_ANRS">'E3.1-Org Publics'!$B$46</definedName>
    <definedName name="RESS_F_Autres">'E3.1-Org Publics'!$B$47</definedName>
    <definedName name="RESS_F_BPI">'E3.1-Org Publics'!$B$43</definedName>
    <definedName name="RESS_F_CDC">'E3.1-Org Publics'!$B$44</definedName>
    <definedName name="RESS_F_Commentaire">'E3.1-Org Publics'!$B$48</definedName>
    <definedName name="RESS_F_INCA">'E3.1-Org Publics'!$B$45</definedName>
    <definedName name="RESS_F_TOTAL">'E3.1-Org Publics'!$B$49</definedName>
    <definedName name="RESS_FR_SCOL">'E2-Ress propres'!$B$11</definedName>
    <definedName name="RESS_GOV_TOTAL">'E3.1-Org Publics'!$B$53</definedName>
    <definedName name="RESS_HORS_MIRES">'E1-Dotations'!$B$7</definedName>
    <definedName name="RESS_HORS_MIRES_PREV">'E1-Dotations'!$C$7</definedName>
    <definedName name="RESS_I_Autres">'E3.3-Associations'!$B$10</definedName>
    <definedName name="RESS_I_Commentaire">'E3.3-Associations'!$B$11</definedName>
    <definedName name="RESS_I_CURIE">'E3.3-Associations'!$B$7</definedName>
    <definedName name="RESS_I_INRS">'E3.3-Associations'!$B$8</definedName>
    <definedName name="RESS_I_INTS">'E3.3-Associations'!$B$9</definedName>
    <definedName name="RESS_I_PAST">'E3.3-Associations'!$B$6</definedName>
    <definedName name="RESS_I_TOTAL">'E3.3-Associations'!$B$12</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AFFETR">'E3.1-Administration'!$B$8</definedName>
    <definedName name="RESS_MAGRIC">'E3.1-Administration'!$B$10</definedName>
    <definedName name="RESS_MCULT">'E3.1-Administration'!$B$12</definedName>
    <definedName name="RESS_MECOLO">'E3.1-Administration'!$B$13</definedName>
    <definedName name="RESS_MECONOMIE">'E3.1-Administration'!$B$14</definedName>
    <definedName name="RESS_MEMPLOI">'E3.1-Administration'!$B$18</definedName>
    <definedName name="RESS_MESRI">'E3.1-Administration'!$B$6</definedName>
    <definedName name="RESS_MFIN">'E3.1-Administration'!$B$11</definedName>
    <definedName name="RESS_Mil_Autre">'E3.1-Militaire'!$B$17</definedName>
    <definedName name="RESS_Mil_Commentaire">'E3.1-Militaire'!$B$18</definedName>
    <definedName name="RESS_Mil_TOTAL">'E3.1-Militaire'!$B$19</definedName>
    <definedName name="RESS_Min_Autre">'E3.1-Administration'!$B$19</definedName>
    <definedName name="RESS_Min_Commentaire">'E3.1-Administration'!$B$20</definedName>
    <definedName name="RESS_Min_TOTAL">'E3.1-Administration'!$B$21</definedName>
    <definedName name="RESS_MINTERIEUR">'E3.1-Administration'!$B$15</definedName>
    <definedName name="RESS_MIRES">'E1-Dotations'!$B$6</definedName>
    <definedName name="RESS_MIRES_PREV">'E1-Dotations'!$C$6</definedName>
    <definedName name="RESS_MJUSTICE">'E3.1-Administration'!$B$16</definedName>
    <definedName name="RESS_MLOGT">'E3.1-Administration'!$B$17</definedName>
    <definedName name="RESS_MSOCIAL">'E3.1-Administration'!$B$9</definedName>
    <definedName name="RESS_MVILLE">'E3.1-Administration'!$B$7</definedName>
    <definedName name="RESS_OI_CEPMMT">'E3.5-Etranger'!$B$14</definedName>
    <definedName name="RESS_OI_CERN">'E3.5-Etranger'!$B$13</definedName>
    <definedName name="RESS_OI_CIRC">'E3.5-Etranger'!$B$15</definedName>
    <definedName name="RESS_OI_ESA">'E3.5-Etranger'!$B$16</definedName>
    <definedName name="RESS_OI_ESO">'E3.5-Etranger'!$B$17</definedName>
    <definedName name="RESS_OI_ESRF">'E3.5-Etranger'!$B$18</definedName>
    <definedName name="RESS_OI_EUMETSAT">'E3.5-Etranger'!$B$19</definedName>
    <definedName name="RESS_OI_HE_Autres">'E3.5-Etranger'!$B$21</definedName>
    <definedName name="RESS_OI_HE_commentaire">'E3.5-Etranger'!$B$22</definedName>
    <definedName name="RESS_OI_HE_TOTAL">'E3.5-Etranger'!$B$23</definedName>
    <definedName name="RESS_OI_LEBM">'E3.5-Etranger'!$B$20</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propres'!$B$8</definedName>
    <definedName name="RESS_PRO_AUTRES">'E2-Ress propres'!$B$12</definedName>
    <definedName name="RESS_PROPRES_PREV">'E2-Ress propres'!$C$13</definedName>
    <definedName name="RESS_PROPRES_TOTAL">'E2-Ress propres'!$B$13</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SS_VENTES">'E2-Ress propres'!$B$9</definedName>
    <definedName name="SIREN">'A1-INFORMATIONS GENERALES'!$B$6</definedName>
    <definedName name="STATUT_JUR">'A1-INFORMATIONS GENERALES'!$B$13</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F)'!$G$17</definedName>
    <definedName name="TOT_100_HO">'G5-Age (onglet H)'!$G$18</definedName>
    <definedName name="TOT_25_FE">'G5-Age (onglet F)'!$G$6</definedName>
    <definedName name="TOT_25_HO">'G5-Age (onglet H)'!$G$7</definedName>
    <definedName name="TOT_29_FE">'G5-Age (onglet F)'!$G$7</definedName>
    <definedName name="TOT_29_HO">'G5-Age (onglet H)'!$G$8</definedName>
    <definedName name="TOT_34_FE">'G5-Age (onglet F)'!$G$8</definedName>
    <definedName name="TOT_34_HO">'G5-Age (onglet H)'!$G$9</definedName>
    <definedName name="TOT_39_FE">'G5-Age (onglet F)'!$G$9</definedName>
    <definedName name="TOT_39_HO">'G5-Age (onglet H)'!$G$10</definedName>
    <definedName name="TOT_44_FE">'G5-Age (onglet F)'!$G$10</definedName>
    <definedName name="TOT_44_HO">'G5-Age (onglet H)'!$G$11</definedName>
    <definedName name="TOT_49_FE">'G5-Age (onglet F)'!$G$11</definedName>
    <definedName name="TOT_49_HO">'G5-Age (onglet H)'!$G$12</definedName>
    <definedName name="TOT_54_FE">'G5-Age (onglet F)'!$G$12</definedName>
    <definedName name="TOT_54_HO">'G5-Age (onglet H)'!$G$13</definedName>
    <definedName name="TOT_59_FE">'G5-Age (onglet F)'!$G$13</definedName>
    <definedName name="TOT_59_HO">'G5-Age (onglet H)'!$G$14</definedName>
    <definedName name="TOT_62_FE">'G5-Age (onglet F)'!$G$14</definedName>
    <definedName name="TOT_62_HO">'G5-Age (onglet H)'!$G$15</definedName>
    <definedName name="TOT_64_FE">'G5-Age (onglet F)'!$G$15</definedName>
    <definedName name="TOT_64_HO">'G5-Age (onglet H)'!$G$16</definedName>
    <definedName name="TOT_67_FE">'G5-Age (onglet F)'!$G$16</definedName>
    <definedName name="TOT_67_HO">'G5-Age (onglet H)'!$G$17</definedName>
    <definedName name="TOT_AFRI">'G01234-Effectifs PP'!$H$35</definedName>
    <definedName name="TOT_AGE">'G5-Age (onglet T)'!$G$7</definedName>
    <definedName name="TOT_AGE_FE">'G5-Age (onglet F)'!$G$18</definedName>
    <definedName name="TOT_AGE_HO">'G5-Age (onglet H)'!$G$19</definedName>
    <definedName name="TOT_AGRI">'G6-Disciplines'!$F$13</definedName>
    <definedName name="TOT_Als">'H2-ETPR Région'!$H$16</definedName>
    <definedName name="TOT_AMNORD">'G01234-Effectifs PP'!$H$32</definedName>
    <definedName name="TOT_AMSUD">'G01234-Effectifs PP'!$H$33</definedName>
    <definedName name="TOT_AOM">'H2-ETPR Région'!$H$34</definedName>
    <definedName name="TOT_Aqu">'H2-ETPR Région'!$H$21</definedName>
    <definedName name="TOT_ASIE">'G01234-Effectifs PP'!$H$34</definedName>
    <definedName name="TOT_AUTR">'G01234-Effectifs PP'!$H$36</definedName>
    <definedName name="TOT_Auv">'H2-ETPR Région'!$H$25</definedName>
    <definedName name="TOT_BN">'H2-ETPR Région'!$H$12</definedName>
    <definedName name="TOT_Bourg">'H2-ETPR Région'!$H$13</definedName>
    <definedName name="TOT_Bret">'H2-ETPR Région'!$H$19</definedName>
    <definedName name="TOT_CA">'H2-ETPR Région'!$H$8</definedName>
    <definedName name="TOT_CD">'G01234-Effectifs PP'!$H$19</definedName>
    <definedName name="TOT_CDD">'G01234-Effectifs PP'!$H$16</definedName>
    <definedName name="TOT_CDD_A">'G01234-Effectifs PP'!$H$18</definedName>
    <definedName name="TOT_CDD_L">'G01234-Effectifs PP'!$H$17</definedName>
    <definedName name="TOT_CDI">'G01234-Effectifs PP'!$H$15</definedName>
    <definedName name="TOT_CHIM">'G6-Disciplines'!$F$9</definedName>
    <definedName name="TOT_Cors">'H2-ETPR Région'!$H$28</definedName>
    <definedName name="TOT_CVdL">'H2-ETPR Région'!$H$11</definedName>
    <definedName name="TOT_ENSU_PP">'G01234-Effectifs PP'!$H$45</definedName>
    <definedName name="TOT_ENTR_PP">'G01234-Effectifs PP'!$H$47</definedName>
    <definedName name="TOT_ETAT_PP">'G01234-Effectifs PP'!$H$44</definedName>
    <definedName name="TOT_ETR_PP">'G01234-Effectifs PP'!$H$49</definedName>
    <definedName name="TOT_EURO">'G01234-Effectifs PP'!$H$31</definedName>
    <definedName name="TOT_FC">'H2-ETPR Région'!$H$17</definedName>
    <definedName name="TOT_FE">'G01234-Effectifs PP'!$H$23</definedName>
    <definedName name="TOT_FR">'G01234-Effectifs PP'!$H$29</definedName>
    <definedName name="TOT_GES">'G6-Disciplines'!$F$18</definedName>
    <definedName name="TOT_Guad">'H2-ETPR Région'!$H$29</definedName>
    <definedName name="TOT_Guya">'H2-ETPR Région'!$H$31</definedName>
    <definedName name="TOT_HN">'H2-ETPR Région'!$H$10</definedName>
    <definedName name="TOT_HO">'G01234-Effectifs PP'!$H$22</definedName>
    <definedName name="TOT_IdF">'H2-ETPR Région'!$H$7</definedName>
    <definedName name="TOT_IN_ETP">'H1-ETPR lieu'!$H$8</definedName>
    <definedName name="TOT_IN_PP">'G01234-Effectifs PP'!$H$42</definedName>
    <definedName name="TOT_ISBL_PP">'G01234-Effectifs PP'!$H$46</definedName>
    <definedName name="TOT_LIEU_ETP">'H1-ETPR lieu'!$H$10</definedName>
    <definedName name="TOT_LIEU_PP">'G01234-Effectifs PP'!$H$50</definedName>
    <definedName name="TOT_Lim">'H2-ETPR Région'!$H$23</definedName>
    <definedName name="TOT_Lorr">'H2-ETPR Région'!$H$15</definedName>
    <definedName name="TOT_LR">'H2-ETPR Région'!$H$26</definedName>
    <definedName name="TOT_LRe">'H2-ETPR Région'!$H$32</definedName>
    <definedName name="TOT_Marti">'H2-ETPR Région'!$H$30</definedName>
    <definedName name="TOT_MATH">'G6-Disciplines'!$F$7</definedName>
    <definedName name="TOT_Mayo">'H2-ETPR Région'!$H$33</definedName>
    <definedName name="TOT_MECA">'G6-Disciplines'!$F$11</definedName>
    <definedName name="TOT_MED">'G6-Disciplines'!$F$15</definedName>
    <definedName name="TOT_MP">'H2-ETPR Région'!$H$22</definedName>
    <definedName name="TOT_NAT">'G01234-Effectifs PP'!$H$37</definedName>
    <definedName name="TOT_NATU">'G6-Disciplines'!$F$12</definedName>
    <definedName name="TOT_NPdC">'H2-ETPR Région'!$H$14</definedName>
    <definedName name="TOT_OI_PP">'G01234-Effectifs PP'!$H$48</definedName>
    <definedName name="TOT_OUT_ETP">'H1-ETPR lieu'!$H$9</definedName>
    <definedName name="TOT_OUT_PP">'G01234-Effectifs PP'!$H$43</definedName>
    <definedName name="TOT_PACA">'H2-ETPR Région'!$H$27</definedName>
    <definedName name="TOT_PC">'H2-ETPR Région'!$H$20</definedName>
    <definedName name="TOT_PdL">'H2-ETPR Région'!$H$18</definedName>
    <definedName name="TOT_PHYS">'G6-Disciplines'!$F$8</definedName>
    <definedName name="TOT_Pic">'H2-ETPR Région'!$H$9</definedName>
    <definedName name="TOT_RA">'H2-ETPR Région'!$H$24</definedName>
    <definedName name="TOT_REG">'H2-ETPR Région'!$H$36</definedName>
    <definedName name="TOT_REG_ETR">'H2-ETPR Région'!$H$35</definedName>
    <definedName name="TOT_REM1_ETP">'H0-ETPR rémunération'!$H$10</definedName>
    <definedName name="TOT_REM1_PP">'G01234-Effectifs PP'!$H$10</definedName>
    <definedName name="TOT_REMA1_ETP">'H0-ETPR rémunération'!$H$9</definedName>
    <definedName name="TOT_REMA1_PP">'G01234-Effectifs PP'!$H$9</definedName>
    <definedName name="TOT_REMP1_ETP">'H0-ETPR rémunération'!$H$8</definedName>
    <definedName name="TOT_REMP1_PP">'G01234-Effectifs PP'!$H$8</definedName>
    <definedName name="TOT_SE">'G01234-Effectifs PP'!$H$24</definedName>
    <definedName name="TOT_SH">'G6-Disciplines'!$F$17</definedName>
    <definedName name="TOT_SS">'G6-Disciplines'!$F$16</definedName>
    <definedName name="TOT_STIC">'G6-Disciplines'!$F$10</definedName>
    <definedName name="TOT_SV">'G6-Disciplines'!$F$14</definedName>
    <definedName name="TOT_T_ETP">'J-Tiers ETPR'!$H$14</definedName>
    <definedName name="TOT_T_PP">'I-Tiers PP'!$H$14</definedName>
    <definedName name="TOT_TAUTRE_ETP">'J-Tiers ETPR'!$H$13</definedName>
    <definedName name="TOT_TAUTRE_PP">'I-Tiers PP'!$H$13</definedName>
    <definedName name="TOT_TCOLLTER_ETP">'J-Tiers ETPR'!$H$10</definedName>
    <definedName name="TOT_TCOLLTER_PP">'I-Tiers PP'!$H$10</definedName>
    <definedName name="TOT_TETR_ETP">'J-Tiers ETPR'!$H$12</definedName>
    <definedName name="TOT_TETR_PP">'I-Tiers PP'!$H$12</definedName>
    <definedName name="TOT_TMIN_ETP">'J-Tiers ETPR'!$H$8</definedName>
    <definedName name="TOT_TMIN_PP">'I-Tiers PP'!$H$8</definedName>
    <definedName name="TOT_TOI_ETP">'J-Tiers ETPR'!$H$11</definedName>
    <definedName name="TOT_TOI_PP">'I-Tiers PP'!$H$11</definedName>
    <definedName name="TOT_TORGFI_ETP">'J-Tiers ETPR'!$H$9</definedName>
    <definedName name="TOT_TORGFI_PP">'I-Tiers PP'!$H$9</definedName>
    <definedName name="TOT_UE">'G01234-Effectifs PP'!$H$30</definedName>
    <definedName name="TUTELLE">'A1-INFORMATIONS GENERALES'!$B$14</definedName>
    <definedName name="_xlnm.Print_Area" localSheetId="5">'C1-DIRD_Nature'!$A$2:$C$14</definedName>
    <definedName name="_xlnm.Print_Area" localSheetId="34">'I-Tiers PP'!$A$2:$H$16</definedName>
    <definedName name="_xlnm.Print_Area" localSheetId="35">'J-Tiers ETPR'!$A$2:$H$14</definedName>
  </definedNames>
  <calcPr calcId="162913"/>
</workbook>
</file>

<file path=xl/calcChain.xml><?xml version="1.0" encoding="utf-8"?>
<calcChain xmlns="http://schemas.openxmlformats.org/spreadsheetml/2006/main">
  <c r="C15" i="6" l="1"/>
  <c r="C13" i="26" l="1"/>
  <c r="B13" i="26"/>
  <c r="D9" i="26"/>
  <c r="D6" i="26"/>
  <c r="D8" i="16"/>
  <c r="D7" i="16"/>
  <c r="D6" i="16"/>
  <c r="B18" i="15"/>
  <c r="C34" i="7" l="1"/>
  <c r="C33" i="7"/>
  <c r="C32" i="7"/>
  <c r="C31" i="7"/>
  <c r="C30" i="7"/>
  <c r="C29" i="7"/>
  <c r="C28" i="7"/>
  <c r="C27" i="7"/>
  <c r="C26" i="7"/>
  <c r="C25" i="7"/>
  <c r="C24" i="7"/>
  <c r="C23" i="7"/>
  <c r="C22" i="7"/>
  <c r="C21" i="7"/>
  <c r="C20" i="7"/>
  <c r="C19" i="7"/>
  <c r="C18" i="7"/>
  <c r="C17" i="7"/>
  <c r="C16" i="7"/>
  <c r="C15" i="7"/>
  <c r="C14" i="7"/>
  <c r="C13" i="7"/>
  <c r="C12" i="7"/>
  <c r="C11" i="7"/>
  <c r="C10" i="7"/>
  <c r="C9" i="7"/>
  <c r="C8" i="7"/>
  <c r="C7" i="7"/>
  <c r="C35" i="7" s="1"/>
  <c r="G43" i="27" l="1"/>
  <c r="F43" i="27"/>
  <c r="E43" i="27"/>
  <c r="D43" i="27"/>
  <c r="C43" i="27"/>
  <c r="B43" i="27"/>
  <c r="B50" i="27" s="1"/>
  <c r="G50" i="27"/>
  <c r="F50" i="27"/>
  <c r="E50" i="27"/>
  <c r="D50" i="27"/>
  <c r="C50" i="27"/>
  <c r="H49" i="27"/>
  <c r="H48" i="27"/>
  <c r="H47" i="27"/>
  <c r="H46" i="27"/>
  <c r="H45" i="27"/>
  <c r="H44" i="27"/>
  <c r="H42" i="27"/>
  <c r="H37" i="27"/>
  <c r="G37" i="27"/>
  <c r="F37" i="27"/>
  <c r="E37" i="27"/>
  <c r="D37" i="27"/>
  <c r="C37" i="27"/>
  <c r="B37" i="27"/>
  <c r="H36" i="27"/>
  <c r="H35" i="27"/>
  <c r="H34" i="27"/>
  <c r="H33" i="27"/>
  <c r="H32" i="27"/>
  <c r="H31" i="27"/>
  <c r="H30" i="27"/>
  <c r="H29" i="27"/>
  <c r="H23" i="27"/>
  <c r="H22" i="27"/>
  <c r="G24" i="27"/>
  <c r="F24" i="27"/>
  <c r="E24" i="27"/>
  <c r="D24" i="27"/>
  <c r="C24" i="27"/>
  <c r="B24" i="27"/>
  <c r="H19" i="27"/>
  <c r="G19" i="27"/>
  <c r="F19" i="27"/>
  <c r="E19" i="27"/>
  <c r="D19" i="27"/>
  <c r="C19" i="27"/>
  <c r="B19" i="27"/>
  <c r="G16" i="27"/>
  <c r="F16" i="27"/>
  <c r="E16" i="27"/>
  <c r="D16" i="27"/>
  <c r="C16" i="27"/>
  <c r="B16" i="27"/>
  <c r="H18" i="27"/>
  <c r="H17" i="27"/>
  <c r="H16" i="27"/>
  <c r="H15" i="27"/>
  <c r="H10" i="27"/>
  <c r="G10" i="27"/>
  <c r="F10" i="27"/>
  <c r="E10" i="27"/>
  <c r="D10" i="27"/>
  <c r="C10" i="27"/>
  <c r="B10" i="27"/>
  <c r="H9" i="27"/>
  <c r="H8" i="27"/>
  <c r="A15" i="26"/>
  <c r="A14" i="26"/>
  <c r="B6" i="26"/>
  <c r="H43" i="27" l="1"/>
  <c r="H50" i="27" s="1"/>
  <c r="H24" i="27"/>
  <c r="C9" i="17"/>
  <c r="B9" i="17"/>
  <c r="B6" i="15" l="1"/>
  <c r="B9" i="15"/>
  <c r="H23" i="31" l="1"/>
  <c r="G23" i="31" l="1"/>
  <c r="D23" i="31"/>
  <c r="B13" i="6" l="1"/>
  <c r="E23" i="31" l="1"/>
  <c r="C18" i="31"/>
  <c r="C17" i="31"/>
  <c r="C16" i="31"/>
  <c r="C15" i="31"/>
  <c r="C14" i="31"/>
  <c r="C13" i="31"/>
  <c r="C12" i="31"/>
  <c r="F12" i="31" s="1"/>
  <c r="H12" i="31" s="1"/>
  <c r="C11" i="31"/>
  <c r="F11" i="31" s="1"/>
  <c r="H11" i="31" s="1"/>
  <c r="C10" i="31"/>
  <c r="F10" i="31" s="1"/>
  <c r="H10" i="31" s="1"/>
  <c r="C9" i="31"/>
  <c r="F9" i="31" s="1"/>
  <c r="H9" i="31" s="1"/>
  <c r="C8" i="31"/>
  <c r="F8" i="31" s="1"/>
  <c r="H8" i="31" s="1"/>
  <c r="C7" i="31"/>
  <c r="C19" i="31" s="1"/>
  <c r="G19" i="31"/>
  <c r="E19" i="31"/>
  <c r="D19" i="31"/>
  <c r="F18" i="31"/>
  <c r="H18" i="31" s="1"/>
  <c r="F17" i="31"/>
  <c r="H17" i="31" s="1"/>
  <c r="F16" i="31"/>
  <c r="H16" i="31" s="1"/>
  <c r="F15" i="31"/>
  <c r="H15" i="31" s="1"/>
  <c r="F14" i="31"/>
  <c r="H14" i="31" s="1"/>
  <c r="F13" i="31"/>
  <c r="H13" i="31" s="1"/>
  <c r="F7" i="31"/>
  <c r="F19" i="31" l="1"/>
  <c r="H7" i="31"/>
  <c r="H19" i="31" s="1"/>
  <c r="H8" i="36" l="1"/>
  <c r="H14" i="36" s="1"/>
  <c r="H13" i="36"/>
  <c r="H12" i="36"/>
  <c r="H11" i="36"/>
  <c r="H10" i="36"/>
  <c r="H9" i="36"/>
  <c r="G14" i="36"/>
  <c r="F14" i="36"/>
  <c r="E14" i="36"/>
  <c r="D14" i="36"/>
  <c r="C14" i="36"/>
  <c r="B14" i="36"/>
  <c r="H14" i="35"/>
  <c r="G14" i="35"/>
  <c r="F14" i="35"/>
  <c r="E14" i="35"/>
  <c r="D14" i="35"/>
  <c r="C14" i="35"/>
  <c r="B14" i="35"/>
  <c r="H13" i="35"/>
  <c r="H12" i="35"/>
  <c r="H11" i="35"/>
  <c r="H10" i="35"/>
  <c r="H9" i="35"/>
  <c r="H8" i="35"/>
  <c r="A4" i="35"/>
  <c r="H40" i="34"/>
  <c r="G40" i="34"/>
  <c r="F40" i="34"/>
  <c r="E40" i="34"/>
  <c r="D40" i="34"/>
  <c r="C40" i="34"/>
  <c r="B40" i="34"/>
  <c r="A38" i="34"/>
  <c r="B36" i="34"/>
  <c r="H36" i="34"/>
  <c r="G36" i="34"/>
  <c r="F36" i="34"/>
  <c r="E36" i="34"/>
  <c r="D36" i="34"/>
  <c r="C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9" i="33"/>
  <c r="H10" i="33" s="1"/>
  <c r="A12" i="33" s="1"/>
  <c r="H8" i="33"/>
  <c r="G10" i="33"/>
  <c r="F10" i="33"/>
  <c r="E10" i="33"/>
  <c r="D10" i="33"/>
  <c r="C10" i="33"/>
  <c r="B10" i="33"/>
  <c r="H9" i="32"/>
  <c r="H8" i="32"/>
  <c r="G10" i="32"/>
  <c r="F10" i="32"/>
  <c r="E10" i="32"/>
  <c r="D10" i="32"/>
  <c r="C10" i="32"/>
  <c r="B10" i="32"/>
  <c r="B19" i="31"/>
  <c r="C23" i="31"/>
  <c r="A25" i="31" s="1"/>
  <c r="B23" i="31"/>
  <c r="A24" i="31" s="1"/>
  <c r="A4" i="31"/>
  <c r="F13" i="30"/>
  <c r="E13" i="30"/>
  <c r="D13" i="30"/>
  <c r="C13" i="30"/>
  <c r="B13" i="30"/>
  <c r="F10" i="30"/>
  <c r="E10" i="30"/>
  <c r="D10" i="30"/>
  <c r="C10" i="30"/>
  <c r="B10" i="30"/>
  <c r="G7" i="30"/>
  <c r="F7" i="30"/>
  <c r="E7" i="30"/>
  <c r="D7" i="30"/>
  <c r="C7" i="30"/>
  <c r="B7" i="30"/>
  <c r="G17" i="29"/>
  <c r="G18" i="29" s="1"/>
  <c r="B18" i="29"/>
  <c r="F18" i="29"/>
  <c r="E18" i="29"/>
  <c r="D18" i="29"/>
  <c r="C18" i="29"/>
  <c r="G16" i="29"/>
  <c r="G15" i="29"/>
  <c r="G14" i="29"/>
  <c r="G13" i="29"/>
  <c r="G12" i="29"/>
  <c r="G11" i="29"/>
  <c r="G10" i="29"/>
  <c r="G9" i="29"/>
  <c r="G8" i="29"/>
  <c r="G7" i="29"/>
  <c r="G6" i="29"/>
  <c r="A3" i="29"/>
  <c r="F19" i="28"/>
  <c r="G7" i="28"/>
  <c r="G19" i="28" s="1"/>
  <c r="G18" i="28"/>
  <c r="G17" i="28"/>
  <c r="G16" i="28"/>
  <c r="G15" i="28"/>
  <c r="G14" i="28"/>
  <c r="G13" i="28"/>
  <c r="G12" i="28"/>
  <c r="G11" i="28"/>
  <c r="G10" i="28"/>
  <c r="G9" i="28"/>
  <c r="G8" i="28"/>
  <c r="E19" i="28"/>
  <c r="D19" i="28"/>
  <c r="C19" i="28"/>
  <c r="B19" i="28"/>
  <c r="A3" i="28"/>
  <c r="A11" i="27"/>
  <c r="A51" i="27"/>
  <c r="A38" i="27"/>
  <c r="A25" i="27"/>
  <c r="A4" i="27"/>
  <c r="A12" i="26"/>
  <c r="C9" i="26"/>
  <c r="B9" i="26"/>
  <c r="A8" i="26"/>
  <c r="D5" i="26"/>
  <c r="B39" i="25"/>
  <c r="B36" i="25"/>
  <c r="B29" i="25"/>
  <c r="B23" i="25"/>
  <c r="B10" i="25"/>
  <c r="C38" i="24"/>
  <c r="B12" i="23"/>
  <c r="B48" i="22"/>
  <c r="B45" i="22"/>
  <c r="B12" i="22"/>
  <c r="B53" i="21"/>
  <c r="B49" i="21"/>
  <c r="B38" i="21"/>
  <c r="B35" i="20"/>
  <c r="B21" i="20"/>
  <c r="B29" i="20"/>
  <c r="B19" i="19"/>
  <c r="B13" i="18"/>
  <c r="C14" i="18"/>
  <c r="A16" i="18" s="1"/>
  <c r="A14" i="18"/>
  <c r="D9" i="17"/>
  <c r="A10" i="17" s="1"/>
  <c r="D8" i="17"/>
  <c r="D7" i="17"/>
  <c r="D6" i="17"/>
  <c r="D4" i="17"/>
  <c r="C7" i="16"/>
  <c r="C8" i="16" s="1"/>
  <c r="C16" i="26" s="1"/>
  <c r="C6" i="16"/>
  <c r="B6" i="16"/>
  <c r="A11" i="16" s="1"/>
  <c r="D5" i="16"/>
  <c r="C5" i="16"/>
  <c r="B5" i="16"/>
  <c r="A18" i="15"/>
  <c r="B13" i="15"/>
  <c r="B12" i="15"/>
  <c r="B11" i="15"/>
  <c r="B10" i="15"/>
  <c r="B7" i="15"/>
  <c r="B8" i="15"/>
  <c r="A19" i="15" s="1"/>
  <c r="A6" i="15"/>
  <c r="A15" i="15"/>
  <c r="B35" i="14"/>
  <c r="B32" i="14"/>
  <c r="B25" i="14"/>
  <c r="B18" i="14"/>
  <c r="C42" i="13"/>
  <c r="B12" i="12"/>
  <c r="G10" i="30" l="1"/>
  <c r="G13" i="30" s="1"/>
  <c r="A15" i="30" s="1"/>
  <c r="A10" i="26"/>
  <c r="B7" i="16"/>
  <c r="H10" i="32"/>
  <c r="B8" i="16" l="1"/>
  <c r="B16" i="26" s="1"/>
  <c r="A10" i="16"/>
  <c r="B47" i="11"/>
  <c r="B45" i="11"/>
  <c r="B13" i="11"/>
  <c r="B40" i="10" l="1"/>
  <c r="B37" i="10"/>
  <c r="B21" i="9"/>
  <c r="B8" i="8"/>
  <c r="A9" i="8" s="1"/>
  <c r="B35" i="7"/>
  <c r="B37" i="7"/>
  <c r="A36" i="7" s="1"/>
  <c r="A16" i="6"/>
  <c r="A2" i="36" l="1"/>
  <c r="A2" i="35"/>
  <c r="A2" i="34"/>
  <c r="A2" i="33"/>
  <c r="A2" i="32"/>
  <c r="A2" i="31"/>
  <c r="A2" i="30"/>
  <c r="A17" i="29"/>
  <c r="A16" i="29"/>
  <c r="A15" i="29"/>
  <c r="A14" i="29"/>
  <c r="A13" i="29"/>
  <c r="A12" i="29"/>
  <c r="A11" i="29"/>
  <c r="A10" i="29"/>
  <c r="A9" i="29"/>
  <c r="A8" i="29"/>
  <c r="A7" i="29"/>
  <c r="A6" i="29"/>
  <c r="A2" i="29"/>
  <c r="A18" i="28"/>
  <c r="A17" i="28"/>
  <c r="A16" i="28"/>
  <c r="A15" i="28"/>
  <c r="A14" i="28"/>
  <c r="A13" i="28"/>
  <c r="A12" i="28"/>
  <c r="A11" i="28"/>
  <c r="A10" i="28"/>
  <c r="A9" i="28"/>
  <c r="A8" i="28"/>
  <c r="A7" i="28"/>
  <c r="A2" i="28"/>
  <c r="A40" i="27"/>
  <c r="A27" i="27"/>
  <c r="A21" i="27"/>
  <c r="A13" i="27"/>
  <c r="A7" i="27"/>
  <c r="A2" i="27"/>
  <c r="A6" i="26"/>
  <c r="C5" i="26"/>
  <c r="B5" i="26"/>
  <c r="A2" i="26"/>
  <c r="A2" i="25"/>
  <c r="A2" i="24"/>
  <c r="A2" i="23"/>
  <c r="A2" i="22"/>
  <c r="A2" i="21"/>
  <c r="A2" i="20"/>
  <c r="A2" i="19"/>
  <c r="C4" i="18"/>
  <c r="B4" i="18"/>
  <c r="A2" i="18"/>
  <c r="C4" i="17"/>
  <c r="B4" i="17"/>
  <c r="A2" i="17"/>
  <c r="A2" i="16"/>
  <c r="A16" i="15"/>
  <c r="A2" i="15"/>
  <c r="A2" i="14"/>
  <c r="A2" i="13"/>
  <c r="A2" i="12"/>
  <c r="A2" i="11"/>
  <c r="A2" i="10"/>
  <c r="A2" i="9"/>
  <c r="A2" i="8"/>
  <c r="A2" i="7"/>
  <c r="A19" i="6"/>
  <c r="C12" i="6"/>
  <c r="A2" i="6"/>
  <c r="A9" i="5"/>
  <c r="A2" i="5"/>
  <c r="A3" i="4"/>
  <c r="A2" i="4"/>
  <c r="A16" i="3"/>
  <c r="A15" i="3"/>
  <c r="C13" i="1"/>
</calcChain>
</file>

<file path=xl/sharedStrings.xml><?xml version="1.0" encoding="utf-8"?>
<sst xmlns="http://schemas.openxmlformats.org/spreadsheetml/2006/main" count="1060" uniqueCount="613">
  <si>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</si>
  <si>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</si>
  <si>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</si>
  <si>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</si>
  <si>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</si>
  <si>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</si>
  <si>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</si>
  <si>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</si>
  <si>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</si>
  <si>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</si>
  <si>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</si>
  <si>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</si>
  <si>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</si>
  <si>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</si>
  <si>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</si>
  <si>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1 rue Descartes</t>
  </si>
  <si>
    <t>75231 Paris cedex 05</t>
  </si>
  <si>
    <t>Réponse attendue avant le</t>
  </si>
  <si>
    <r>
      <t>Pour plus de renseignements</t>
    </r>
    <r>
      <rPr>
        <sz val="10"/>
        <color rgb="FF000000"/>
        <rFont val="Arial"/>
        <family val="2"/>
      </rPr>
      <t>, vous pouvez contacter :</t>
    </r>
    <r>
      <rPr>
        <u/>
        <sz val="10"/>
        <color rgb="FF000000"/>
        <rFont val="Arial"/>
        <family val="2"/>
      </rPr>
      <t xml:space="preserve">
</t>
    </r>
    <r>
      <rPr>
        <u/>
        <sz val="10"/>
        <color rgb="FF388194"/>
        <rFont val="Arial"/>
        <family val="2"/>
      </rPr>
      <t>[</t>
    </r>
    <r>
      <rPr>
        <sz val="10"/>
        <color rgb="FF388194"/>
        <rFont val="Arial"/>
        <family val="2"/>
      </rPr>
      <t>Administrateur]*[type_etab]</t>
    </r>
    <r>
      <rPr>
        <sz val="10"/>
        <color rgb="FF000000"/>
        <rFont val="Arial"/>
        <family val="2"/>
      </rPr>
      <t xml:space="preserve"> - </t>
    </r>
    <r>
      <rPr>
        <sz val="10"/>
        <color rgb="FF388194"/>
        <rFont val="Arial"/>
        <family val="2"/>
      </rPr>
      <t>[tel_admin]*[type_etab]</t>
    </r>
    <r>
      <rPr>
        <sz val="10"/>
        <color rgb="FF000000"/>
        <rFont val="Arial"/>
        <family val="2"/>
      </rPr>
      <t xml:space="preserve"> - recherche.publique@recherche.gouv.fr</t>
    </r>
  </si>
  <si>
    <r>
      <t xml:space="preserve">Le questionnaire doit être renseigné </t>
    </r>
    <r>
      <rPr>
        <b/>
        <sz val="10"/>
        <color rgb="FF002060"/>
        <rFont val="Arial"/>
        <family val="2"/>
      </rPr>
      <t>en MILLIERS d'EUROS</t>
    </r>
    <r>
      <rPr>
        <sz val="10"/>
        <color rgb="FF002060"/>
        <rFont val="Arial"/>
        <family val="2"/>
      </rPr>
      <t xml:space="preserve"> : saisir un nombre entier arrondi au millier d'euros le plus proche.</t>
    </r>
  </si>
  <si>
    <t>CONTACTS</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</si>
  <si>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</si>
  <si>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</si>
  <si>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</si>
  <si>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</si>
  <si>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</si>
  <si>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</si>
  <si>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</si>
  <si>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</si>
  <si>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Partie du questionnaire qui vous concerne :</t>
  </si>
  <si>
    <t>Correspondant personnels R&amp;D</t>
  </si>
  <si>
    <t>Responsable de la coordination des réponses de la partie relative aux personnels R&amp;D</t>
  </si>
  <si>
    <t>INFORMATIONS GÉNÉRALES</t>
  </si>
  <si>
    <t>ANNEE D'EXERCICE</t>
  </si>
  <si>
    <t>TYPE ETABLISSEMENT</t>
  </si>
  <si>
    <t>SIREN ETABLISSEMENT</t>
  </si>
  <si>
    <t xml:space="preserve">Nom </t>
  </si>
  <si>
    <t xml:space="preserve">Sigle </t>
  </si>
  <si>
    <t>Adresse postale</t>
  </si>
  <si>
    <t>complément d'adresse</t>
  </si>
  <si>
    <t>code postal</t>
  </si>
  <si>
    <t>ville</t>
  </si>
  <si>
    <t>Rattachement administratif ou tutelle</t>
  </si>
  <si>
    <t>Commentaire</t>
  </si>
  <si>
    <t>Il ne s'agit ici ni d'achats de R&amp;D ni de financements de travaux de recherche donnés en sous-traitance.</t>
  </si>
  <si>
    <t>Montants HT en milliers d'euros</t>
  </si>
  <si>
    <t>en provenance de…</t>
  </si>
  <si>
    <t>à destination de …</t>
  </si>
  <si>
    <t>Ces montants ne sont pas à comptabiliser dans le reste du questionnaire.</t>
  </si>
  <si>
    <r>
      <t>Définition de la part de l'activité de R&amp;D dans l’organisme :</t>
    </r>
    <r>
      <rPr>
        <sz val="10"/>
        <color rgb="FF000000"/>
        <rFont val="Arial"/>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</si>
  <si>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</si>
  <si>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</si>
  <si>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</si>
  <si>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Dépenses courantes de R&amp;D hors amortissements</t>
  </si>
  <si>
    <t>Montants HT en K€</t>
  </si>
  <si>
    <t>Dépenses de personnel de R&amp;D (y.c. charges sociales et fiscales)</t>
  </si>
  <si>
    <t>Dépenses de fonctionnement</t>
  </si>
  <si>
    <r>
      <t xml:space="preserve">Dépenses en capital de R&amp;D </t>
    </r>
    <r>
      <rPr>
        <b/>
        <u/>
        <sz val="10"/>
        <color rgb="FF000000"/>
        <rFont val="Arial"/>
        <family val="2"/>
      </rPr>
      <t>avant amortissements</t>
    </r>
  </si>
  <si>
    <t>Équipements propres à la R&amp;D</t>
  </si>
  <si>
    <t xml:space="preserve">Opérations immobilières propres à la R&amp;D </t>
  </si>
  <si>
    <t>Total des dépenses intérieures de R&amp;D hors amortissements</t>
  </si>
  <si>
    <t>Montant HT en K€</t>
  </si>
  <si>
    <t>%</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</si>
  <si>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</si>
  <si>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</si>
  <si>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</si>
  <si>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</si>
  <si>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</si>
  <si>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</si>
  <si>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</si>
  <si>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</si>
  <si>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</si>
  <si>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</si>
  <si>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</si>
  <si>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</si>
  <si>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</si>
  <si>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</si>
  <si>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</si>
  <si>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</si>
  <si>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</si>
  <si>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</si>
  <si>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</si>
  <si>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</si>
  <si>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</si>
  <si>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</si>
  <si>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</si>
  <si>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</si>
  <si>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</si>
  <si>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</si>
  <si>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</si>
  <si>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</si>
  <si>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</si>
  <si>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</si>
  <si>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</si>
  <si>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</si>
  <si>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</si>
  <si>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</si>
  <si>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</si>
  <si>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</si>
  <si>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</si>
  <si>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</si>
  <si>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</si>
  <si>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</si>
  <si>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</si>
  <si>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</si>
  <si>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</si>
  <si>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</si>
  <si>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</si>
  <si>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</si>
  <si>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</si>
  <si>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</si>
  <si>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</si>
  <si>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ANDRA</t>
  </si>
  <si>
    <t>ANSES</t>
  </si>
  <si>
    <t>BRGM</t>
  </si>
  <si>
    <t>CEA civil</t>
  </si>
  <si>
    <t>CEE</t>
  </si>
  <si>
    <t>CEPII</t>
  </si>
  <si>
    <t>CEREMA</t>
  </si>
  <si>
    <t>CIRAD</t>
  </si>
  <si>
    <t>CNAF</t>
  </si>
  <si>
    <t>CNES</t>
  </si>
  <si>
    <t>CNRM (Météo France)</t>
  </si>
  <si>
    <t xml:space="preserve">CNRS </t>
  </si>
  <si>
    <t>CSTB</t>
  </si>
  <si>
    <t>EFS</t>
  </si>
  <si>
    <t>IFREMER</t>
  </si>
  <si>
    <t xml:space="preserve">IGN </t>
  </si>
  <si>
    <t xml:space="preserve">INED </t>
  </si>
  <si>
    <t xml:space="preserve">INERIS </t>
  </si>
  <si>
    <t>INRAE</t>
  </si>
  <si>
    <t>INRAP</t>
  </si>
  <si>
    <t xml:space="preserve">INRIA </t>
  </si>
  <si>
    <t>INSEE</t>
  </si>
  <si>
    <t>INSERM</t>
  </si>
  <si>
    <t xml:space="preserve">IPEV </t>
  </si>
  <si>
    <t>IRCAM</t>
  </si>
  <si>
    <t>IRD</t>
  </si>
  <si>
    <t xml:space="preserve">IRDES </t>
  </si>
  <si>
    <t xml:space="preserve">IRSN </t>
  </si>
  <si>
    <t>LNE</t>
  </si>
  <si>
    <t>Total des dépenses extérieures de R&amp;D :
État, organismes publics - Secteur civil</t>
  </si>
  <si>
    <t>Total des dépenses extérieures de R&amp;D exécutées dans le secteur de l'État et des organismes publics</t>
  </si>
  <si>
    <t>Les Établissements d'ESR sous contrat avec le Ministère en charge de l'enseignement supérieur et de la recherche</t>
  </si>
  <si>
    <t xml:space="preserve">Universités publiques, grandes écoles et grands établissements </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</si>
  <si>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</si>
  <si>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</si>
  <si>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</si>
  <si>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</si>
  <si>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Autres établissements d'enseignement supérieur et de recherche</t>
  </si>
  <si>
    <t xml:space="preserve">Agrocampus Ouest </t>
  </si>
  <si>
    <t>Agro ParisTech</t>
  </si>
  <si>
    <t>AgroSup Dijon</t>
  </si>
  <si>
    <t>Ecole nationale vétérinaire Alfort</t>
  </si>
  <si>
    <t>Ecole nationale vétérinaire Toulouse</t>
  </si>
  <si>
    <t>ENSFEA Toulouse</t>
  </si>
  <si>
    <t>Engees Strasbourg</t>
  </si>
  <si>
    <t>Bordeaux Sciences Agro</t>
  </si>
  <si>
    <t>Ensp Versailles Marseille</t>
  </si>
  <si>
    <t>Esa Angers</t>
  </si>
  <si>
    <t>Montpellier SupAgro</t>
  </si>
  <si>
    <t>Oniris</t>
  </si>
  <si>
    <t xml:space="preserve">Vet AgroSup </t>
  </si>
  <si>
    <t>Institut Mines Telecom (IMT)  (tous sites agrégés)</t>
  </si>
  <si>
    <t>Mines ParisTech</t>
  </si>
  <si>
    <t>École nationale de l'Aviation Civile</t>
  </si>
  <si>
    <r>
      <t>Ecole nationale des Travaux Publics d'</t>
    </r>
    <r>
      <rPr>
        <sz val="10"/>
        <color rgb="FF000000"/>
        <rFont val="Arial"/>
        <family val="2"/>
      </rPr>
      <t>État</t>
    </r>
  </si>
  <si>
    <t>Ecole des Ponts ParisTech</t>
  </si>
  <si>
    <t>Ecole Polytechnique</t>
  </si>
  <si>
    <t>Ensta Bretagne</t>
  </si>
  <si>
    <t>Ensta ParisTech</t>
  </si>
  <si>
    <t>Esiee Paris</t>
  </si>
  <si>
    <t>Espci ParisTech</t>
  </si>
  <si>
    <t>Isae</t>
  </si>
  <si>
    <t>HEC</t>
  </si>
  <si>
    <t>INSEAD</t>
  </si>
  <si>
    <t>ESSEC</t>
  </si>
  <si>
    <t>Total des dépenses extérieures de R&amp;D exécutées par
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</si>
  <si>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</si>
  <si>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</si>
  <si>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Institut Pasteur Paris</t>
  </si>
  <si>
    <t>Institut Curie</t>
  </si>
  <si>
    <t>INRS</t>
  </si>
  <si>
    <t>INTS (institut national de transfusion sanguine) / EFS (Etablissement français du sang)</t>
  </si>
  <si>
    <t>Total des dépenses extérieures de R&amp;D exécutées dans le secteur des Associations (en France)</t>
  </si>
  <si>
    <t>La somme des montants détaillés doit couvrir au moins 75 % des dépenses vers les entreprises ou au minimum 30 entreprises.</t>
  </si>
  <si>
    <t>Les entreprises implantées en France (y compris outre-mer)</t>
  </si>
  <si>
    <t>Raison sociale</t>
  </si>
  <si>
    <t xml:space="preserve">Montant HT 
en milliers d'euros </t>
  </si>
  <si>
    <t>SIREN 
(9 positions)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</si>
  <si>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</si>
  <si>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</si>
  <si>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</si>
  <si>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</si>
  <si>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</si>
  <si>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</si>
  <si>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</si>
  <si>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</si>
  <si>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</si>
  <si>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</si>
  <si>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</si>
  <si>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</si>
  <si>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</si>
  <si>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</si>
  <si>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</si>
  <si>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</si>
  <si>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</si>
  <si>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</si>
  <si>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</si>
  <si>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</si>
  <si>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</si>
  <si>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</si>
  <si>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</si>
  <si>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</si>
  <si>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</si>
  <si>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</si>
  <si>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</si>
  <si>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</si>
  <si>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</si>
  <si>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</si>
  <si>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des dépenses extérieures de R&amp;D exécutées dans le secteur des entreprises (en France)</t>
  </si>
  <si>
    <t>Organisations internationales (y compris celles présentes sur le territoire national)</t>
  </si>
  <si>
    <t>CERN (organisation européenne pour la recherche nucléaire)</t>
  </si>
  <si>
    <t>CEPMMT (centre européen pour les prévisions météorologiques à moyen terme)</t>
  </si>
  <si>
    <t>CIRC (centre international de recherche sur le cancer)</t>
  </si>
  <si>
    <t>ESA (agence spatiale européenne)</t>
  </si>
  <si>
    <t>ESO (european southern observatory)</t>
  </si>
  <si>
    <t>ESRF (european synchrotron radiation facility)</t>
  </si>
  <si>
    <t>EUMETSAT (european organisation for the exploitation of meteorological satellites)</t>
  </si>
  <si>
    <t>LEBM (laboratoire européen de biologie moléculaire)</t>
  </si>
  <si>
    <t>préciser:</t>
  </si>
  <si>
    <t>Total des dépenses extérieures de R&amp;D : Organisations internationales</t>
  </si>
  <si>
    <t>Établissements d'enseignement supérieur et organismes d’État implantés à l'étranger</t>
  </si>
  <si>
    <t>dans un pays de l'Union européenne (UE 28)</t>
  </si>
  <si>
    <t>dans un autres pays européen</t>
  </si>
  <si>
    <t>autre part (hors de l'Europe)</t>
  </si>
  <si>
    <t>Total des dépenses extérieures de R&amp;D : Établissements d'enseignement supérieur et organismes d’État implantés à l'étranger</t>
  </si>
  <si>
    <t>Entreprises implantées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</si>
  <si>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</si>
  <si>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</si>
  <si>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</si>
  <si>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</si>
  <si>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 xml:space="preserve"> Les montants correspondant à l'activité de financeur de votre organisme ne sont pas comptabilisés ici.
 Ils sont inscrits uniquement dans le volet "Financeur".</t>
  </si>
  <si>
    <r>
      <t xml:space="preserve">Dotations budgétaires d'exploitation et d'investissement (crédits de paiement) inscrites au budget de l’État au titre de la </t>
    </r>
    <r>
      <rPr>
        <u/>
        <sz val="10"/>
        <color rgb="FF000000"/>
        <rFont val="Arial"/>
        <family val="2"/>
      </rPr>
      <t xml:space="preserve">MIRES
</t>
    </r>
    <r>
      <rPr>
        <sz val="10"/>
        <color rgb="FF000000"/>
        <rFont val="Arial"/>
        <family val="2"/>
      </rPr>
      <t>(Mission Interministérielle Recherche et Enseignement Supérieur)</t>
    </r>
  </si>
  <si>
    <r>
      <t xml:space="preserve">Dotations budgétaires d'exploitation et d'investissement (crédits de paiement) inscrites au budget de l’État </t>
    </r>
    <r>
      <rPr>
        <u/>
        <sz val="10"/>
        <color rgb="FF000000"/>
        <rFont val="Arial"/>
        <family val="2"/>
      </rPr>
      <t>hors MIRES</t>
    </r>
  </si>
  <si>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</si>
  <si>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</si>
  <si>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</si>
  <si>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Autres redevances</t>
  </si>
  <si>
    <t>Prestations de services, d'expertises</t>
  </si>
  <si>
    <t>Ventes de produits</t>
  </si>
  <si>
    <t>Dons, legs et cotisations volontaires</t>
  </si>
  <si>
    <t>Frais de scolarité (quote-part affectée à la R&amp;D)</t>
  </si>
  <si>
    <t>Autres (locations immobilières, cessions d’actifs, etc.)</t>
  </si>
  <si>
    <t xml:space="preserve"> Total des ressources propres</t>
  </si>
  <si>
    <t>CEA - DAM</t>
  </si>
  <si>
    <t>CERAH / INI</t>
  </si>
  <si>
    <t>CTSA</t>
  </si>
  <si>
    <t>DGA</t>
  </si>
  <si>
    <t>IRBA</t>
  </si>
  <si>
    <t>IRENav</t>
  </si>
  <si>
    <t>IRSEM</t>
  </si>
  <si>
    <t>ISL</t>
  </si>
  <si>
    <t>ONERA</t>
  </si>
  <si>
    <t>SHOM</t>
  </si>
  <si>
    <t>Total des ressources pour travaux de R&amp;D en provenance du secteur de l'État, les organismes publics et les organismes financeurs : Secteur militaire</t>
  </si>
  <si>
    <t>-&gt; Ministères en charge :</t>
  </si>
  <si>
    <t>- de l'enseignement supérieur de la recherche</t>
  </si>
  <si>
    <t>- de la ville, de la jeunesse et des sports</t>
  </si>
  <si>
    <t>- des affaires étrangères et du développement international</t>
  </si>
  <si>
    <t>- des affaires sociales, de la santé et des droits des femmes</t>
  </si>
  <si>
    <t>- de l'agriculture, de l'agro-alimentaire et de la forêt</t>
  </si>
  <si>
    <t>- des finances et des comptes publics</t>
  </si>
  <si>
    <t>- de la culture et de la communication</t>
  </si>
  <si>
    <t>- de l'écologie, du développement durable et de l'énergie</t>
  </si>
  <si>
    <t>- de l'économie, du redressement productif et du numérique</t>
  </si>
  <si>
    <t>- de l'intérieur</t>
  </si>
  <si>
    <t>- de la justice</t>
  </si>
  <si>
    <t>- du logement, de l'égalité des territoires et de la ruralité</t>
  </si>
  <si>
    <t>- du travail, de l'emploi, de la formation professionnelle et du dialogue social</t>
  </si>
  <si>
    <t>Total des ressources pour travaux de R&amp;D en provenance du secteur de l'État, les organismes publics et les organismes financeurs : Secteur civil</t>
  </si>
  <si>
    <r>
      <t>-&gt; Collectivités territoriales</t>
    </r>
    <r>
      <rPr>
        <sz val="10"/>
        <color rgb="FF000000"/>
        <rFont val="Arial"/>
        <family val="2"/>
      </rPr>
      <t/>
    </r>
  </si>
  <si>
    <t>Conseils régionaux</t>
  </si>
  <si>
    <t>Conseils départementaux</t>
  </si>
  <si>
    <t>Communes et groupements de communes</t>
  </si>
  <si>
    <t>Autres collectivités territoriales</t>
  </si>
  <si>
    <t>Total des ressources pour travaux de R&amp;D en provenance du secteur de l'État, les organismes publics et les organismes financeurs : Collectivités territoriales</t>
  </si>
  <si>
    <t>-&gt; Autres administrations et chambres/organismes consulaires</t>
  </si>
  <si>
    <t>Agences de l'eau, CNOUS/CROUS, ONF, Parcs nationaux et régionaux</t>
  </si>
  <si>
    <t>CCI (chambres de commerce et d'industrie)</t>
  </si>
  <si>
    <t>Autres administrations et chambres/organismes consulaires</t>
  </si>
  <si>
    <t>Total des ressources pour travaux de R&amp;D en provenance du secteur de  L'État, les organismes publics et les organismes financeurs : Autres administrations</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</si>
  <si>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</si>
  <si>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-&gt; Organismes publics</t>
  </si>
  <si>
    <t>CNRM</t>
  </si>
  <si>
    <t>Total des ressources pour travaux de R&amp;D en provenance du secteur de  L'État, les organismes publics et les organismes financeurs : Organismes publics de recherche</t>
  </si>
  <si>
    <t>-&gt; Organismes financeurs</t>
  </si>
  <si>
    <t>ADEME (agence de l'environnement et de la maîtrise de l'énergie)</t>
  </si>
  <si>
    <t>ANR (agence nationale de la recherche)</t>
  </si>
  <si>
    <t>Bpifrance</t>
  </si>
  <si>
    <t>CDC (caisse des dépôts)</t>
  </si>
  <si>
    <t>INCA (institut national du cancer)</t>
  </si>
  <si>
    <t>INSERM/ANRS (agence nationale de recherche sur le sida et les hépatites virales)</t>
  </si>
  <si>
    <t>préciser</t>
  </si>
  <si>
    <t>Total des ressources pour travaux de R&amp;D en provenance du secteur de  L'État, les organismes publics et les organismes financeurs : Organismes financeurs</t>
  </si>
  <si>
    <r>
      <t>Total des ressources pour travaux de R&amp;D en provenance du secteur de l'</t>
    </r>
    <r>
      <rPr>
        <b/>
        <sz val="10"/>
        <color rgb="FF000000"/>
        <rFont val="Arial"/>
        <family val="2"/>
      </rPr>
      <t>É</t>
    </r>
    <r>
      <rPr>
        <b/>
        <sz val="10"/>
        <color rgb="FF000000"/>
        <rFont val="Arial"/>
        <family val="2"/>
      </rPr>
      <t>tat, des organismes publics et des organismes financeurs</t>
    </r>
  </si>
  <si>
    <t>Universités publiques, grandes écoles et grands établissements</t>
  </si>
  <si>
    <t>Total des ressources pour travaux de R&amp;D en provenance des établissements d'enseignement supérieur sous contrat sous contrat avec le Ministère en charge de l'ESR</t>
  </si>
  <si>
    <t>Total des ressources pour travaux de R&amp;D en provenance d'autres établissements d'enseignement supérieur et de recherche</t>
  </si>
  <si>
    <t>Total des ressources pour travaux de R&amp;D en provenance du secteur de l'enseignement supérieur (en France)</t>
  </si>
  <si>
    <t>Total des ressources pour travaux de R&amp;D en provenance du secteur des ISBL (en France)</t>
  </si>
  <si>
    <t>Montant HT
en K€</t>
  </si>
  <si>
    <t>Total des ressources extérieures de R&amp;D en provenance des entreprises implantées en France</t>
  </si>
  <si>
    <t>Fonds de l'Union européenne</t>
  </si>
  <si>
    <t>PCRD (programme cadre de recherche et développement)</t>
  </si>
  <si>
    <t>Fonds structurels (FEDER, etc.)</t>
  </si>
  <si>
    <t>Total des ressources pour travaux de R&amp;D en provenance du Fonds de l'Union européenne</t>
  </si>
  <si>
    <t>Total des ressources pour travaux de R&amp;D en provenance des organisations internationales</t>
  </si>
  <si>
    <t>Pays de l'Union européenne (UE 28)</t>
  </si>
  <si>
    <t>Autres pays européens</t>
  </si>
  <si>
    <t>Total des ressources pour travaux de R&amp;D en provenance des Établissements d'ens. sup. et organismes d’État implantés à l'étranger</t>
  </si>
  <si>
    <t>Total des ressources pour travaux de R&amp;D en provenance des entreprises implantées à l'étranger</t>
  </si>
  <si>
    <t>Total des ressources pour travaux de R&amp;D en provenance du secteur des organisations internationales et de l'étranger</t>
  </si>
  <si>
    <t>Inclut tout le personnel rémunéré, que celui-ci travaille à l'intérieur ou à l'extérieur de votre organisme</t>
  </si>
  <si>
    <t>Classification EPST, EPA, Etablissement d'ESR hors tutelle MESR, Ecoles Agricoles</t>
  </si>
  <si>
    <t>Chercheur :
DR, PR</t>
  </si>
  <si>
    <t>Chercheur :
CR, MCF</t>
  </si>
  <si>
    <t>Ingénieur de recherche (IR)</t>
  </si>
  <si>
    <t>Doctorant bénéficiant d'un financement pour conduire une thèse</t>
  </si>
  <si>
    <t>Ingénieur d’études, assistant ingénieur, technicien</t>
  </si>
  <si>
    <t>Personnel de soutien administratif et de service</t>
  </si>
  <si>
    <t>Total</t>
  </si>
  <si>
    <t>Personnel rémunéré par l'établissement</t>
  </si>
  <si>
    <t>Personnel rémunéré par le Ministère en charge de l'Agriculture</t>
  </si>
  <si>
    <t>Total personnes physiques</t>
  </si>
  <si>
    <t>Titulaire (fonctionnaires, CDI)</t>
  </si>
  <si>
    <t>Non titulaire (CDD, contractuel, vacataire, post-doc)</t>
  </si>
  <si>
    <t>nouvelles formes de contrats créées par la LPR</t>
  </si>
  <si>
    <t>autre non titulaire</t>
  </si>
  <si>
    <t>Homme</t>
  </si>
  <si>
    <t>Femme</t>
  </si>
  <si>
    <t>en personne physique</t>
  </si>
  <si>
    <t>France</t>
  </si>
  <si>
    <t>Autres pays de l’Union européenne (UE 28)</t>
  </si>
  <si>
    <t>Amérique du Nord</t>
  </si>
  <si>
    <t>Amérique du Sud et centrale</t>
  </si>
  <si>
    <t>Asie</t>
  </si>
  <si>
    <t>Afrique</t>
  </si>
  <si>
    <t>en personne physique *</t>
  </si>
  <si>
    <t>Personnel travaillant dans l’organisme</t>
  </si>
  <si>
    <t>Personnel travaillant à l'extérieur de l’organisme :</t>
  </si>
  <si>
    <t>État (ministères, organismes yc CNRS, autres)</t>
  </si>
  <si>
    <t xml:space="preserve">Enseignement supérieur </t>
  </si>
  <si>
    <t>Institutions sans but lucratif</t>
  </si>
  <si>
    <t>Entreprises</t>
  </si>
  <si>
    <t xml:space="preserve">Organisations internationales </t>
  </si>
  <si>
    <t>Étranger</t>
  </si>
  <si>
    <t>Total hommes titulaires (personnes physiques)</t>
  </si>
  <si>
    <t>Total femmes titulaires (personnes physiques)</t>
  </si>
  <si>
    <t>Total hommes + femmes titulaires
(Personnes Physiques)</t>
  </si>
  <si>
    <r>
      <t xml:space="preserve">Chercheurs 
</t>
    </r>
    <r>
      <rPr>
        <b/>
        <sz val="10"/>
        <color rgb="FF000000"/>
        <rFont val="Arial"/>
        <family val="2"/>
      </rPr>
      <t>titulaires</t>
    </r>
  </si>
  <si>
    <r>
      <t xml:space="preserve">Chercheurs 
</t>
    </r>
    <r>
      <rPr>
        <b/>
        <sz val="10"/>
        <color rgb="FF000000"/>
        <rFont val="Arial"/>
        <family val="2"/>
      </rPr>
      <t>non titulaires</t>
    </r>
  </si>
  <si>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</si>
  <si>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</si>
  <si>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</si>
  <si>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</si>
  <si>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</si>
  <si>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</si>
  <si>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</si>
  <si>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</si>
  <si>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</si>
  <si>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</si>
  <si>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</si>
  <si>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Répartition selon rémunération</t>
  </si>
  <si>
    <t>Total (ETPR)</t>
  </si>
  <si>
    <t>H1. Répartition par lieu de travail</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</si>
  <si>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</si>
  <si>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</si>
  <si>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</si>
  <si>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</si>
  <si>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</si>
  <si>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 xml:space="preserve">- les ministères </t>
  </si>
  <si>
    <t>- les organismes financeurs de R&amp;D (ANR, 
  Adème, Bpifrance, CDC, Inca…)</t>
  </si>
  <si>
    <t>- les collectivités territoriales</t>
  </si>
  <si>
    <t>- les organisations internationales</t>
  </si>
  <si>
    <t>- les pays étrangers (État, 
  enseignement sup. et entreprises)</t>
  </si>
  <si>
    <t>- autres (ANRT, conventions Cifre, Armines, …)</t>
  </si>
  <si>
    <t>Total  (PP)</t>
  </si>
  <si>
    <t>Total  ETPR</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</si>
  <si>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</si>
  <si>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</si>
  <si>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</si>
  <si>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</si>
  <si>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</si>
  <si>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</si>
  <si>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ECOLES AGRO</t>
  </si>
  <si>
    <t xml:space="preserve">Sciences de l'ingénieur 1 : informatique, automatique, traitement du signal, électronique, photonique, optronique, génie électrique </t>
  </si>
  <si>
    <t>Sciences de l'ingénieur 2 : mécanique, génie des matériaux, acoustique, génie civil, mécanique des milieux fluides, thermique, énergétique, génie des procédés, ingénierie liée au nucléaire (inclut sûreté sécurité nucléaire)</t>
  </si>
  <si>
    <t>Etranger hors Outre-mer</t>
  </si>
  <si>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</si>
  <si>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t>Aide (?)</t>
  </si>
  <si>
    <t>Indiquer le nom du Ministère, de la Direction ou de l'Organisme pour l'année enquêtée</t>
  </si>
  <si>
    <t>Il s'agit des effectifs totaux de votre organisme, recherche et hors recherche, comptés en personne physique au 31/12</t>
  </si>
  <si>
    <t>Il s'agit du budget total dont dispose votre organisme, recherche et hors recherche, pour l'année, en milliers d'euros</t>
  </si>
  <si>
    <t xml:space="preserve">Statut juridique de l’organisme </t>
  </si>
  <si>
    <t>L'activité d'opérateur de la R&amp;D correspond aux travaux de R&amp;D exécutés par les organismes pour leur propre compte ou pour le compte de tiers. Cela inclut également les achats de R&amp;D et les travaux de recherche donnés en sous-traitance à un tiers.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</si>
  <si>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</si>
  <si>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</si>
  <si>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</si>
  <si>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Les dépenses en équipements propres à la R&amp;D correspondent les achats d'équipements nécessaires à la réalisation des travaux internes à la R&amp;D (même si ceux-ci sont mis à disposition d'autres institutions ou organismes).</t>
  </si>
  <si>
    <t>Les opérations immobilières à la R&amp;D correspondent aux dépenses réalisées dans l'année, sans déduction quelconque liée à l’amortissement.</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</si>
  <si>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</si>
  <si>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t xml:space="preserve">Contrôle : évolution total des dépenses </t>
  </si>
  <si>
    <r>
      <t xml:space="preserve">Les amortissements des dépenses en capital </t>
    </r>
    <r>
      <rPr>
        <sz val="12"/>
        <color theme="1"/>
        <rFont val="Arial"/>
        <family val="2"/>
      </rPr>
      <t>ne doivent pas être pris en compte dans le calcul des dépenses intérieures de R&amp;D dans les autres rubriques du questionnaire.</t>
    </r>
  </si>
  <si>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</si>
  <si>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t>Rappel : Total des dépenses intérieures de R&amp;D hors amortissements (onglet C1-DIRD_Nature)</t>
  </si>
  <si>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</si>
  <si>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</si>
  <si>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</si>
  <si>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t>Elles comprennent :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</si>
  <si>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</si>
  <si>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Agence nationale pour la gestion des déchets radioactifs</t>
  </si>
  <si>
    <t>Agence nationale de sécurité sanitaire de l'alimentation, de l'environnement et du travail</t>
  </si>
  <si>
    <t>Bureau de recherches géologiques et minières</t>
  </si>
  <si>
    <t>Commissariat à l'énergie atomique et aux énergies alternatives</t>
  </si>
  <si>
    <t>Centre d’études de l’emploi</t>
  </si>
  <si>
    <t>Centre d’études prospectives et d’informations internationales</t>
  </si>
  <si>
    <t>Centre d'études et d'expertise pour les risques, la mobilité, l'environnement et l'aménagement</t>
  </si>
  <si>
    <t>Centre de coopération internationale en recherche agronomique pour le développement</t>
  </si>
  <si>
    <t>Caisse nationale d’allocations familiales</t>
  </si>
  <si>
    <t>Centre national d'études spatiales</t>
  </si>
  <si>
    <t>Centre national de recherches météorologiques</t>
  </si>
  <si>
    <t>Centre national de la recherche scientifique</t>
  </si>
  <si>
    <t>Centre scientifique et technique du bâtiment</t>
  </si>
  <si>
    <t>Etablissement français du sang</t>
  </si>
  <si>
    <t>Institut français de recherche pour l'exploitation de la mer</t>
  </si>
  <si>
    <t>Institut national de l’information géographique et forestière</t>
  </si>
  <si>
    <t>Institut national d’études démographiques</t>
  </si>
  <si>
    <t>Institut national de l'environnement industriel et des risques</t>
  </si>
  <si>
    <t>Institut national de recherche pour l'agriculture, l'alimentation et l'environnement</t>
  </si>
  <si>
    <t>Institut national de recherches archéologiques préventives</t>
  </si>
  <si>
    <t>Institut national de recherche en informatique et en automatique</t>
  </si>
  <si>
    <t>Institut national de la statistique et des études économiques</t>
  </si>
  <si>
    <t>Institut national de la santé et de la recherche médicale</t>
  </si>
  <si>
    <t>Institut polaire français Paul Émile Victor</t>
  </si>
  <si>
    <t>Institut de recherche et coordination acoustique/musique</t>
  </si>
  <si>
    <t>Institut de recherche pour le développement</t>
  </si>
  <si>
    <t>Institut de recherche et documentation en économie de la santé</t>
  </si>
  <si>
    <t>Institut de radioprotection et de sûreté nucléaire</t>
  </si>
  <si>
    <t>Laboratoire national de métrologie et d’essais</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</si>
  <si>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</si>
  <si>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</si>
  <si>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</si>
  <si>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</si>
  <si>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</si>
  <si>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</si>
  <si>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</si>
  <si>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</si>
  <si>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</si>
  <si>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</si>
  <si>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</si>
  <si>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</si>
  <si>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</si>
  <si>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</si>
  <si>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</si>
  <si>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</si>
  <si>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</si>
  <si>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</si>
  <si>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</si>
  <si>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</si>
  <si>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</si>
  <si>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</si>
  <si>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</si>
  <si>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</si>
  <si>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</si>
  <si>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</si>
  <si>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</si>
  <si>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</si>
  <si>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</si>
  <si>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</si>
  <si>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</si>
  <si>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</si>
  <si>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</si>
  <si>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</si>
  <si>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</si>
  <si>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</si>
  <si>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</si>
  <si>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</si>
  <si>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</si>
  <si>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</si>
  <si>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</si>
  <si>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</si>
  <si>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</si>
  <si>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</si>
  <si>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</si>
  <si>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</si>
  <si>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</si>
  <si>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</si>
  <si>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</si>
  <si>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</si>
  <si>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</si>
  <si>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</si>
  <si>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</si>
  <si>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</si>
  <si>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</si>
  <si>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</si>
  <si>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</si>
  <si>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</si>
  <si>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</si>
  <si>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</si>
  <si>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</si>
  <si>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</si>
  <si>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</si>
  <si>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</si>
  <si>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</si>
  <si>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</si>
  <si>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</si>
  <si>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</si>
  <si>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</si>
  <si>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</si>
  <si>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</si>
  <si>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</si>
  <si>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</si>
  <si>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</si>
  <si>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</si>
  <si>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</si>
  <si>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</si>
  <si>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</si>
  <si>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</si>
  <si>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</si>
  <si>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</si>
  <si>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</si>
  <si>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</si>
  <si>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</si>
  <si>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</si>
  <si>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</si>
  <si>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r>
      <rPr>
        <b/>
        <sz val="12"/>
        <color rgb="FF2F4077"/>
        <rFont val="Helvetica"/>
        <family val="2"/>
      </rPr>
      <t xml:space="preserve">GIP : 
</t>
    </r>
    <r>
      <rPr>
        <sz val="12"/>
        <color rgb="FF2F4077"/>
        <rFont val="Helvetica"/>
        <family val="2"/>
      </rPr>
      <t>Groupement d'intérêt public</t>
    </r>
  </si>
  <si>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</si>
  <si>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</si>
  <si>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Autres entreprises</t>
  </si>
  <si>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</si>
  <si>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Sont comptées ici les 5 écoles françaises à l'étranger : Casa de Velazquez de Madrid, École française d'archéologie d'Athènes, École française de Rome, École française d'Extrême-Orient et Institut français d'archéologie orientale du Caire.</t>
  </si>
  <si>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</si>
  <si>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</si>
  <si>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</si>
  <si>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</si>
  <si>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</si>
  <si>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en %</t>
  </si>
  <si>
    <t>Programmes et actions de la « MIRES » - Mission Interministérielle Recherche et Enseignement Supérieur :</t>
  </si>
  <si>
    <t>Programme 142 - Enseignement supérieur et recherche agricoles</t>
  </si>
  <si>
    <t>Programme 150 - Formations supérieures et recherche universitaire</t>
  </si>
  <si>
    <t>- action 17 : Recherche</t>
  </si>
  <si>
    <t>Programme 172 - Recherches scientifiques et technologiques pluridisciplinaires</t>
  </si>
  <si>
    <t>Programme 190 - Recherche dans les domaines de l'énergie, du développement et de la mobilité durables</t>
  </si>
  <si>
    <t>Programme 191 - Recherche duale (civile et militaire)</t>
  </si>
  <si>
    <t>Programme 192 - Recherche et enseignement supérieur en matière économique et industrielle</t>
  </si>
  <si>
    <t>Programme 193 - Recherche spatiale</t>
  </si>
  <si>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</si>
  <si>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 xml:space="preserve"> commissariat à l'énergie atomique et aux énergies alternatives - direction des applications militaires</t>
  </si>
  <si>
    <t>centre d'études et de recherche sur l'appareillage des handicapés - Institution Nationale des Invalides</t>
  </si>
  <si>
    <t>centre de transfusion sanguine des armées</t>
  </si>
  <si>
    <t>direction générale de l'armement</t>
  </si>
  <si>
    <t>institut de recherche biomédicale des armées</t>
  </si>
  <si>
    <t>institut de recherche de l'école navale</t>
  </si>
  <si>
    <t>institut de recherche stratégique de l'école militaire</t>
  </si>
  <si>
    <t>institut de recherches de Saint-Louis</t>
  </si>
  <si>
    <t>office national d'études et de recherches aérospatiales</t>
  </si>
  <si>
    <t>service hydrographique et océanographique de la marine</t>
  </si>
  <si>
    <t>Ressources externes reçues par votre organisme et affectées à la R&amp;D.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</si>
  <si>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</si>
  <si>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y compris celui du département de la Seine</t>
  </si>
  <si>
    <t>non compris Paris</t>
  </si>
  <si>
    <t>les Collectivités d'outre-mer, la Nouvelle-Calédonie, les autres territoires : terres australes et antarctiques françaises (les îles Kerguelen, Amsterdam, Saint-Paul, Crozet, la Terre Adélie, les îles aparses de l'océan indien), île de Clipperton</t>
  </si>
  <si>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</si>
  <si>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 (les inscrire dans le volet "Financeurs" du questionnaire).</t>
    </r>
  </si>
  <si>
    <t>ESR sous contrat avec le MESRI :</t>
  </si>
  <si>
    <t>8 autres établissements</t>
  </si>
  <si>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</si>
  <si>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</si>
  <si>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institut national de recherche et de sécurité</t>
  </si>
  <si>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</si>
  <si>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La somme des montants détaillés doit couvrir au moins 75 % des dépenses vers les entreprises et vous pouvez renseigner au maximum 30 entreprises.</t>
  </si>
  <si>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</si>
  <si>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consacrées à la R&amp;D</t>
  </si>
  <si>
    <t>Écart par rapport aux dépenses de R&amp;D (en %)</t>
  </si>
  <si>
    <t>RAPPEL : TOTAL DES DÉPENSES DE R&amp;D (en k€)</t>
  </si>
  <si>
    <r>
      <rPr>
        <b/>
        <sz val="12"/>
        <color rgb="FF2F4077"/>
        <rFont val="Helvetica"/>
        <family val="2"/>
      </rPr>
      <t xml:space="preserve">Effectifs de R&amp;D rémunérés par votre organisme: </t>
    </r>
    <r>
      <rPr>
        <sz val="12"/>
        <color rgb="FF2F4077"/>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</si>
  <si>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rPr>
        <b/>
        <sz val="12"/>
        <color rgb="FF2F4077"/>
        <rFont val="Helvetica"/>
        <family val="2"/>
      </rPr>
      <t>Répartition titulaire/non titulaire :</t>
    </r>
    <r>
      <rPr>
        <sz val="12"/>
        <color rgb="FF2F4077"/>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</si>
  <si>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r>
      <t xml:space="preserve">les nouvelles formes de contrats créées par la LPR sont :
</t>
    </r>
    <r>
      <rPr>
        <u/>
        <sz val="12"/>
        <color rgb="FF2F4077"/>
        <rFont val="Helvetica"/>
        <family val="2"/>
      </rPr>
      <t>EPST, EPSCP,  EPA</t>
    </r>
    <r>
      <rPr>
        <sz val="12"/>
        <color rgb="FF2F4077"/>
        <rFont val="Helvetica"/>
        <family val="2"/>
      </rPr>
      <t xml:space="preserve"> : Contrat de mission scientifique de droit public (art. L. 431-6 du Code de la recherche), Contrat postdoctoral de droit public (art. L. 412-4 du Code de la recherche), Chaire de professeur junior (CPJ, art. L.422-3 du Code de la recherche)
</t>
    </r>
    <r>
      <rPr>
        <u/>
        <sz val="12"/>
        <color rgb="FF2F4077"/>
        <rFont val="Helvetica"/>
        <family val="2"/>
      </rPr>
      <t>EPIC, EESPIG, ISBL, CLCC FCS</t>
    </r>
    <r>
      <rPr>
        <sz val="12"/>
        <color rgb="FF2F4077"/>
        <rFont val="Helvetica"/>
        <family val="2"/>
      </rPr>
      <t xml:space="preserve"> : Contrat de projet ou d’opération de recherche (art L. 431-4 du Code de la recherche), Contrat doctoral de droit privé (art. L. 412-3 code de la recherche), Contrat postdoctoral (art. L. 431-5 du code de la recherche)</t>
    </r>
  </si>
  <si>
    <t>Répartition par nationalité :
La ventilation porte en fait sur le continent d’origine.
Les binationaux français-étranger doivent être classés en nationalité française.</t>
  </si>
  <si>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</si>
  <si>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r>
      <rPr>
        <b/>
        <sz val="12"/>
        <color rgb="FF2F4077"/>
        <rFont val="Helvetica"/>
        <family val="2"/>
      </rPr>
      <t xml:space="preserve">Répartition des personnels titulaires par année de naissance et par sexe : 
</t>
    </r>
    <r>
      <rPr>
        <sz val="12"/>
        <color rgb="FF2F4077"/>
        <rFont val="Helvetica"/>
        <family val="2"/>
      </rPr>
      <t xml:space="preserve">Il convient, pour les seules personnes physiques titulaires, de répondre en </t>
    </r>
    <r>
      <rPr>
        <b/>
        <sz val="12"/>
        <color rgb="FF2F4077"/>
        <rFont val="Helvetica"/>
        <family val="2"/>
      </rPr>
      <t>nombre d'individus et non en pourcentage</t>
    </r>
    <r>
      <rPr>
        <sz val="12"/>
        <color rgb="FF2F4077"/>
        <rFont val="Helvetica"/>
        <family val="2"/>
      </rPr>
      <t xml:space="preserve">
Le total Hommes + Femmes doit donc impérativement correspondre à la ligne titulaire du tableau de répartition titulaire/non titulaire</t>
    </r>
    <r>
      <rPr>
        <b/>
        <sz val="12"/>
        <color rgb="FF2F4077"/>
        <rFont val="Helvetica"/>
        <family val="2"/>
      </rPr>
      <t xml:space="preserve">
Personnes Physiques:</t>
    </r>
    <r>
      <rPr>
        <sz val="12"/>
        <color rgb="FF2F4077"/>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</si>
  <si>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</si>
  <si>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</si>
  <si>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</si>
  <si>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</si>
  <si>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r>
      <t xml:space="preserve">Ce tableau concerne uniquement le personnel de recherche
</t>
    </r>
    <r>
      <rPr>
        <b/>
        <sz val="12"/>
        <color rgb="FF2F4077"/>
        <rFont val="Helvetica"/>
        <family val="2"/>
      </rPr>
      <t xml:space="preserve">Personnel de recherche:  </t>
    </r>
    <r>
      <rPr>
        <sz val="12"/>
        <color rgb="FF2F4077"/>
        <rFont val="Helvetica"/>
        <family val="2"/>
      </rPr>
      <t>ingénieur et cadre (confirmé et non confirmé) + doctorant bénéficiant d'un financement pour conduire une thèse</t>
    </r>
  </si>
  <si>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</si>
  <si>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</si>
  <si>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</si>
  <si>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</si>
  <si>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</si>
  <si>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</si>
  <si>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Rappel Total (ETPR) de l'onglet H1-ETPR lieu</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</si>
  <si>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</si>
  <si>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r>
      <t xml:space="preserve">personnel </t>
    </r>
    <r>
      <rPr>
        <u/>
        <sz val="12"/>
        <rFont val="Helvetica"/>
        <family val="2"/>
      </rPr>
      <t>rémunéré directement</t>
    </r>
    <r>
      <rPr>
        <sz val="12"/>
        <rFont val="Helvetica"/>
        <family val="2"/>
      </rPr>
      <t xml:space="preserve"> par :</t>
    </r>
  </si>
  <si>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</si>
  <si>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</si>
  <si>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</si>
  <si>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</si>
  <si>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</si>
  <si>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t>dont : Total des dépenses extérieures de R&amp;D : État, organismes publics - Secteur militaire</t>
  </si>
  <si>
    <t>dont : Total des dépenses extérieures de R&amp;D : État, organismes publics - Secteur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</si>
</sst>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F_-;\-* #,##0\ _F_-;_-* &quot;-&quot;??\ _F_-;_-@_-"/>
    <numFmt numFmtId="165" formatCode="000,000,000"/>
    <numFmt numFmtId="166" formatCode="0.0%"/>
    <numFmt numFmtId="167" formatCode="###,###,###"/>
    <numFmt numFmtId="168" formatCode="_-* #,##0.00\ _F_-;\-* #,##0.00\ _F_-;_-* &quot;-&quot;??\ _F_-;_-@_-"/>
    <numFmt numFmtId="169" formatCode="0_\&quot;%&quot;"/>
    <numFmt numFmtId="170" formatCode="#,##0.00_ ;\-#,##0.00\ "/>
  </numFmts>
  <fonts count="83" x14ac:knownFonts="1">
    <font>
      <sz val="11"/>
      <color rgb="FF000000"/>
      <name val="Calibri"/>
    </font>
    <font>
      <b/>
      <sz val="10"/>
      <color rgb="FF000000"/>
      <name val="Arial"/>
      <family val="2"/>
    </font>
    <font>
      <sz val="10"/>
      <color rgb="FF000000"/>
      <name val="Arial"/>
      <family val="2"/>
    </font>
    <font>
      <i/>
      <sz val="10"/>
      <color rgb="FF000000"/>
      <name val="Arial"/>
      <family val="2"/>
    </font>
    <font>
      <sz val="9"/>
      <color rgb="FF000000"/>
      <name val="Arial"/>
      <family val="2"/>
    </font>
    <font>
      <b/>
      <sz val="16"/>
      <color rgb="FF000000"/>
      <name val="Arial"/>
      <family val="2"/>
    </font>
    <font>
      <sz val="8"/>
      <color rgb="FFB97034"/>
      <name val="Arial"/>
      <family val="2"/>
    </font>
    <font>
      <i/>
      <sz val="9"/>
      <color rgb="FF17365D"/>
      <name val="Arial"/>
      <family val="2"/>
    </font>
    <font>
      <sz val="10"/>
      <color rgb="FF748C42"/>
      <name val="Arial"/>
      <family val="2"/>
    </font>
    <font>
      <sz val="10"/>
      <color rgb="FFB97034"/>
      <name val="Arial"/>
      <family val="2"/>
    </font>
    <font>
      <sz val="8"/>
      <color rgb="FF000000"/>
      <name val="Arial"/>
      <family val="2"/>
    </font>
    <font>
      <b/>
      <sz val="10"/>
      <color rgb="FF748C42"/>
      <name val="Arial"/>
      <family val="2"/>
    </font>
    <font>
      <b/>
      <sz val="11"/>
      <color rgb="FF000000"/>
      <name val="Arial"/>
      <family val="2"/>
    </font>
    <font>
      <b/>
      <sz val="8"/>
      <color rgb="FF000000"/>
      <name val="Arial"/>
      <family val="2"/>
    </font>
    <font>
      <sz val="11"/>
      <color rgb="FF17365D"/>
      <name val="Arial"/>
      <family val="2"/>
    </font>
    <font>
      <b/>
      <sz val="10"/>
      <color rgb="FF17365D"/>
      <name val="Arial"/>
      <family val="2"/>
    </font>
    <font>
      <sz val="4"/>
      <color rgb="FF000000"/>
      <name val="Arial"/>
      <family val="2"/>
    </font>
    <font>
      <sz val="6"/>
      <color rgb="FF000000"/>
      <name val="Arial"/>
      <family val="2"/>
    </font>
    <font>
      <u/>
      <sz val="10"/>
      <color rgb="FF000000"/>
      <name val="Arial"/>
      <family val="2"/>
    </font>
    <font>
      <b/>
      <u/>
      <sz val="10"/>
      <color rgb="FF000000"/>
      <name val="Arial"/>
      <family val="2"/>
    </font>
    <font>
      <sz val="10"/>
      <color rgb="FF388194"/>
      <name val="Arial"/>
      <family val="2"/>
    </font>
    <font>
      <sz val="10"/>
      <color rgb="FF002060"/>
      <name val="Arial"/>
      <family val="2"/>
    </font>
    <font>
      <b/>
      <sz val="12"/>
      <color rgb="FF0070C0"/>
      <name val="Arial"/>
      <family val="2"/>
    </font>
    <font>
      <b/>
      <u/>
      <sz val="10"/>
      <color rgb="FF0070C0"/>
      <name val="Arial"/>
      <family val="2"/>
    </font>
    <font>
      <u/>
      <sz val="10"/>
      <color rgb="FF388194"/>
      <name val="Arial"/>
      <family val="2"/>
    </font>
    <font>
      <b/>
      <sz val="10"/>
      <color rgb="FF002060"/>
      <name val="Arial"/>
      <family val="2"/>
    </font>
    <font>
      <sz val="11"/>
      <color rgb="FF000000"/>
      <name val="Calibri"/>
      <family val="2"/>
    </font>
    <font>
      <sz val="10"/>
      <name val="Arial"/>
      <family val="2"/>
    </font>
    <font>
      <sz val="10"/>
      <color theme="1"/>
      <name val="Arial"/>
      <family val="2"/>
    </font>
    <font>
      <sz val="11"/>
      <color rgb="FF000000"/>
      <name val="Calibri"/>
      <family val="2"/>
    </font>
    <font>
      <sz val="11"/>
      <color rgb="FFFF0000"/>
      <name val="Calibri"/>
      <family val="2"/>
      <scheme val="minor"/>
    </font>
    <font>
      <sz val="10"/>
      <color theme="6" tint="-0.249977111117893"/>
      <name val="Arial"/>
      <family val="2"/>
    </font>
    <font>
      <b/>
      <sz val="12"/>
      <name val="Arial"/>
      <family val="2"/>
    </font>
    <font>
      <sz val="12"/>
      <name val="Arial"/>
      <family val="2"/>
    </font>
    <font>
      <b/>
      <sz val="10"/>
      <name val="Arial"/>
      <family val="2"/>
    </font>
    <font>
      <b/>
      <sz val="14"/>
      <name val="Arial"/>
      <family val="2"/>
    </font>
    <font>
      <b/>
      <sz val="10"/>
      <name val="Arial Narrow"/>
      <family val="2"/>
    </font>
    <font>
      <b/>
      <sz val="12"/>
      <color theme="0"/>
      <name val="Arial"/>
      <family val="2"/>
    </font>
    <font>
      <b/>
      <sz val="9"/>
      <name val="Arial"/>
      <family val="2"/>
    </font>
    <font>
      <i/>
      <sz val="10"/>
      <name val="Arial"/>
      <family val="2"/>
    </font>
    <font>
      <sz val="10"/>
      <color indexed="12"/>
      <name val="Arial"/>
      <family val="2"/>
    </font>
    <font>
      <b/>
      <sz val="9"/>
      <name val="Arial Narrow"/>
      <family val="2"/>
    </font>
    <font>
      <u/>
      <sz val="10"/>
      <color indexed="12"/>
      <name val="Arial"/>
      <family val="2"/>
    </font>
    <font>
      <b/>
      <sz val="8"/>
      <name val="Arial Narrow"/>
      <family val="2"/>
    </font>
    <font>
      <b/>
      <sz val="8"/>
      <name val="Arial"/>
      <family val="2"/>
    </font>
    <font>
      <sz val="8"/>
      <name val="Arial Narrow"/>
      <family val="2"/>
    </font>
    <font>
      <sz val="8"/>
      <name val="Arial"/>
      <family val="2"/>
    </font>
    <font>
      <u/>
      <sz val="10"/>
      <name val="Arial"/>
      <family val="2"/>
    </font>
    <font>
      <sz val="10"/>
      <color rgb="FF2F4077"/>
      <name val="Arial"/>
      <family val="2"/>
    </font>
    <font>
      <b/>
      <u/>
      <sz val="10"/>
      <name val="Arial"/>
      <family val="2"/>
    </font>
    <font>
      <sz val="12"/>
      <color rgb="FF2F4077"/>
      <name val="Helvetica"/>
      <family val="2"/>
    </font>
    <font>
      <b/>
      <sz val="12"/>
      <color rgb="FF2F4077"/>
      <name val="Helvetica"/>
      <family val="2"/>
    </font>
    <font>
      <sz val="12"/>
      <name val="Helvetica"/>
      <family val="2"/>
    </font>
    <font>
      <b/>
      <sz val="12"/>
      <color theme="0"/>
      <name val="Helvetica"/>
      <family val="2"/>
    </font>
    <font>
      <sz val="12"/>
      <color theme="0"/>
      <name val="Helvetica"/>
      <family val="2"/>
    </font>
    <font>
      <b/>
      <sz val="12"/>
      <name val="Helvetica"/>
      <family val="2"/>
    </font>
    <font>
      <sz val="12"/>
      <color theme="1"/>
      <name val="Helvetica"/>
      <family val="2"/>
    </font>
    <font>
      <sz val="12"/>
      <color theme="9" tint="-0.249977111117893"/>
      <name val="Helvetica"/>
      <family val="2"/>
    </font>
    <font>
      <sz val="14"/>
      <color theme="0"/>
      <name val="Helvetica"/>
      <family val="2"/>
    </font>
    <font>
      <i/>
      <sz val="12"/>
      <name val="Helvetica"/>
      <family val="2"/>
    </font>
    <font>
      <u/>
      <sz val="12"/>
      <color rgb="FF2F4077"/>
      <name val="Helvetica"/>
      <family val="2"/>
    </font>
    <font>
      <b/>
      <sz val="14"/>
      <color theme="0"/>
      <name val="Helvetica"/>
      <family val="2"/>
    </font>
    <font>
      <sz val="12"/>
      <color rgb="FFFF0000"/>
      <name val="Helvetica"/>
      <family val="2"/>
    </font>
    <font>
      <sz val="12"/>
      <color theme="1"/>
      <name val="Arial"/>
      <family val="2"/>
    </font>
    <font>
      <b/>
      <sz val="12"/>
      <color indexed="10"/>
      <name val="Helvetica"/>
      <family val="2"/>
    </font>
    <font>
      <b/>
      <sz val="12"/>
      <color theme="1"/>
      <name val="Helvetica"/>
      <family val="2"/>
    </font>
    <font>
      <i/>
      <sz val="12"/>
      <color theme="9" tint="-0.249977111117893"/>
      <name val="Helvetica"/>
      <family val="2"/>
    </font>
    <font>
      <b/>
      <sz val="14"/>
      <name val="Helvetica"/>
      <family val="2"/>
    </font>
    <font>
      <b/>
      <sz val="12"/>
      <color rgb="FFFF0000"/>
      <name val="Helvetica"/>
      <family val="2"/>
    </font>
    <font>
      <b/>
      <sz val="12"/>
      <color rgb="FF002060"/>
      <name val="Helvetica"/>
      <family val="2"/>
    </font>
    <font>
      <b/>
      <sz val="12"/>
      <color theme="3" tint="-0.249977111117893"/>
      <name val="Helvetica"/>
      <family val="2"/>
    </font>
    <font>
      <b/>
      <sz val="14"/>
      <color rgb="FF2F4077"/>
      <name val="Helvetica"/>
      <family val="2"/>
    </font>
    <font>
      <sz val="12"/>
      <color theme="3" tint="-0.249977111117893"/>
      <name val="Helvetica"/>
      <family val="2"/>
    </font>
    <font>
      <i/>
      <sz val="12"/>
      <color theme="3" tint="-0.249977111117893"/>
      <name val="Helvetica"/>
      <family val="2"/>
    </font>
    <font>
      <sz val="8"/>
      <color theme="9" tint="-0.249977111117893"/>
      <name val="Arial"/>
      <family val="2"/>
    </font>
    <font>
      <sz val="9"/>
      <name val="Arial"/>
      <family val="2"/>
    </font>
    <font>
      <sz val="9"/>
      <color theme="9" tint="-0.249977111117893"/>
      <name val="Arial"/>
      <family val="2"/>
    </font>
    <font>
      <i/>
      <sz val="9"/>
      <name val="Arial"/>
      <family val="2"/>
    </font>
    <font>
      <b/>
      <sz val="10"/>
      <color rgb="FF2F4077"/>
      <name val="Arial"/>
      <family val="2"/>
    </font>
    <font>
      <i/>
      <sz val="12"/>
      <color rgb="FF2F4077"/>
      <name val="Helvetica"/>
      <family val="2"/>
    </font>
    <font>
      <b/>
      <i/>
      <sz val="12"/>
      <name val="Helvetica"/>
      <family val="2"/>
    </font>
    <font>
      <b/>
      <i/>
      <sz val="12"/>
      <color theme="3" tint="-0.249977111117893"/>
      <name val="Helvetica"/>
      <family val="2"/>
    </font>
    <font>
      <u/>
      <sz val="12"/>
      <name val="Helvetica"/>
      <family val="2"/>
    </font>
  </fonts>
  <fills count="9">
    <fill>
      <patternFill patternType="none"/>
    </fill>
    <fill>
      <patternFill patternType="gray125"/>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58">
    <border>
      <left/>
      <right/>
      <top/>
      <bottom/>
      <diagonal/>
    </border>
    <border>
      <left/>
      <right/>
      <top/>
      <bottom style="thick">
        <color rgb="FF000000"/>
      </bottom>
      <diagonal/>
    </border>
    <border>
      <left/>
      <right/>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27" fillId="0" borderId="0"/>
    <xf numFmtId="9" fontId="29" fillId="0" borderId="0" applyFont="0" applyFill="0" applyBorder="0" applyAlignment="0" applyProtection="0"/>
    <xf numFmtId="0" fontId="27" fillId="0" borderId="0" applyFont="0" applyFill="0" applyBorder="0" applyAlignment="0" applyProtection="0"/>
    <xf numFmtId="0" fontId="42" fillId="0" borderId="0" applyNumberFormat="0" applyFill="0" applyBorder="0" applyAlignment="0" applyProtection="0">
      <alignment vertical="top"/>
      <protection locked="0"/>
    </xf>
    <xf numFmtId="168" fontId="27" fillId="0" borderId="0" applyFont="0" applyFill="0" applyBorder="0" applyAlignment="0" applyProtection="0"/>
    <xf numFmtId="9" fontId="27" fillId="0" borderId="0" applyFont="0" applyFill="0" applyBorder="0" applyAlignment="0" applyProtection="0"/>
    <xf numFmtId="0" fontId="27" fillId="0" borderId="0"/>
  </cellStyleXfs>
  <cellXfs count="544">
    <xf numFmtId="0" fontId="0" fillId="0" borderId="0" xfId="0"/>
    <xf numFmtId="0" fontId="2" fillId="0" borderId="0" xfId="0" applyFont="1"/>
    <xf numFmtId="0" fontId="4" fillId="0" borderId="0" xfId="0" applyFont="1" applyAlignment="1">
      <alignment horizontal="left" vertical="center"/>
    </xf>
    <xf numFmtId="0" fontId="5" fillId="0" borderId="1" xfId="0" applyFont="1" applyBorder="1" applyAlignment="1">
      <alignment horizontal="left" vertical="center"/>
    </xf>
    <xf numFmtId="0" fontId="6" fillId="0" borderId="0" xfId="0" applyFont="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center"/>
    </xf>
    <xf numFmtId="0" fontId="1" fillId="0" borderId="0" xfId="0" applyFont="1" applyAlignment="1">
      <alignment horizontal="left" vertical="center" indent="1"/>
    </xf>
    <xf numFmtId="0" fontId="2" fillId="0" borderId="0" xfId="0" applyFont="1" applyAlignment="1">
      <alignment vertical="center"/>
    </xf>
    <xf numFmtId="0" fontId="2" fillId="0" borderId="0" xfId="0" applyFont="1"/>
    <xf numFmtId="0" fontId="1" fillId="0" borderId="0" xfId="0" applyFont="1" applyAlignment="1">
      <alignment horizontal="center" wrapText="1"/>
    </xf>
    <xf numFmtId="0" fontId="7" fillId="0" borderId="0" xfId="0" applyFont="1" applyAlignment="1">
      <alignment horizontal="left"/>
    </xf>
    <xf numFmtId="0" fontId="10" fillId="0" borderId="0" xfId="0" applyFont="1"/>
    <xf numFmtId="0" fontId="9" fillId="0" borderId="0" xfId="0" applyFont="1" applyAlignment="1">
      <alignment wrapText="1"/>
    </xf>
    <xf numFmtId="0" fontId="12" fillId="0" borderId="0" xfId="0" applyFont="1" applyAlignment="1">
      <alignment vertical="center" wrapText="1"/>
    </xf>
    <xf numFmtId="0" fontId="13" fillId="0" borderId="0" xfId="0" applyFont="1" applyAlignment="1">
      <alignment horizontal="left"/>
    </xf>
    <xf numFmtId="0" fontId="2" fillId="0" borderId="0" xfId="0" applyFont="1" applyAlignment="1">
      <alignment horizontal="center" vertical="center"/>
    </xf>
    <xf numFmtId="166" fontId="14" fillId="0" borderId="0" xfId="0" applyNumberFormat="1" applyFont="1" applyAlignment="1">
      <alignment horizontal="center" vertical="center"/>
    </xf>
    <xf numFmtId="164" fontId="15" fillId="0" borderId="0" xfId="0" applyNumberFormat="1" applyFont="1" applyAlignment="1">
      <alignment horizontal="center" vertical="center"/>
    </xf>
    <xf numFmtId="0" fontId="16" fillId="0" borderId="0" xfId="0" applyFont="1"/>
    <xf numFmtId="0" fontId="3" fillId="0" borderId="0" xfId="0" applyFont="1" applyAlignment="1">
      <alignment horizontal="left" vertical="top"/>
    </xf>
    <xf numFmtId="0" fontId="2" fillId="0" borderId="0" xfId="0" applyFont="1" applyAlignment="1">
      <alignment wrapText="1"/>
    </xf>
    <xf numFmtId="0" fontId="1" fillId="0" borderId="0" xfId="0" applyFont="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right"/>
    </xf>
    <xf numFmtId="0" fontId="1" fillId="0" borderId="0" xfId="0" applyFont="1" applyAlignment="1">
      <alignment horizontal="right"/>
    </xf>
    <xf numFmtId="0" fontId="2" fillId="0" borderId="0" xfId="0" applyFont="1"/>
    <xf numFmtId="0" fontId="2" fillId="0" borderId="0" xfId="0" applyFont="1"/>
    <xf numFmtId="0" fontId="17" fillId="0" borderId="0" xfId="0" applyFont="1"/>
    <xf numFmtId="0" fontId="3" fillId="0" borderId="0" xfId="0" applyFont="1" applyAlignment="1">
      <alignment horizontal="left" wrapText="1"/>
    </xf>
    <xf numFmtId="0" fontId="17" fillId="0" borderId="0" xfId="0" applyFont="1" applyAlignment="1">
      <alignment vertical="center"/>
    </xf>
    <xf numFmtId="0" fontId="4" fillId="0" borderId="0" xfId="0" applyFont="1" applyAlignment="1">
      <alignment horizontal="left" vertical="center"/>
    </xf>
    <xf numFmtId="0" fontId="1" fillId="0" borderId="8" xfId="0" applyFont="1" applyBorder="1" applyAlignment="1">
      <alignment horizontal="left"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wrapText="1"/>
    </xf>
    <xf numFmtId="164" fontId="11" fillId="0" borderId="0" xfId="0" applyNumberFormat="1" applyFont="1" applyAlignment="1">
      <alignment horizontal="justify" vertical="center"/>
    </xf>
    <xf numFmtId="0" fontId="32" fillId="0" borderId="0" xfId="1" applyFont="1"/>
    <xf numFmtId="0" fontId="33" fillId="0" borderId="0" xfId="1" applyFont="1"/>
    <xf numFmtId="0" fontId="27" fillId="0" borderId="0" xfId="1"/>
    <xf numFmtId="0" fontId="27" fillId="0" borderId="0" xfId="1" applyFont="1"/>
    <xf numFmtId="0" fontId="34" fillId="0" borderId="0" xfId="1" applyFont="1"/>
    <xf numFmtId="0" fontId="32" fillId="0" borderId="0" xfId="1" applyFont="1" applyAlignment="1">
      <alignment horizontal="right"/>
    </xf>
    <xf numFmtId="0" fontId="35" fillId="0" borderId="0" xfId="1" applyFont="1" applyAlignment="1">
      <alignment horizontal="right" vertical="center" wrapText="1"/>
    </xf>
    <xf numFmtId="0" fontId="27" fillId="0" borderId="0" xfId="1" applyAlignment="1">
      <alignment horizontal="justify" vertical="center" wrapText="1"/>
    </xf>
    <xf numFmtId="0" fontId="36" fillId="0" borderId="0" xfId="1" applyFont="1"/>
    <xf numFmtId="0" fontId="38" fillId="0" borderId="0" xfId="1" applyFont="1"/>
    <xf numFmtId="0" fontId="32" fillId="0" borderId="0" xfId="1" applyFont="1" applyAlignment="1">
      <alignment horizontal="center" vertical="center" wrapText="1"/>
    </xf>
    <xf numFmtId="0" fontId="40" fillId="0" borderId="0" xfId="1" applyFont="1"/>
    <xf numFmtId="0" fontId="41" fillId="0" borderId="0" xfId="1" applyFont="1"/>
    <xf numFmtId="0" fontId="38" fillId="0" borderId="0" xfId="1" applyFont="1" applyAlignment="1">
      <alignment horizontal="left" wrapText="1"/>
    </xf>
    <xf numFmtId="0" fontId="41" fillId="0" borderId="0" xfId="1" applyFont="1" applyAlignment="1">
      <alignment wrapText="1"/>
    </xf>
    <xf numFmtId="0" fontId="43" fillId="0" borderId="0" xfId="1" applyFont="1"/>
    <xf numFmtId="0" fontId="44" fillId="0" borderId="0" xfId="1" applyFont="1"/>
    <xf numFmtId="0" fontId="45" fillId="0" borderId="0" xfId="1" applyFont="1"/>
    <xf numFmtId="0" fontId="27" fillId="0" borderId="0" xfId="1" applyAlignment="1">
      <alignment horizontal="center"/>
    </xf>
    <xf numFmtId="0" fontId="46" fillId="0" borderId="0" xfId="1" applyFont="1"/>
    <xf numFmtId="0" fontId="39" fillId="0" borderId="0" xfId="4" applyFont="1" applyAlignment="1" applyProtection="1">
      <alignment horizontal="left" vertical="justify" wrapText="1"/>
    </xf>
    <xf numFmtId="14" fontId="32" fillId="0" borderId="28" xfId="1" applyNumberFormat="1" applyFont="1" applyBorder="1"/>
    <xf numFmtId="0" fontId="47" fillId="0" borderId="0" xfId="1" applyFont="1" applyAlignment="1">
      <alignment vertical="top" wrapText="1"/>
    </xf>
    <xf numFmtId="0" fontId="27" fillId="0" borderId="0" xfId="1" applyAlignment="1">
      <alignment vertical="top" wrapText="1"/>
    </xf>
    <xf numFmtId="0" fontId="34" fillId="0" borderId="0" xfId="1" applyFont="1" applyAlignment="1">
      <alignment vertical="top"/>
    </xf>
    <xf numFmtId="0" fontId="27" fillId="0" borderId="0" xfId="1" applyAlignment="1">
      <alignment vertical="top"/>
    </xf>
    <xf numFmtId="0" fontId="49" fillId="0" borderId="0" xfId="1" applyFont="1" applyAlignment="1">
      <alignment horizontal="left" vertical="top" wrapText="1"/>
    </xf>
    <xf numFmtId="0" fontId="27" fillId="0" borderId="0" xfId="1" applyAlignment="1">
      <alignment horizontal="left" vertical="top"/>
    </xf>
    <xf numFmtId="0" fontId="27" fillId="3" borderId="21" xfId="1" applyFont="1" applyFill="1" applyBorder="1" applyAlignment="1">
      <alignment vertical="center" wrapText="1"/>
    </xf>
    <xf numFmtId="0" fontId="27" fillId="3" borderId="22" xfId="1" applyFill="1" applyBorder="1" applyAlignment="1">
      <alignment vertical="center" wrapText="1"/>
    </xf>
    <xf numFmtId="0" fontId="27" fillId="3" borderId="23" xfId="1" applyFill="1" applyBorder="1" applyAlignment="1">
      <alignment vertical="center" wrapText="1"/>
    </xf>
    <xf numFmtId="0" fontId="27" fillId="3" borderId="25" xfId="1" applyFont="1" applyFill="1" applyBorder="1" applyAlignment="1">
      <alignment vertical="center" wrapText="1"/>
    </xf>
    <xf numFmtId="0" fontId="27" fillId="3" borderId="26" xfId="1" applyFill="1" applyBorder="1" applyAlignment="1">
      <alignment vertical="center" wrapText="1"/>
    </xf>
    <xf numFmtId="0" fontId="27" fillId="3" borderId="27" xfId="1" applyFill="1" applyBorder="1" applyAlignment="1">
      <alignment vertical="center" wrapText="1"/>
    </xf>
    <xf numFmtId="0" fontId="50" fillId="3" borderId="0" xfId="1" applyFont="1" applyFill="1" applyAlignment="1">
      <alignment horizontal="left" vertical="center" wrapText="1"/>
    </xf>
    <xf numFmtId="0" fontId="52" fillId="0" borderId="0" xfId="1" applyFont="1"/>
    <xf numFmtId="0" fontId="53" fillId="2" borderId="29" xfId="1" applyFont="1" applyFill="1" applyBorder="1" applyAlignment="1">
      <alignment vertical="top"/>
    </xf>
    <xf numFmtId="0" fontId="54" fillId="2" borderId="29" xfId="1" applyFont="1" applyFill="1" applyBorder="1"/>
    <xf numFmtId="0" fontId="55" fillId="0" borderId="0" xfId="1" applyFont="1"/>
    <xf numFmtId="0" fontId="52" fillId="0" borderId="17" xfId="1" applyFont="1" applyBorder="1" applyAlignment="1">
      <alignment vertical="top" wrapText="1"/>
    </xf>
    <xf numFmtId="49" fontId="56" fillId="0" borderId="17" xfId="1" applyNumberFormat="1" applyFont="1" applyBorder="1" applyAlignment="1">
      <alignment vertical="top" wrapText="1"/>
    </xf>
    <xf numFmtId="49" fontId="52" fillId="0" borderId="17" xfId="1" applyNumberFormat="1" applyFont="1" applyBorder="1" applyAlignment="1">
      <alignment vertical="top" wrapText="1"/>
    </xf>
    <xf numFmtId="0" fontId="55" fillId="0" borderId="0" xfId="1" applyFont="1" applyAlignment="1">
      <alignment vertical="top" wrapText="1"/>
    </xf>
    <xf numFmtId="0" fontId="52" fillId="0" borderId="0" xfId="1" applyFont="1" applyAlignment="1">
      <alignment vertical="top" wrapText="1"/>
    </xf>
    <xf numFmtId="0" fontId="50" fillId="3" borderId="0" xfId="0" applyFont="1" applyFill="1" applyAlignment="1">
      <alignment horizontal="left" vertical="center" wrapText="1"/>
    </xf>
    <xf numFmtId="0" fontId="52" fillId="0" borderId="0" xfId="0" applyFont="1" applyAlignment="1">
      <alignment horizontal="left" vertical="center" wrapText="1"/>
    </xf>
    <xf numFmtId="0" fontId="55" fillId="0" borderId="0" xfId="0" applyFont="1" applyAlignment="1">
      <alignment horizontal="left" vertical="center" indent="1"/>
    </xf>
    <xf numFmtId="0" fontId="56" fillId="0" borderId="0" xfId="0" applyFont="1" applyAlignment="1">
      <alignment vertical="center"/>
    </xf>
    <xf numFmtId="0" fontId="52" fillId="0" borderId="0" xfId="0" applyFont="1" applyAlignment="1">
      <alignment horizontal="left" vertical="center"/>
    </xf>
    <xf numFmtId="0" fontId="56" fillId="0" borderId="0" xfId="0" applyFont="1"/>
    <xf numFmtId="0" fontId="53" fillId="2" borderId="29" xfId="0" applyFont="1" applyFill="1" applyBorder="1" applyAlignment="1">
      <alignment vertical="top"/>
    </xf>
    <xf numFmtId="0" fontId="54" fillId="2" borderId="29" xfId="0" applyFont="1" applyFill="1" applyBorder="1"/>
    <xf numFmtId="0" fontId="57" fillId="0" borderId="0" xfId="0" applyFont="1" applyAlignment="1">
      <alignment horizontal="left" vertical="center" wrapText="1"/>
    </xf>
    <xf numFmtId="0" fontId="55" fillId="0" borderId="0" xfId="0" applyFont="1" applyAlignment="1">
      <alignment vertical="top"/>
    </xf>
    <xf numFmtId="0" fontId="52" fillId="0" borderId="0" xfId="0" applyFont="1"/>
    <xf numFmtId="0" fontId="57" fillId="0" borderId="0" xfId="0" applyFont="1" applyAlignment="1">
      <alignment horizontal="left" vertical="center"/>
    </xf>
    <xf numFmtId="0" fontId="55" fillId="3" borderId="17" xfId="0" applyFont="1" applyFill="1" applyBorder="1" applyAlignment="1">
      <alignment horizontal="left" vertical="center" wrapText="1"/>
    </xf>
    <xf numFmtId="0" fontId="52" fillId="3" borderId="17" xfId="0" applyFont="1" applyFill="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17" xfId="0" applyFont="1" applyBorder="1" applyAlignment="1">
      <alignment horizontal="left" vertical="center" wrapText="1"/>
    </xf>
    <xf numFmtId="167" fontId="52" fillId="0" borderId="17" xfId="0" applyNumberFormat="1" applyFont="1" applyFill="1" applyBorder="1" applyAlignment="1">
      <alignment horizontal="left" vertical="center" wrapText="1"/>
    </xf>
    <xf numFmtId="0" fontId="56" fillId="0" borderId="17" xfId="0" applyFont="1" applyFill="1" applyBorder="1" applyAlignment="1">
      <alignment horizontal="left" vertical="center" wrapText="1"/>
    </xf>
    <xf numFmtId="0" fontId="56" fillId="0" borderId="17" xfId="0" applyFont="1" applyBorder="1" applyAlignment="1">
      <alignment horizontal="left" vertical="center" wrapText="1"/>
    </xf>
    <xf numFmtId="0" fontId="55" fillId="0" borderId="30" xfId="0" applyFont="1" applyBorder="1" applyAlignment="1">
      <alignment vertical="center"/>
    </xf>
    <xf numFmtId="0" fontId="55" fillId="0" borderId="17" xfId="0" applyFont="1" applyBorder="1" applyAlignment="1">
      <alignment horizontal="left" vertical="center"/>
    </xf>
    <xf numFmtId="0" fontId="52" fillId="0" borderId="17" xfId="0" applyFont="1" applyBorder="1" applyAlignment="1">
      <alignment horizontal="left" vertical="center" wrapText="1"/>
    </xf>
    <xf numFmtId="0" fontId="55" fillId="0" borderId="31" xfId="0" applyFont="1" applyBorder="1" applyAlignment="1">
      <alignment horizontal="left" vertical="center"/>
    </xf>
    <xf numFmtId="0" fontId="55" fillId="0" borderId="17" xfId="0" applyFont="1" applyBorder="1" applyAlignment="1">
      <alignment vertical="center" wrapText="1"/>
    </xf>
    <xf numFmtId="0" fontId="52" fillId="0" borderId="17" xfId="0" applyFont="1" applyFill="1" applyBorder="1" applyAlignment="1">
      <alignment horizontal="left" wrapText="1"/>
    </xf>
    <xf numFmtId="3" fontId="52" fillId="0" borderId="17" xfId="0" applyNumberFormat="1" applyFont="1" applyBorder="1" applyAlignment="1">
      <alignment horizontal="left" vertical="center" wrapText="1"/>
    </xf>
    <xf numFmtId="0" fontId="55" fillId="0" borderId="32" xfId="0" applyFont="1" applyBorder="1" applyAlignment="1">
      <alignment vertical="center"/>
    </xf>
    <xf numFmtId="0" fontId="55" fillId="0" borderId="0" xfId="1" applyFont="1" applyAlignment="1">
      <alignment horizontal="left" vertical="center" indent="1"/>
    </xf>
    <xf numFmtId="0" fontId="52" fillId="0" borderId="0" xfId="1" applyFont="1" applyAlignment="1">
      <alignment vertical="center"/>
    </xf>
    <xf numFmtId="0" fontId="52" fillId="0" borderId="0" xfId="1" applyFont="1" applyAlignment="1">
      <alignment horizontal="left" vertical="center"/>
    </xf>
    <xf numFmtId="0" fontId="53" fillId="2" borderId="29" xfId="1" applyFont="1" applyFill="1" applyBorder="1" applyAlignment="1">
      <alignment horizontal="left" vertical="center"/>
    </xf>
    <xf numFmtId="0" fontId="58" fillId="2" borderId="29" xfId="1" applyFont="1" applyFill="1" applyBorder="1"/>
    <xf numFmtId="0" fontId="57" fillId="0" borderId="0" xfId="1" applyFont="1" applyAlignment="1">
      <alignment horizontal="left" vertical="center" wrapText="1"/>
    </xf>
    <xf numFmtId="0" fontId="55" fillId="0" borderId="0" xfId="1" applyFont="1" applyBorder="1" applyAlignment="1">
      <alignment horizontal="left" vertical="center"/>
    </xf>
    <xf numFmtId="0" fontId="52" fillId="0" borderId="0" xfId="1" applyFont="1" applyBorder="1"/>
    <xf numFmtId="0" fontId="57" fillId="0" borderId="0" xfId="1" applyFont="1" applyAlignment="1">
      <alignment horizontal="left" vertical="center"/>
    </xf>
    <xf numFmtId="0" fontId="55" fillId="0" borderId="0" xfId="1" applyFont="1" applyAlignment="1">
      <alignment horizontal="left" vertical="center" wrapText="1"/>
    </xf>
    <xf numFmtId="0" fontId="59" fillId="0" borderId="0" xfId="1" applyFont="1" applyAlignment="1">
      <alignment horizontal="left" vertical="center" wrapText="1"/>
    </xf>
    <xf numFmtId="0" fontId="52" fillId="0" borderId="22" xfId="1" applyFont="1" applyBorder="1" applyAlignment="1">
      <alignment horizontal="left" vertical="top" wrapText="1"/>
    </xf>
    <xf numFmtId="0" fontId="59" fillId="0" borderId="0" xfId="1" applyFont="1" applyAlignment="1">
      <alignment horizontal="left" vertical="center"/>
    </xf>
    <xf numFmtId="0" fontId="55" fillId="0" borderId="0" xfId="3" applyFont="1" applyFill="1" applyBorder="1" applyAlignment="1">
      <alignment horizontal="left" vertical="center"/>
    </xf>
    <xf numFmtId="0" fontId="52" fillId="0" borderId="0" xfId="1" applyFont="1" applyAlignment="1">
      <alignment horizontal="left" vertical="center" wrapText="1"/>
    </xf>
    <xf numFmtId="0" fontId="50" fillId="3" borderId="17" xfId="1" applyFont="1" applyFill="1" applyBorder="1" applyAlignment="1">
      <alignment horizontal="left" vertical="top" wrapText="1"/>
    </xf>
    <xf numFmtId="0" fontId="50" fillId="3" borderId="17" xfId="1" applyFont="1" applyFill="1" applyBorder="1" applyAlignment="1">
      <alignment horizontal="center" vertical="center" wrapText="1"/>
    </xf>
    <xf numFmtId="0" fontId="55" fillId="0" borderId="0" xfId="1" applyFont="1" applyAlignment="1">
      <alignment wrapText="1"/>
    </xf>
    <xf numFmtId="0" fontId="55" fillId="0" borderId="0" xfId="1" applyFont="1" applyAlignment="1">
      <alignment horizontal="left" indent="1"/>
    </xf>
    <xf numFmtId="0" fontId="55" fillId="0" borderId="0" xfId="1" applyFont="1" applyAlignment="1">
      <alignment vertical="top"/>
    </xf>
    <xf numFmtId="0" fontId="52" fillId="0" borderId="0" xfId="1" applyFont="1" applyAlignment="1">
      <alignment horizontal="center"/>
    </xf>
    <xf numFmtId="0" fontId="52" fillId="0" borderId="17" xfId="1" applyFont="1" applyBorder="1" applyAlignment="1">
      <alignment horizontal="left" vertical="center" wrapText="1" indent="2"/>
    </xf>
    <xf numFmtId="4" fontId="52" fillId="0" borderId="17" xfId="1" applyNumberFormat="1" applyFont="1" applyBorder="1"/>
    <xf numFmtId="164" fontId="52" fillId="0" borderId="0" xfId="5" applyNumberFormat="1" applyFont="1" applyBorder="1" applyAlignment="1">
      <alignment horizontal="right" vertical="center" wrapText="1"/>
    </xf>
    <xf numFmtId="0" fontId="52" fillId="0" borderId="36" xfId="1" applyFont="1" applyBorder="1" applyAlignment="1">
      <alignment horizontal="left" vertical="center" wrapText="1" indent="3"/>
    </xf>
    <xf numFmtId="164" fontId="52" fillId="0" borderId="36" xfId="5" applyNumberFormat="1" applyFont="1" applyFill="1" applyBorder="1" applyAlignment="1">
      <alignment horizontal="right" vertical="center" wrapText="1"/>
    </xf>
    <xf numFmtId="0" fontId="51" fillId="0" borderId="0" xfId="1" applyFont="1" applyAlignment="1">
      <alignment horizontal="left"/>
    </xf>
    <xf numFmtId="0" fontId="55" fillId="0" borderId="17" xfId="1" applyFont="1" applyBorder="1" applyAlignment="1">
      <alignment vertical="center" wrapText="1"/>
    </xf>
    <xf numFmtId="4" fontId="52" fillId="3" borderId="17" xfId="1" applyNumberFormat="1" applyFont="1" applyFill="1" applyBorder="1"/>
    <xf numFmtId="4" fontId="52" fillId="4" borderId="17" xfId="1" applyNumberFormat="1" applyFont="1" applyFill="1" applyBorder="1"/>
    <xf numFmtId="0" fontId="52" fillId="0" borderId="17" xfId="1" applyFont="1" applyBorder="1"/>
    <xf numFmtId="169" fontId="52" fillId="0" borderId="17" xfId="1" applyNumberFormat="1" applyFont="1" applyBorder="1"/>
    <xf numFmtId="0" fontId="52" fillId="0" borderId="0" xfId="1" applyFont="1" applyAlignment="1">
      <alignment vertical="top"/>
    </xf>
    <xf numFmtId="0" fontId="55" fillId="0" borderId="17" xfId="1" applyFont="1" applyBorder="1"/>
    <xf numFmtId="0" fontId="64" fillId="0" borderId="0" xfId="1" applyFont="1"/>
    <xf numFmtId="0" fontId="59" fillId="0" borderId="0" xfId="1" applyFont="1" applyAlignment="1">
      <alignment vertical="top"/>
    </xf>
    <xf numFmtId="0" fontId="52" fillId="0" borderId="17" xfId="1" applyFont="1" applyBorder="1" applyAlignment="1">
      <alignment horizontal="left" vertical="center" indent="1"/>
    </xf>
    <xf numFmtId="4" fontId="56" fillId="0" borderId="17" xfId="1" applyNumberFormat="1" applyFont="1" applyBorder="1"/>
    <xf numFmtId="9" fontId="52" fillId="3" borderId="17" xfId="2" applyFont="1" applyFill="1" applyBorder="1" applyAlignment="1">
      <alignment horizontal="right" vertical="center"/>
    </xf>
    <xf numFmtId="4" fontId="56" fillId="3" borderId="17" xfId="1" applyNumberFormat="1" applyFont="1" applyFill="1" applyBorder="1"/>
    <xf numFmtId="9" fontId="56" fillId="3" borderId="17" xfId="2" applyFont="1" applyFill="1" applyBorder="1"/>
    <xf numFmtId="0" fontId="55" fillId="3" borderId="17" xfId="1" applyFont="1" applyFill="1" applyBorder="1" applyAlignment="1">
      <alignment vertical="center" wrapText="1"/>
    </xf>
    <xf numFmtId="4" fontId="50" fillId="3" borderId="17" xfId="1" applyNumberFormat="1" applyFont="1" applyFill="1" applyBorder="1"/>
    <xf numFmtId="0" fontId="55" fillId="0" borderId="0" xfId="1" applyFont="1" applyAlignment="1">
      <alignment horizontal="left" vertical="center"/>
    </xf>
    <xf numFmtId="4" fontId="52" fillId="0" borderId="17" xfId="6" applyNumberFormat="1" applyFont="1" applyBorder="1" applyAlignment="1">
      <alignment horizontal="right" vertical="center"/>
    </xf>
    <xf numFmtId="4" fontId="52" fillId="3" borderId="17" xfId="2" applyNumberFormat="1" applyFont="1" applyFill="1" applyBorder="1"/>
    <xf numFmtId="0" fontId="52" fillId="0" borderId="0" xfId="1" applyFont="1" applyAlignment="1">
      <alignment horizontal="left" indent="1"/>
    </xf>
    <xf numFmtId="0" fontId="55" fillId="0" borderId="0" xfId="1" applyFont="1" applyBorder="1" applyAlignment="1">
      <alignment horizontal="left" wrapText="1"/>
    </xf>
    <xf numFmtId="0" fontId="55" fillId="0" borderId="17" xfId="1" applyFont="1" applyBorder="1" applyAlignment="1">
      <alignment horizontal="left" indent="1"/>
    </xf>
    <xf numFmtId="0" fontId="55" fillId="0" borderId="17" xfId="1" applyFont="1" applyBorder="1" applyAlignment="1">
      <alignment vertical="top"/>
    </xf>
    <xf numFmtId="0" fontId="52" fillId="0" borderId="17" xfId="1" applyFont="1" applyBorder="1" applyAlignment="1">
      <alignment horizontal="left" vertical="center" wrapText="1" indent="1"/>
    </xf>
    <xf numFmtId="4" fontId="56" fillId="0" borderId="17" xfId="1" applyNumberFormat="1" applyFont="1" applyBorder="1" applyAlignment="1">
      <alignment vertical="center"/>
    </xf>
    <xf numFmtId="0" fontId="52" fillId="0" borderId="17" xfId="1" applyFont="1" applyBorder="1" applyAlignment="1">
      <alignment horizontal="left" wrapText="1" indent="1"/>
    </xf>
    <xf numFmtId="4" fontId="56" fillId="0" borderId="17" xfId="5" applyNumberFormat="1" applyFont="1" applyBorder="1" applyAlignment="1">
      <alignment vertical="center"/>
    </xf>
    <xf numFmtId="0" fontId="52" fillId="0" borderId="17" xfId="1" applyFont="1" applyBorder="1" applyAlignment="1">
      <alignment horizontal="left" indent="1"/>
    </xf>
    <xf numFmtId="49" fontId="56" fillId="0" borderId="17" xfId="1" applyNumberFormat="1" applyFont="1" applyBorder="1" applyAlignment="1">
      <alignment wrapText="1"/>
    </xf>
    <xf numFmtId="4" fontId="56" fillId="3" borderId="17" xfId="1" applyNumberFormat="1" applyFont="1" applyFill="1" applyBorder="1" applyAlignment="1">
      <alignment vertical="center"/>
    </xf>
    <xf numFmtId="0" fontId="50" fillId="3" borderId="25" xfId="1" applyFont="1" applyFill="1" applyBorder="1" applyAlignment="1">
      <alignment horizontal="left" vertical="top" wrapText="1" shrinkToFit="1"/>
    </xf>
    <xf numFmtId="0" fontId="52" fillId="3" borderId="30" xfId="1" applyFont="1" applyFill="1" applyBorder="1" applyAlignment="1">
      <alignment horizontal="left" vertical="center" wrapText="1"/>
    </xf>
    <xf numFmtId="0" fontId="52" fillId="3" borderId="20" xfId="1" applyFont="1" applyFill="1" applyBorder="1" applyAlignment="1">
      <alignment horizontal="left" vertical="center" wrapText="1"/>
    </xf>
    <xf numFmtId="0" fontId="52" fillId="3" borderId="31" xfId="1" applyFont="1" applyFill="1" applyBorder="1" applyAlignment="1">
      <alignment horizontal="left" vertical="center" wrapText="1"/>
    </xf>
    <xf numFmtId="0" fontId="55" fillId="0" borderId="17" xfId="1" applyFont="1" applyBorder="1" applyAlignment="1">
      <alignment horizontal="center" vertical="top"/>
    </xf>
    <xf numFmtId="20" fontId="52" fillId="0" borderId="17" xfId="1" applyNumberFormat="1" applyFont="1" applyBorder="1" applyAlignment="1">
      <alignment horizontal="left" vertical="center" wrapText="1" indent="1"/>
    </xf>
    <xf numFmtId="170" fontId="65" fillId="3" borderId="17" xfId="5" applyNumberFormat="1" applyFont="1" applyFill="1" applyBorder="1" applyAlignment="1">
      <alignment horizontal="right" vertical="center" wrapText="1" indent="1"/>
    </xf>
    <xf numFmtId="0" fontId="55" fillId="0" borderId="0" xfId="1" applyFont="1" applyAlignment="1">
      <alignment vertical="center" wrapText="1"/>
    </xf>
    <xf numFmtId="0" fontId="50" fillId="3" borderId="17" xfId="1" applyFont="1" applyFill="1" applyBorder="1" applyAlignment="1">
      <alignment horizontal="left" vertical="top" wrapText="1" shrinkToFit="1"/>
    </xf>
    <xf numFmtId="0" fontId="51" fillId="3" borderId="0" xfId="1" applyFont="1" applyFill="1" applyAlignment="1">
      <alignment vertical="top" wrapText="1"/>
    </xf>
    <xf numFmtId="0" fontId="50" fillId="3" borderId="0" xfId="1" applyFont="1" applyFill="1" applyAlignment="1">
      <alignment vertical="top" wrapText="1"/>
    </xf>
    <xf numFmtId="0" fontId="50" fillId="3" borderId="0" xfId="1" applyFont="1" applyFill="1" applyAlignment="1">
      <alignment vertical="top"/>
    </xf>
    <xf numFmtId="0" fontId="55" fillId="0" borderId="17" xfId="1" applyFont="1" applyBorder="1" applyAlignment="1">
      <alignment wrapText="1"/>
    </xf>
    <xf numFmtId="4" fontId="56" fillId="0" borderId="17" xfId="5" applyNumberFormat="1" applyFont="1" applyFill="1" applyBorder="1" applyAlignment="1">
      <alignment horizontal="right" vertical="center" wrapText="1" indent="1"/>
    </xf>
    <xf numFmtId="0" fontId="55" fillId="0" borderId="0" xfId="1" applyFont="1" applyBorder="1" applyAlignment="1">
      <alignment horizontal="left" vertical="center" wrapText="1"/>
    </xf>
    <xf numFmtId="4" fontId="65" fillId="3" borderId="17" xfId="1" applyNumberFormat="1" applyFont="1" applyFill="1" applyBorder="1" applyAlignment="1">
      <alignment wrapText="1"/>
    </xf>
    <xf numFmtId="4" fontId="55" fillId="3" borderId="17" xfId="1" applyNumberFormat="1" applyFont="1" applyFill="1" applyBorder="1" applyAlignment="1">
      <alignment wrapText="1"/>
    </xf>
    <xf numFmtId="0" fontId="50" fillId="3" borderId="17" xfId="1" applyFont="1" applyFill="1" applyBorder="1" applyAlignment="1">
      <alignment horizontal="left" vertical="center" wrapText="1"/>
    </xf>
    <xf numFmtId="0" fontId="50" fillId="3" borderId="17" xfId="1" applyFont="1" applyFill="1" applyBorder="1" applyAlignment="1">
      <alignment vertical="justify" wrapText="1" shrinkToFit="1"/>
    </xf>
    <xf numFmtId="0" fontId="55" fillId="0" borderId="17" xfId="1" applyFont="1" applyBorder="1" applyAlignment="1">
      <alignment horizontal="center"/>
    </xf>
    <xf numFmtId="4" fontId="56" fillId="3" borderId="17" xfId="1" applyNumberFormat="1" applyFont="1" applyFill="1" applyBorder="1" applyAlignment="1">
      <alignment wrapText="1"/>
    </xf>
    <xf numFmtId="0" fontId="50" fillId="0" borderId="0" xfId="1" applyFont="1" applyFill="1" applyAlignment="1">
      <alignment horizontal="left" vertical="center" wrapText="1"/>
    </xf>
    <xf numFmtId="0" fontId="57" fillId="0" borderId="0" xfId="1" applyFont="1" applyFill="1" applyAlignment="1">
      <alignment horizontal="left" vertical="center"/>
    </xf>
    <xf numFmtId="0" fontId="52" fillId="0" borderId="0" xfId="1" applyFont="1" applyFill="1"/>
    <xf numFmtId="0" fontId="66" fillId="0" borderId="0" xfId="1" applyFont="1" applyAlignment="1">
      <alignment horizontal="left" vertical="center" wrapText="1"/>
    </xf>
    <xf numFmtId="0" fontId="55" fillId="0" borderId="17" xfId="1" applyFont="1" applyBorder="1" applyAlignment="1">
      <alignment horizontal="center" wrapText="1"/>
    </xf>
    <xf numFmtId="0" fontId="56" fillId="0" borderId="17" xfId="1" applyFont="1" applyFill="1" applyBorder="1" applyAlignment="1">
      <alignment horizontal="left" indent="1"/>
    </xf>
    <xf numFmtId="0" fontId="52" fillId="3" borderId="31" xfId="1" applyFont="1" applyFill="1" applyBorder="1" applyAlignment="1">
      <alignment horizontal="left" indent="1"/>
    </xf>
    <xf numFmtId="0" fontId="55" fillId="3" borderId="26" xfId="1" applyFont="1" applyFill="1" applyBorder="1" applyAlignment="1">
      <alignment horizontal="left" wrapText="1" indent="1"/>
    </xf>
    <xf numFmtId="165" fontId="52" fillId="0" borderId="24" xfId="1" applyNumberFormat="1" applyFont="1" applyBorder="1"/>
    <xf numFmtId="170" fontId="65" fillId="3" borderId="17" xfId="5" applyNumberFormat="1" applyFont="1" applyFill="1" applyBorder="1" applyAlignment="1">
      <alignment horizontal="right" vertical="center" wrapText="1"/>
    </xf>
    <xf numFmtId="0" fontId="59" fillId="0" borderId="0" xfId="1" applyFont="1"/>
    <xf numFmtId="0" fontId="50" fillId="3" borderId="0" xfId="1" applyFont="1" applyFill="1" applyAlignment="1">
      <alignment horizontal="left" vertical="top" wrapText="1"/>
    </xf>
    <xf numFmtId="0" fontId="55" fillId="0" borderId="0" xfId="1" applyFont="1" applyAlignment="1">
      <alignment horizontal="left" wrapText="1"/>
    </xf>
    <xf numFmtId="0" fontId="62" fillId="0" borderId="0" xfId="1" applyFont="1"/>
    <xf numFmtId="0" fontId="65" fillId="3" borderId="17" xfId="1" applyFont="1" applyFill="1" applyBorder="1" applyAlignment="1">
      <alignment vertical="center" wrapText="1"/>
    </xf>
    <xf numFmtId="0" fontId="59" fillId="0" borderId="0" xfId="1" applyFont="1" applyAlignment="1">
      <alignment horizontal="left" wrapText="1"/>
    </xf>
    <xf numFmtId="0" fontId="55" fillId="0" borderId="22" xfId="1" applyFont="1" applyBorder="1" applyAlignment="1">
      <alignment vertical="center" wrapText="1"/>
    </xf>
    <xf numFmtId="0" fontId="52" fillId="0" borderId="0" xfId="1" applyFont="1" applyAlignment="1">
      <alignment horizontal="right" vertical="center"/>
    </xf>
    <xf numFmtId="0" fontId="67" fillId="6" borderId="0" xfId="1" applyFont="1" applyFill="1" applyAlignment="1">
      <alignment horizontal="left" indent="1"/>
    </xf>
    <xf numFmtId="0" fontId="55" fillId="4" borderId="17" xfId="1" applyFont="1" applyFill="1" applyBorder="1" applyAlignment="1">
      <alignment horizontal="left" vertical="center" wrapText="1"/>
    </xf>
    <xf numFmtId="164" fontId="65" fillId="4" borderId="17" xfId="5" applyNumberFormat="1" applyFont="1" applyFill="1" applyBorder="1" applyAlignment="1">
      <alignment horizontal="center" vertical="center"/>
    </xf>
    <xf numFmtId="0" fontId="56" fillId="3" borderId="17" xfId="1" applyFont="1" applyFill="1" applyBorder="1" applyAlignment="1">
      <alignment horizontal="left" wrapText="1" indent="1"/>
    </xf>
    <xf numFmtId="20" fontId="55" fillId="0" borderId="0" xfId="1" applyNumberFormat="1" applyFont="1" applyBorder="1" applyAlignment="1">
      <alignment horizontal="left" wrapText="1"/>
    </xf>
    <xf numFmtId="4" fontId="65" fillId="3" borderId="17" xfId="1" applyNumberFormat="1" applyFont="1" applyFill="1" applyBorder="1" applyAlignment="1">
      <alignment vertical="center" wrapText="1"/>
    </xf>
    <xf numFmtId="0" fontId="56" fillId="0" borderId="0" xfId="1" applyFont="1" applyFill="1" applyAlignment="1">
      <alignment horizontal="left" indent="1"/>
    </xf>
    <xf numFmtId="0" fontId="56" fillId="0" borderId="0" xfId="1" applyFont="1" applyFill="1"/>
    <xf numFmtId="0" fontId="52" fillId="0" borderId="0" xfId="1" applyFont="1" applyFill="1" applyAlignment="1">
      <alignment horizontal="left" vertical="center"/>
    </xf>
    <xf numFmtId="0" fontId="55" fillId="3" borderId="17" xfId="1" applyFont="1" applyFill="1" applyBorder="1" applyAlignment="1">
      <alignment horizontal="left" indent="1"/>
    </xf>
    <xf numFmtId="0" fontId="62" fillId="5" borderId="0" xfId="1" applyFont="1" applyFill="1" applyAlignment="1">
      <alignment horizontal="left" indent="1"/>
    </xf>
    <xf numFmtId="0" fontId="61" fillId="2" borderId="0" xfId="1" applyFont="1" applyFill="1" applyBorder="1" applyAlignment="1">
      <alignment horizontal="left" vertical="justify" wrapText="1"/>
    </xf>
    <xf numFmtId="0" fontId="55" fillId="0" borderId="0" xfId="1" applyFont="1" applyBorder="1" applyAlignment="1">
      <alignment horizontal="left"/>
    </xf>
    <xf numFmtId="0" fontId="62" fillId="0" borderId="0" xfId="1" applyFont="1" applyAlignment="1">
      <alignment vertical="center" wrapText="1"/>
    </xf>
    <xf numFmtId="0" fontId="55" fillId="0" borderId="0" xfId="1" applyFont="1" applyBorder="1" applyAlignment="1">
      <alignment horizontal="center" vertical="center" wrapText="1"/>
    </xf>
    <xf numFmtId="0" fontId="68" fillId="0" borderId="17" xfId="1" applyFont="1" applyBorder="1" applyAlignment="1">
      <alignment horizontal="justify" vertical="center" wrapText="1"/>
    </xf>
    <xf numFmtId="0" fontId="51" fillId="3" borderId="17" xfId="1" applyFont="1" applyFill="1" applyBorder="1" applyAlignment="1">
      <alignment horizontal="center" vertical="center" wrapText="1"/>
    </xf>
    <xf numFmtId="0" fontId="51" fillId="3" borderId="23" xfId="1" applyFont="1" applyFill="1" applyBorder="1" applyAlignment="1">
      <alignment horizontal="center" vertical="center" wrapText="1"/>
    </xf>
    <xf numFmtId="0" fontId="50" fillId="0" borderId="17" xfId="1" applyFont="1" applyBorder="1" applyAlignment="1">
      <alignment horizontal="left" vertical="center"/>
    </xf>
    <xf numFmtId="170" fontId="50" fillId="3" borderId="37" xfId="5" quotePrefix="1" applyNumberFormat="1" applyFont="1" applyFill="1" applyBorder="1" applyAlignment="1">
      <alignment horizontal="right" vertical="center" wrapText="1"/>
    </xf>
    <xf numFmtId="169" fontId="52" fillId="3" borderId="17" xfId="1" applyNumberFormat="1" applyFont="1" applyFill="1" applyBorder="1" applyAlignment="1">
      <alignment vertical="center"/>
    </xf>
    <xf numFmtId="0" fontId="51" fillId="0" borderId="17" xfId="1" applyFont="1" applyBorder="1" applyAlignment="1">
      <alignment horizontal="left" vertical="center"/>
    </xf>
    <xf numFmtId="170" fontId="51" fillId="3" borderId="37" xfId="5" quotePrefix="1" applyNumberFormat="1" applyFont="1" applyFill="1" applyBorder="1" applyAlignment="1">
      <alignment horizontal="right" vertical="center" wrapText="1"/>
    </xf>
    <xf numFmtId="0" fontId="51" fillId="0" borderId="0" xfId="1" applyFont="1" applyBorder="1" applyAlignment="1">
      <alignment horizontal="left" vertical="center"/>
    </xf>
    <xf numFmtId="0" fontId="68" fillId="5" borderId="17" xfId="1" applyFont="1" applyFill="1" applyBorder="1" applyAlignment="1">
      <alignment horizontal="left" vertical="center"/>
    </xf>
    <xf numFmtId="0" fontId="51" fillId="5" borderId="17" xfId="1" applyFont="1" applyFill="1" applyBorder="1" applyAlignment="1">
      <alignment horizontal="left" vertical="center"/>
    </xf>
    <xf numFmtId="0" fontId="68" fillId="0" borderId="0" xfId="1" applyFont="1" applyBorder="1" applyAlignment="1">
      <alignment horizontal="left" vertical="center"/>
    </xf>
    <xf numFmtId="0" fontId="69" fillId="0" borderId="0" xfId="1" applyFont="1" applyAlignment="1">
      <alignment horizontal="left" vertical="center" wrapText="1"/>
    </xf>
    <xf numFmtId="0" fontId="68" fillId="0" borderId="0" xfId="1" applyFont="1" applyAlignment="1">
      <alignment horizontal="left" vertical="center" wrapText="1"/>
    </xf>
    <xf numFmtId="0" fontId="70" fillId="4" borderId="17" xfId="1" applyFont="1" applyFill="1" applyBorder="1" applyAlignment="1">
      <alignment horizontal="left"/>
    </xf>
    <xf numFmtId="0" fontId="70" fillId="3" borderId="17" xfId="1" applyFont="1" applyFill="1" applyBorder="1" applyAlignment="1">
      <alignment horizontal="left" wrapText="1"/>
    </xf>
    <xf numFmtId="0" fontId="55" fillId="3" borderId="17" xfId="1" applyFont="1" applyFill="1" applyBorder="1" applyAlignment="1">
      <alignment horizontal="center"/>
    </xf>
    <xf numFmtId="0" fontId="52" fillId="0" borderId="38" xfId="1" applyFont="1" applyBorder="1" applyAlignment="1">
      <alignment horizontal="left" vertical="center" wrapText="1" indent="1"/>
    </xf>
    <xf numFmtId="4" fontId="52" fillId="0" borderId="17" xfId="5" applyNumberFormat="1" applyFont="1" applyFill="1" applyBorder="1" applyAlignment="1">
      <alignment vertical="center" wrapText="1"/>
    </xf>
    <xf numFmtId="4" fontId="52" fillId="4" borderId="17" xfId="5" applyNumberFormat="1" applyFont="1" applyFill="1" applyBorder="1" applyAlignment="1">
      <alignment vertical="center" wrapText="1"/>
    </xf>
    <xf numFmtId="0" fontId="52" fillId="0" borderId="24" xfId="1" applyFont="1" applyBorder="1" applyAlignment="1">
      <alignment horizontal="left" vertical="center" wrapText="1" indent="1"/>
    </xf>
    <xf numFmtId="0" fontId="52" fillId="0" borderId="39" xfId="1" applyFont="1" applyBorder="1" applyAlignment="1">
      <alignment horizontal="left" vertical="center" wrapText="1" indent="1"/>
    </xf>
    <xf numFmtId="0" fontId="51" fillId="3" borderId="32" xfId="1" applyFont="1" applyFill="1" applyBorder="1" applyAlignment="1">
      <alignment horizontal="left" vertical="center"/>
    </xf>
    <xf numFmtId="4" fontId="50" fillId="3" borderId="17" xfId="1" applyNumberFormat="1" applyFont="1" applyFill="1" applyBorder="1" applyAlignment="1">
      <alignment vertical="center" wrapText="1"/>
    </xf>
    <xf numFmtId="0" fontId="72" fillId="4" borderId="0" xfId="1" applyFont="1" applyFill="1" applyAlignment="1">
      <alignment horizontal="center"/>
    </xf>
    <xf numFmtId="4" fontId="52" fillId="0" borderId="40" xfId="5" applyNumberFormat="1" applyFont="1" applyBorder="1" applyAlignment="1">
      <alignment horizontal="right" vertical="center"/>
    </xf>
    <xf numFmtId="0" fontId="73" fillId="0" borderId="0" xfId="1" applyFont="1" applyAlignment="1">
      <alignment horizontal="center" wrapText="1"/>
    </xf>
    <xf numFmtId="0" fontId="55" fillId="0" borderId="0" xfId="1" applyFont="1" applyAlignment="1">
      <alignment horizontal="center"/>
    </xf>
    <xf numFmtId="0" fontId="55" fillId="0" borderId="17" xfId="1" applyFont="1" applyBorder="1" applyAlignment="1">
      <alignment horizontal="left" vertical="center"/>
    </xf>
    <xf numFmtId="164" fontId="50" fillId="4" borderId="17" xfId="5" applyNumberFormat="1" applyFont="1" applyFill="1" applyBorder="1" applyAlignment="1">
      <alignment horizontal="right" vertical="center"/>
    </xf>
    <xf numFmtId="0" fontId="59" fillId="0" borderId="0" xfId="1" applyFont="1" applyAlignment="1">
      <alignment horizontal="left" vertical="top" wrapText="1"/>
    </xf>
    <xf numFmtId="0" fontId="52" fillId="0" borderId="0" xfId="3" applyFont="1" applyFill="1" applyBorder="1" applyAlignment="1">
      <alignment horizontal="left" vertical="center"/>
    </xf>
    <xf numFmtId="4" fontId="51" fillId="3" borderId="17" xfId="5" applyNumberFormat="1" applyFont="1" applyFill="1" applyBorder="1" applyAlignment="1">
      <alignment horizontal="right" vertical="center"/>
    </xf>
    <xf numFmtId="0" fontId="50" fillId="3" borderId="0" xfId="1" applyFont="1" applyFill="1" applyAlignment="1">
      <alignment horizontal="left" vertical="center"/>
    </xf>
    <xf numFmtId="0" fontId="46" fillId="0" borderId="0" xfId="1" applyFont="1" applyAlignment="1">
      <alignment horizontal="left" vertical="center" wrapText="1"/>
    </xf>
    <xf numFmtId="0" fontId="44" fillId="0" borderId="0" xfId="1" applyFont="1" applyAlignment="1">
      <alignment horizontal="left" vertical="center"/>
    </xf>
    <xf numFmtId="0" fontId="46" fillId="0" borderId="0" xfId="1" applyFont="1" applyAlignment="1">
      <alignment horizontal="left" vertical="center"/>
    </xf>
    <xf numFmtId="0" fontId="74" fillId="0" borderId="0" xfId="1" applyFont="1" applyAlignment="1">
      <alignment horizontal="left" vertical="center"/>
    </xf>
    <xf numFmtId="0" fontId="74" fillId="0" borderId="0" xfId="1" applyFont="1" applyAlignment="1">
      <alignment horizontal="left" vertical="center" wrapText="1"/>
    </xf>
    <xf numFmtId="0" fontId="34" fillId="0" borderId="0" xfId="1" applyFont="1" applyAlignment="1">
      <alignment horizontal="left" vertical="center" indent="1"/>
    </xf>
    <xf numFmtId="0" fontId="27" fillId="0" borderId="0" xfId="1" applyAlignment="1">
      <alignment vertical="center"/>
    </xf>
    <xf numFmtId="0" fontId="75" fillId="0" borderId="0" xfId="1" applyFont="1" applyAlignment="1">
      <alignment horizontal="left" vertical="center"/>
    </xf>
    <xf numFmtId="0" fontId="76" fillId="0" borderId="0" xfId="1" applyFont="1" applyAlignment="1">
      <alignment horizontal="left" vertical="center" wrapText="1"/>
    </xf>
    <xf numFmtId="0" fontId="27" fillId="0" borderId="0" xfId="1" applyFont="1" applyAlignment="1">
      <alignment vertical="center"/>
    </xf>
    <xf numFmtId="0" fontId="39" fillId="0" borderId="0" xfId="1" applyFont="1" applyAlignment="1">
      <alignment vertical="top"/>
    </xf>
    <xf numFmtId="0" fontId="38" fillId="0" borderId="0" xfId="1" applyFont="1" applyAlignment="1">
      <alignment horizontal="left" vertical="center"/>
    </xf>
    <xf numFmtId="0" fontId="34" fillId="0" borderId="17" xfId="1" applyFont="1" applyBorder="1" applyAlignment="1">
      <alignment horizontal="left" indent="1"/>
    </xf>
    <xf numFmtId="0" fontId="34" fillId="0" borderId="17" xfId="1" applyFont="1" applyBorder="1" applyAlignment="1">
      <alignment horizontal="center"/>
    </xf>
    <xf numFmtId="0" fontId="38" fillId="0" borderId="0" xfId="1" applyFont="1" applyAlignment="1">
      <alignment horizontal="left" vertical="center" wrapText="1"/>
    </xf>
    <xf numFmtId="0" fontId="27" fillId="0" borderId="17" xfId="1" applyFont="1" applyBorder="1" applyAlignment="1">
      <alignment horizontal="left" vertical="center" wrapText="1" indent="1"/>
    </xf>
    <xf numFmtId="4" fontId="28" fillId="0" borderId="17" xfId="1" applyNumberFormat="1" applyFont="1" applyBorder="1" applyAlignment="1">
      <alignment horizontal="right" vertical="center"/>
    </xf>
    <xf numFmtId="0" fontId="27" fillId="0" borderId="17" xfId="1" applyFont="1" applyBorder="1" applyAlignment="1">
      <alignment horizontal="left" wrapText="1" indent="1"/>
    </xf>
    <xf numFmtId="0" fontId="27" fillId="0" borderId="17" xfId="1" applyFont="1" applyBorder="1" applyAlignment="1">
      <alignment horizontal="left" indent="1"/>
    </xf>
    <xf numFmtId="0" fontId="77" fillId="0" borderId="0" xfId="1" applyFont="1" applyAlignment="1">
      <alignment horizontal="left" vertical="center" wrapText="1"/>
    </xf>
    <xf numFmtId="0" fontId="76" fillId="0" borderId="0" xfId="1" applyFont="1" applyAlignment="1">
      <alignment horizontal="left" vertical="center"/>
    </xf>
    <xf numFmtId="0" fontId="78" fillId="3" borderId="17" xfId="1" applyFont="1" applyFill="1" applyBorder="1" applyAlignment="1">
      <alignment vertical="center" wrapText="1"/>
    </xf>
    <xf numFmtId="4" fontId="78" fillId="3" borderId="17" xfId="1" applyNumberFormat="1" applyFont="1" applyFill="1" applyBorder="1" applyAlignment="1">
      <alignment horizontal="right" vertical="center"/>
    </xf>
    <xf numFmtId="0" fontId="28" fillId="0" borderId="19" xfId="1" applyFont="1" applyBorder="1" applyAlignment="1">
      <alignment horizontal="right" wrapText="1"/>
    </xf>
    <xf numFmtId="0" fontId="55" fillId="0" borderId="17" xfId="1" quotePrefix="1" applyFont="1" applyBorder="1"/>
    <xf numFmtId="0" fontId="52" fillId="0" borderId="17" xfId="1" quotePrefix="1" applyFont="1" applyBorder="1" applyAlignment="1">
      <alignment horizontal="left" wrapText="1" indent="1"/>
    </xf>
    <xf numFmtId="4" fontId="56" fillId="0" borderId="17" xfId="1" applyNumberFormat="1" applyFont="1" applyBorder="1" applyAlignment="1">
      <alignment horizontal="right" vertical="center"/>
    </xf>
    <xf numFmtId="0" fontId="51" fillId="3" borderId="17" xfId="1" applyFont="1" applyFill="1" applyBorder="1" applyAlignment="1">
      <alignment vertical="center" wrapText="1"/>
    </xf>
    <xf numFmtId="20" fontId="52" fillId="0" borderId="17" xfId="1" applyNumberFormat="1" applyFont="1" applyBorder="1" applyAlignment="1">
      <alignment horizontal="left" indent="1"/>
    </xf>
    <xf numFmtId="4" fontId="51" fillId="3" borderId="17" xfId="1" applyNumberFormat="1" applyFont="1" applyFill="1" applyBorder="1" applyAlignment="1">
      <alignment horizontal="right" vertical="center"/>
    </xf>
    <xf numFmtId="0" fontId="59" fillId="0" borderId="17" xfId="1" applyFont="1" applyBorder="1" applyAlignment="1">
      <alignment horizontal="left" vertical="center" wrapText="1"/>
    </xf>
    <xf numFmtId="164" fontId="55" fillId="0" borderId="0" xfId="5" applyNumberFormat="1" applyFont="1" applyFill="1" applyBorder="1" applyAlignment="1">
      <alignment horizontal="right" vertical="center"/>
    </xf>
    <xf numFmtId="4" fontId="56" fillId="0" borderId="17" xfId="1" applyNumberFormat="1" applyFont="1" applyBorder="1" applyAlignment="1">
      <alignment horizontal="right" vertical="center" wrapText="1"/>
    </xf>
    <xf numFmtId="0" fontId="61" fillId="2" borderId="36" xfId="1" applyFont="1" applyFill="1" applyBorder="1" applyAlignment="1">
      <alignment vertical="justify"/>
    </xf>
    <xf numFmtId="0" fontId="55" fillId="0" borderId="17" xfId="1" quotePrefix="1" applyFont="1" applyBorder="1" applyAlignment="1">
      <alignment wrapText="1"/>
    </xf>
    <xf numFmtId="4" fontId="56" fillId="0" borderId="17" xfId="5" applyNumberFormat="1" applyFont="1" applyFill="1" applyBorder="1" applyAlignment="1">
      <alignment horizontal="right" vertical="center" wrapText="1"/>
    </xf>
    <xf numFmtId="4" fontId="56" fillId="0" borderId="17" xfId="1" applyNumberFormat="1" applyFont="1" applyBorder="1" applyAlignment="1">
      <alignment horizontal="right" wrapText="1"/>
    </xf>
    <xf numFmtId="4" fontId="51" fillId="3" borderId="17" xfId="5" applyNumberFormat="1" applyFont="1" applyFill="1" applyBorder="1" applyAlignment="1">
      <alignment horizontal="right" vertical="center" wrapText="1" indent="1"/>
    </xf>
    <xf numFmtId="0" fontId="55" fillId="0" borderId="0" xfId="1" quotePrefix="1" applyFont="1" applyAlignment="1">
      <alignment vertical="center"/>
    </xf>
    <xf numFmtId="0" fontId="59" fillId="0" borderId="0" xfId="1" applyFont="1" applyAlignment="1">
      <alignment horizontal="center"/>
    </xf>
    <xf numFmtId="0" fontId="51" fillId="3" borderId="17" xfId="1" applyFont="1" applyFill="1" applyBorder="1" applyAlignment="1">
      <alignment horizontal="left" vertical="center" wrapText="1"/>
    </xf>
    <xf numFmtId="0" fontId="50" fillId="3" borderId="17" xfId="1" applyFont="1" applyFill="1" applyBorder="1" applyAlignment="1">
      <alignment horizontal="left" vertical="center"/>
    </xf>
    <xf numFmtId="0" fontId="79" fillId="3" borderId="17" xfId="1" applyFont="1" applyFill="1" applyBorder="1" applyAlignment="1">
      <alignment horizontal="left" vertical="center" wrapText="1"/>
    </xf>
    <xf numFmtId="0" fontId="51" fillId="3" borderId="17" xfId="1" applyFont="1" applyFill="1" applyBorder="1" applyAlignment="1">
      <alignment horizontal="left" vertical="center"/>
    </xf>
    <xf numFmtId="0" fontId="79" fillId="3" borderId="17" xfId="1" applyFont="1" applyFill="1" applyBorder="1" applyAlignment="1">
      <alignment horizontal="left" vertical="center"/>
    </xf>
    <xf numFmtId="0" fontId="51" fillId="3" borderId="17" xfId="3" applyFont="1" applyFill="1" applyBorder="1" applyAlignment="1">
      <alignment horizontal="left" vertical="center"/>
    </xf>
    <xf numFmtId="0" fontId="56" fillId="0" borderId="17" xfId="1" applyFont="1" applyBorder="1" applyAlignment="1">
      <alignment wrapText="1"/>
    </xf>
    <xf numFmtId="0" fontId="52" fillId="0" borderId="0" xfId="1" applyFont="1" applyAlignment="1">
      <alignment horizontal="left"/>
    </xf>
    <xf numFmtId="0" fontId="57" fillId="0" borderId="0" xfId="1" applyFont="1" applyAlignment="1">
      <alignment wrapText="1"/>
    </xf>
    <xf numFmtId="0" fontId="59" fillId="0" borderId="32" xfId="1" applyFont="1" applyBorder="1" applyAlignment="1">
      <alignment horizontal="left" wrapText="1"/>
    </xf>
    <xf numFmtId="0" fontId="50" fillId="0" borderId="17" xfId="1" applyFont="1" applyBorder="1" applyAlignment="1">
      <alignment horizontal="left" indent="1"/>
    </xf>
    <xf numFmtId="165" fontId="56" fillId="0" borderId="24" xfId="1" applyNumberFormat="1" applyFont="1" applyBorder="1"/>
    <xf numFmtId="4" fontId="51" fillId="3" borderId="17" xfId="1" applyNumberFormat="1" applyFont="1" applyFill="1" applyBorder="1" applyAlignment="1">
      <alignment horizontal="right" vertical="center" wrapText="1"/>
    </xf>
    <xf numFmtId="0" fontId="55" fillId="0" borderId="0" xfId="1" applyFont="1" applyAlignment="1">
      <alignment horizontal="left"/>
    </xf>
    <xf numFmtId="0" fontId="52" fillId="0" borderId="17" xfId="1" applyFont="1" applyBorder="1" applyAlignment="1">
      <alignment vertical="center" wrapText="1"/>
    </xf>
    <xf numFmtId="4" fontId="51" fillId="3" borderId="17" xfId="1" applyNumberFormat="1" applyFont="1" applyFill="1" applyBorder="1" applyAlignment="1">
      <alignment vertical="center" wrapText="1"/>
    </xf>
    <xf numFmtId="0" fontId="52" fillId="0" borderId="0" xfId="1" applyFont="1" applyAlignment="1">
      <alignment horizontal="left" vertical="center" wrapText="1" indent="4"/>
    </xf>
    <xf numFmtId="0" fontId="55" fillId="0" borderId="17" xfId="1" applyFont="1" applyBorder="1" applyAlignment="1">
      <alignment horizontal="left" vertical="center" wrapText="1" indent="1"/>
    </xf>
    <xf numFmtId="4" fontId="51" fillId="3" borderId="17" xfId="1" applyNumberFormat="1" applyFont="1" applyFill="1" applyBorder="1" applyAlignment="1">
      <alignment wrapText="1"/>
    </xf>
    <xf numFmtId="0" fontId="59" fillId="0" borderId="0" xfId="1" applyFont="1" applyAlignment="1">
      <alignment horizontal="justify" vertical="top" wrapText="1"/>
    </xf>
    <xf numFmtId="164" fontId="52" fillId="0" borderId="0" xfId="5" applyNumberFormat="1" applyFont="1" applyAlignment="1">
      <alignment horizontal="right" vertical="center"/>
    </xf>
    <xf numFmtId="4" fontId="52" fillId="0" borderId="17" xfId="5" applyNumberFormat="1" applyFont="1" applyBorder="1" applyAlignment="1">
      <alignment horizontal="right"/>
    </xf>
    <xf numFmtId="49" fontId="56" fillId="0" borderId="17" xfId="5" applyNumberFormat="1" applyFont="1" applyBorder="1" applyAlignment="1">
      <alignment horizontal="right"/>
    </xf>
    <xf numFmtId="49" fontId="56" fillId="0" borderId="17" xfId="5" applyNumberFormat="1" applyFont="1" applyBorder="1" applyAlignment="1">
      <alignment horizontal="center"/>
    </xf>
    <xf numFmtId="0" fontId="53" fillId="2" borderId="0" xfId="1" applyFont="1" applyFill="1" applyAlignment="1">
      <alignment horizontal="left" vertical="center"/>
    </xf>
    <xf numFmtId="0" fontId="80" fillId="0" borderId="0" xfId="1" applyFont="1" applyAlignment="1">
      <alignment horizontal="left" vertical="center"/>
    </xf>
    <xf numFmtId="0" fontId="81" fillId="0" borderId="0" xfId="1" applyFont="1" applyAlignment="1">
      <alignment horizontal="center" wrapText="1"/>
    </xf>
    <xf numFmtId="0" fontId="55" fillId="3" borderId="17" xfId="1" applyFont="1" applyFill="1" applyBorder="1" applyAlignment="1">
      <alignment horizontal="center" wrapText="1"/>
    </xf>
    <xf numFmtId="0" fontId="70" fillId="4" borderId="17" xfId="1" applyFont="1" applyFill="1" applyBorder="1" applyAlignment="1">
      <alignment horizontal="center" wrapText="1"/>
    </xf>
    <xf numFmtId="0" fontId="51" fillId="3" borderId="17" xfId="1" applyFont="1" applyFill="1" applyBorder="1" applyAlignment="1">
      <alignment horizontal="center" wrapText="1"/>
    </xf>
    <xf numFmtId="164" fontId="51" fillId="4" borderId="17" xfId="5" applyNumberFormat="1" applyFont="1" applyFill="1" applyBorder="1" applyAlignment="1">
      <alignment horizontal="right" vertical="center"/>
    </xf>
    <xf numFmtId="164" fontId="51" fillId="3" borderId="0" xfId="5" quotePrefix="1" applyNumberFormat="1" applyFont="1" applyFill="1" applyBorder="1" applyAlignment="1">
      <alignment horizontal="center" vertical="center" wrapText="1"/>
    </xf>
    <xf numFmtId="0" fontId="51" fillId="3" borderId="17" xfId="1" applyFont="1" applyFill="1" applyBorder="1" applyAlignment="1">
      <alignment horizontal="left" vertical="top"/>
    </xf>
    <xf numFmtId="164" fontId="51" fillId="3" borderId="37" xfId="5" quotePrefix="1" applyNumberFormat="1" applyFont="1" applyFill="1" applyBorder="1" applyAlignment="1">
      <alignment horizontal="center" vertical="center" wrapText="1"/>
    </xf>
    <xf numFmtId="0" fontId="59" fillId="0" borderId="0" xfId="1" applyFont="1" applyAlignment="1">
      <alignment vertical="top" wrapText="1"/>
    </xf>
    <xf numFmtId="0" fontId="55" fillId="0" borderId="17" xfId="1" applyFont="1" applyBorder="1" applyAlignment="1">
      <alignment horizontal="center" vertical="center" wrapText="1"/>
    </xf>
    <xf numFmtId="0" fontId="55" fillId="7" borderId="17" xfId="1" applyFont="1" applyFill="1" applyBorder="1" applyAlignment="1">
      <alignment horizontal="center" vertical="center" wrapText="1"/>
    </xf>
    <xf numFmtId="0" fontId="52" fillId="0" borderId="48" xfId="1" applyFont="1" applyBorder="1" applyAlignment="1">
      <alignment horizontal="left" vertical="center" wrapText="1" indent="1"/>
    </xf>
    <xf numFmtId="3" fontId="56" fillId="0" borderId="17" xfId="3" applyNumberFormat="1" applyFont="1" applyBorder="1" applyAlignment="1" applyProtection="1">
      <alignment horizontal="center" vertical="center"/>
      <protection locked="0"/>
    </xf>
    <xf numFmtId="3" fontId="50" fillId="3" borderId="49" xfId="3" applyNumberFormat="1" applyFont="1" applyFill="1" applyBorder="1" applyAlignment="1" applyProtection="1">
      <alignment horizontal="center" vertical="center" wrapText="1"/>
    </xf>
    <xf numFmtId="0" fontId="50" fillId="3" borderId="48" xfId="1" applyFont="1" applyFill="1" applyBorder="1" applyAlignment="1">
      <alignment horizontal="left" vertical="center" wrapText="1" indent="1"/>
    </xf>
    <xf numFmtId="3" fontId="50" fillId="3" borderId="17" xfId="3" applyNumberFormat="1" applyFont="1" applyFill="1" applyBorder="1" applyAlignment="1" applyProtection="1">
      <alignment horizontal="center" vertical="center" wrapText="1"/>
    </xf>
    <xf numFmtId="0" fontId="50" fillId="3" borderId="50" xfId="1" applyFont="1" applyFill="1" applyBorder="1" applyAlignment="1">
      <alignment horizontal="left" vertical="center" wrapText="1" indent="1"/>
    </xf>
    <xf numFmtId="3" fontId="50" fillId="3" borderId="51" xfId="3" applyNumberFormat="1" applyFont="1" applyFill="1" applyBorder="1" applyAlignment="1" applyProtection="1">
      <alignment horizontal="center" vertical="center" wrapText="1"/>
    </xf>
    <xf numFmtId="3" fontId="51" fillId="3" borderId="52" xfId="3" applyNumberFormat="1" applyFont="1" applyFill="1" applyBorder="1" applyAlignment="1" applyProtection="1">
      <alignment horizontal="center" vertical="center" wrapText="1"/>
    </xf>
    <xf numFmtId="3" fontId="50" fillId="3" borderId="52" xfId="3" applyNumberFormat="1" applyFont="1" applyFill="1" applyBorder="1" applyAlignment="1" applyProtection="1">
      <alignment horizontal="center" vertical="center" wrapText="1"/>
    </xf>
    <xf numFmtId="0" fontId="52" fillId="0" borderId="48" xfId="1" applyFont="1" applyBorder="1" applyAlignment="1">
      <alignment horizontal="left" vertical="center" indent="1"/>
    </xf>
    <xf numFmtId="0" fontId="52" fillId="0" borderId="55" xfId="1" applyFont="1" applyBorder="1" applyAlignment="1">
      <alignment horizontal="left" vertical="center" wrapText="1" indent="1"/>
    </xf>
    <xf numFmtId="3" fontId="56" fillId="0" borderId="56" xfId="3" applyNumberFormat="1" applyFont="1" applyBorder="1" applyAlignment="1" applyProtection="1">
      <alignment horizontal="center" vertical="center"/>
      <protection locked="0"/>
    </xf>
    <xf numFmtId="3" fontId="50" fillId="3" borderId="57" xfId="3" applyNumberFormat="1" applyFont="1" applyFill="1" applyBorder="1" applyAlignment="1" applyProtection="1">
      <alignment horizontal="center" vertical="center" wrapText="1"/>
    </xf>
    <xf numFmtId="0" fontId="50" fillId="3" borderId="48" xfId="1" applyFont="1" applyFill="1" applyBorder="1" applyAlignment="1">
      <alignment horizontal="center" vertical="center" wrapText="1"/>
    </xf>
    <xf numFmtId="0" fontId="52" fillId="0" borderId="48" xfId="1" applyFont="1" applyBorder="1" applyAlignment="1">
      <alignment horizontal="left" vertical="center" wrapText="1" indent="2"/>
    </xf>
    <xf numFmtId="0" fontId="52" fillId="8" borderId="0" xfId="1" applyFont="1" applyFill="1" applyAlignment="1">
      <alignment horizontal="left" vertical="center"/>
    </xf>
    <xf numFmtId="0" fontId="55" fillId="0" borderId="0" xfId="1" applyFont="1" applyAlignment="1">
      <alignment horizontal="left" vertical="justify"/>
    </xf>
    <xf numFmtId="0" fontId="62" fillId="0" borderId="0" xfId="1" applyFont="1" applyAlignment="1">
      <alignment vertical="center"/>
    </xf>
    <xf numFmtId="0" fontId="52" fillId="0" borderId="17" xfId="1" applyFont="1" applyBorder="1" applyAlignment="1">
      <alignment horizontal="center"/>
    </xf>
    <xf numFmtId="4" fontId="56" fillId="0" borderId="17" xfId="3" applyNumberFormat="1" applyFont="1" applyFill="1" applyBorder="1" applyAlignment="1">
      <alignment horizontal="right" vertical="center"/>
    </xf>
    <xf numFmtId="4" fontId="56" fillId="0" borderId="17" xfId="3" applyNumberFormat="1" applyFont="1" applyBorder="1" applyAlignment="1">
      <alignment horizontal="right" vertical="center"/>
    </xf>
    <xf numFmtId="4" fontId="50" fillId="3" borderId="17" xfId="3" applyNumberFormat="1" applyFont="1" applyFill="1" applyBorder="1" applyAlignment="1">
      <alignment horizontal="right" vertical="center"/>
    </xf>
    <xf numFmtId="0" fontId="52" fillId="0" borderId="17" xfId="1" quotePrefix="1" applyFont="1" applyBorder="1" applyAlignment="1">
      <alignment horizontal="center"/>
    </xf>
    <xf numFmtId="0" fontId="52" fillId="0" borderId="0" xfId="3" applyFont="1" applyAlignment="1">
      <alignment horizontal="right"/>
    </xf>
    <xf numFmtId="0" fontId="52" fillId="0" borderId="0" xfId="3" applyFont="1" applyBorder="1" applyAlignment="1">
      <alignment horizontal="right"/>
    </xf>
    <xf numFmtId="0" fontId="55" fillId="0" borderId="0" xfId="1" applyFont="1" applyAlignment="1">
      <alignment horizontal="center" wrapText="1"/>
    </xf>
    <xf numFmtId="0" fontId="55" fillId="0" borderId="0" xfId="3" applyFont="1" applyFill="1" applyBorder="1" applyAlignment="1">
      <alignment horizontal="right"/>
    </xf>
    <xf numFmtId="0" fontId="52" fillId="0" borderId="0" xfId="3" applyFont="1"/>
    <xf numFmtId="0" fontId="52" fillId="0" borderId="0" xfId="3" applyFont="1" applyBorder="1"/>
    <xf numFmtId="0" fontId="51" fillId="3" borderId="37" xfId="1" applyFont="1" applyFill="1" applyBorder="1" applyAlignment="1">
      <alignment horizontal="center" wrapText="1"/>
    </xf>
    <xf numFmtId="4" fontId="50" fillId="3" borderId="17" xfId="3" applyNumberFormat="1" applyFont="1" applyFill="1" applyBorder="1" applyAlignment="1">
      <alignment horizontal="right" wrapText="1"/>
    </xf>
    <xf numFmtId="0" fontId="51" fillId="0" borderId="0" xfId="1" applyFont="1" applyAlignment="1">
      <alignment horizontal="left" vertical="center"/>
    </xf>
    <xf numFmtId="0" fontId="57" fillId="0" borderId="0" xfId="1" applyFont="1" applyAlignment="1">
      <alignment horizontal="right" vertical="center"/>
    </xf>
    <xf numFmtId="0" fontId="52" fillId="0" borderId="17" xfId="1" applyFont="1" applyBorder="1" applyAlignment="1">
      <alignment wrapText="1"/>
    </xf>
    <xf numFmtId="4" fontId="50" fillId="3" borderId="17" xfId="3" applyNumberFormat="1" applyFont="1" applyFill="1" applyBorder="1" applyAlignment="1">
      <alignment horizontal="right" vertical="center" wrapText="1"/>
    </xf>
    <xf numFmtId="0" fontId="55" fillId="0" borderId="0" xfId="1" applyFont="1" applyAlignment="1">
      <alignment horizontal="center" vertical="center" wrapText="1"/>
    </xf>
    <xf numFmtId="0" fontId="52" fillId="0" borderId="0" xfId="1" applyFont="1" applyAlignment="1">
      <alignment vertical="center" wrapText="1"/>
    </xf>
    <xf numFmtId="4" fontId="51" fillId="3" borderId="17" xfId="3" applyNumberFormat="1" applyFont="1" applyFill="1" applyBorder="1" applyAlignment="1">
      <alignment horizontal="right" vertical="center" wrapText="1"/>
    </xf>
    <xf numFmtId="0" fontId="52" fillId="0" borderId="36" xfId="1" applyFont="1" applyBorder="1"/>
    <xf numFmtId="4" fontId="52" fillId="0" borderId="30" xfId="3" applyNumberFormat="1" applyFont="1" applyBorder="1" applyAlignment="1">
      <alignment vertical="center" wrapText="1"/>
    </xf>
    <xf numFmtId="0" fontId="51" fillId="3" borderId="17" xfId="1" applyFont="1" applyFill="1" applyBorder="1" applyAlignment="1">
      <alignment horizontal="left" vertical="center" indent="1"/>
    </xf>
    <xf numFmtId="4" fontId="50" fillId="3" borderId="17" xfId="3" applyNumberFormat="1" applyFont="1" applyFill="1" applyBorder="1" applyAlignment="1">
      <alignment vertical="center" wrapText="1"/>
    </xf>
    <xf numFmtId="4" fontId="56" fillId="0" borderId="17" xfId="3" applyNumberFormat="1" applyFont="1" applyBorder="1" applyAlignment="1">
      <alignment horizontal="right" vertical="center" wrapText="1"/>
    </xf>
    <xf numFmtId="0" fontId="52" fillId="0" borderId="40" xfId="1" quotePrefix="1" applyFont="1" applyBorder="1" applyAlignment="1">
      <alignment horizontal="left" vertical="center" wrapText="1" indent="1"/>
    </xf>
    <xf numFmtId="0" fontId="52" fillId="0" borderId="41" xfId="1" quotePrefix="1" applyFont="1" applyBorder="1" applyAlignment="1">
      <alignment horizontal="left" vertical="center" wrapText="1" indent="1"/>
    </xf>
    <xf numFmtId="0" fontId="52" fillId="0" borderId="42" xfId="1" quotePrefix="1" applyFont="1" applyBorder="1" applyAlignment="1">
      <alignment horizontal="left" vertical="center" wrapText="1" indent="1"/>
    </xf>
    <xf numFmtId="0" fontId="52" fillId="0" borderId="19" xfId="1" quotePrefix="1" applyFont="1" applyBorder="1" applyAlignment="1">
      <alignment horizontal="left" vertical="center" wrapText="1" indent="1"/>
    </xf>
    <xf numFmtId="0" fontId="51" fillId="3" borderId="37" xfId="1" applyFont="1" applyFill="1" applyBorder="1" applyAlignment="1">
      <alignment vertical="center" wrapText="1"/>
    </xf>
    <xf numFmtId="0" fontId="52" fillId="0" borderId="17" xfId="1" quotePrefix="1" applyFont="1" applyBorder="1" applyAlignment="1">
      <alignment horizontal="left" vertical="center" wrapText="1" indent="1"/>
    </xf>
    <xf numFmtId="0" fontId="59" fillId="0" borderId="0" xfId="1" applyFont="1" applyAlignment="1">
      <alignment horizontal="left" vertical="justify"/>
    </xf>
    <xf numFmtId="0" fontId="27" fillId="3" borderId="0" xfId="1" applyFill="1"/>
    <xf numFmtId="0" fontId="28" fillId="7" borderId="17" xfId="1" applyFont="1" applyFill="1" applyBorder="1" applyAlignment="1">
      <alignment horizontal="center" vertical="center" wrapText="1"/>
    </xf>
    <xf numFmtId="0" fontId="27" fillId="3" borderId="0" xfId="1" applyFont="1" applyFill="1" applyAlignment="1">
      <alignment horizontal="left"/>
    </xf>
    <xf numFmtId="0" fontId="27" fillId="3" borderId="0" xfId="1" applyFont="1" applyFill="1" applyAlignment="1">
      <alignment horizontal="right"/>
    </xf>
    <xf numFmtId="0" fontId="31" fillId="3" borderId="0" xfId="1" applyFont="1" applyFill="1" applyAlignment="1">
      <alignment horizontal="center" vertical="center" wrapText="1"/>
    </xf>
    <xf numFmtId="0" fontId="27" fillId="3" borderId="0" xfId="1" applyFill="1" applyAlignment="1">
      <alignment vertical="top" wrapText="1"/>
    </xf>
    <xf numFmtId="0" fontId="34" fillId="3" borderId="0" xfId="1" applyFont="1" applyFill="1" applyAlignment="1">
      <alignment vertical="top"/>
    </xf>
    <xf numFmtId="49" fontId="56" fillId="0" borderId="17" xfId="1" applyNumberFormat="1" applyFont="1" applyBorder="1" applyAlignment="1">
      <alignment horizontal="right" wrapText="1"/>
    </xf>
    <xf numFmtId="4" fontId="56" fillId="0" borderId="17" xfId="1" applyNumberFormat="1" applyFont="1" applyFill="1" applyBorder="1" applyAlignment="1">
      <alignment horizontal="right"/>
    </xf>
    <xf numFmtId="0" fontId="52" fillId="0" borderId="17" xfId="1" applyFont="1" applyBorder="1" applyAlignment="1">
      <alignment horizontal="center" vertical="center" wrapText="1"/>
    </xf>
    <xf numFmtId="0" fontId="56" fillId="3" borderId="17" xfId="1" applyFont="1" applyFill="1" applyBorder="1" applyAlignment="1">
      <alignment horizontal="left" wrapText="1" indent="3"/>
    </xf>
    <xf numFmtId="0" fontId="32" fillId="0" borderId="0" xfId="1" applyFont="1" applyAlignment="1">
      <alignment horizontal="right"/>
    </xf>
    <xf numFmtId="0" fontId="47" fillId="0" borderId="0" xfId="1" applyFont="1" applyAlignment="1">
      <alignment horizontal="left" vertical="justify" wrapText="1"/>
    </xf>
    <xf numFmtId="0" fontId="48" fillId="0" borderId="0" xfId="1" applyFont="1" applyAlignment="1">
      <alignment horizontal="center" wrapText="1"/>
    </xf>
    <xf numFmtId="0" fontId="48" fillId="3" borderId="24" xfId="1" applyFont="1" applyFill="1" applyBorder="1" applyAlignment="1">
      <alignment horizontal="left" vertical="center" wrapText="1"/>
    </xf>
    <xf numFmtId="0" fontId="48" fillId="3" borderId="0" xfId="1" applyFont="1" applyFill="1" applyBorder="1" applyAlignment="1">
      <alignment horizontal="left" vertical="center" wrapText="1"/>
    </xf>
    <xf numFmtId="0" fontId="48" fillId="3" borderId="18" xfId="1" applyFont="1" applyFill="1" applyBorder="1" applyAlignment="1">
      <alignment horizontal="left" vertical="center" wrapText="1"/>
    </xf>
    <xf numFmtId="0" fontId="35" fillId="0" borderId="0" xfId="1" applyFont="1" applyAlignment="1">
      <alignment horizontal="center" vertical="center" wrapText="1"/>
    </xf>
    <xf numFmtId="0" fontId="37" fillId="2" borderId="21" xfId="1" applyFont="1" applyFill="1" applyBorder="1" applyAlignment="1">
      <alignment horizontal="center" vertical="center" wrapText="1"/>
    </xf>
    <xf numFmtId="0" fontId="37" fillId="2" borderId="22" xfId="1" applyFont="1" applyFill="1" applyBorder="1" applyAlignment="1">
      <alignment horizontal="center" vertical="center" wrapText="1"/>
    </xf>
    <xf numFmtId="0" fontId="37" fillId="2" borderId="23" xfId="1" applyFont="1" applyFill="1" applyBorder="1" applyAlignment="1">
      <alignment horizontal="center" vertical="center" wrapText="1"/>
    </xf>
    <xf numFmtId="0" fontId="37" fillId="2" borderId="24" xfId="1" applyFont="1" applyFill="1" applyBorder="1" applyAlignment="1">
      <alignment horizontal="center" vertical="center" wrapText="1"/>
    </xf>
    <xf numFmtId="0" fontId="37" fillId="2" borderId="0" xfId="1" applyFont="1" applyFill="1" applyAlignment="1">
      <alignment horizontal="center" vertical="center" wrapText="1"/>
    </xf>
    <xf numFmtId="0" fontId="37" fillId="2" borderId="18" xfId="1" applyFont="1" applyFill="1" applyBorder="1" applyAlignment="1">
      <alignment horizontal="center" vertical="center" wrapText="1"/>
    </xf>
    <xf numFmtId="0" fontId="37" fillId="2" borderId="25" xfId="1" applyFont="1" applyFill="1" applyBorder="1" applyAlignment="1">
      <alignment horizontal="center" vertical="center" wrapText="1"/>
    </xf>
    <xf numFmtId="0" fontId="37" fillId="2" borderId="26" xfId="1" applyFont="1" applyFill="1" applyBorder="1" applyAlignment="1">
      <alignment horizontal="center" vertical="center" wrapText="1"/>
    </xf>
    <xf numFmtId="0" fontId="37" fillId="2" borderId="27" xfId="1" applyFont="1" applyFill="1" applyBorder="1" applyAlignment="1">
      <alignment horizontal="center" vertical="center" wrapText="1"/>
    </xf>
    <xf numFmtId="0" fontId="39" fillId="0" borderId="22" xfId="1" applyFont="1" applyBorder="1" applyAlignment="1">
      <alignment horizontal="center"/>
    </xf>
    <xf numFmtId="0" fontId="39" fillId="0" borderId="0" xfId="1" applyFont="1" applyAlignment="1">
      <alignment horizontal="center"/>
    </xf>
    <xf numFmtId="0" fontId="39" fillId="0" borderId="0" xfId="4" applyFont="1" applyAlignment="1" applyProtection="1">
      <alignment horizontal="justify" vertical="top" wrapText="1"/>
    </xf>
    <xf numFmtId="0" fontId="50" fillId="3" borderId="0" xfId="1" applyFont="1" applyFill="1" applyAlignment="1">
      <alignment horizontal="left" vertic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1" fillId="0" borderId="0" xfId="0" applyFont="1" applyAlignment="1">
      <alignment horizontal="justify" wrapText="1"/>
    </xf>
    <xf numFmtId="0" fontId="23" fillId="0" borderId="0" xfId="0" applyFont="1" applyAlignment="1">
      <alignment horizontal="left"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16" xfId="0" applyFont="1" applyBorder="1" applyAlignment="1">
      <alignment horizontal="center"/>
    </xf>
    <xf numFmtId="0" fontId="2" fillId="0" borderId="13" xfId="0" applyFont="1" applyBorder="1" applyAlignment="1">
      <alignment horizontal="center"/>
    </xf>
    <xf numFmtId="164" fontId="2" fillId="0" borderId="15" xfId="0" applyNumberFormat="1" applyFont="1" applyBorder="1" applyAlignment="1">
      <alignment horizontal="right"/>
    </xf>
    <xf numFmtId="0" fontId="2" fillId="0" borderId="9"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2" fillId="0" borderId="0" xfId="0" applyFont="1" applyAlignment="1">
      <alignment horizontal="center"/>
    </xf>
    <xf numFmtId="164" fontId="2" fillId="0" borderId="5" xfId="0" applyNumberFormat="1" applyFont="1" applyBorder="1" applyAlignment="1">
      <alignment horizontal="right"/>
    </xf>
    <xf numFmtId="0" fontId="50" fillId="3" borderId="0" xfId="1" applyFont="1" applyFill="1" applyBorder="1" applyAlignment="1">
      <alignment horizontal="left" vertical="center" wrapText="1"/>
    </xf>
    <xf numFmtId="0" fontId="52" fillId="0" borderId="33" xfId="1" applyFont="1" applyBorder="1" applyAlignment="1">
      <alignment horizontal="left" vertical="center" wrapText="1"/>
    </xf>
    <xf numFmtId="0" fontId="52" fillId="0" borderId="34" xfId="1" applyFont="1" applyBorder="1" applyAlignment="1">
      <alignment horizontal="left" vertical="center" wrapText="1"/>
    </xf>
    <xf numFmtId="0" fontId="52" fillId="0" borderId="35" xfId="1" applyFont="1" applyBorder="1" applyAlignment="1">
      <alignment horizontal="left" vertical="center" wrapText="1"/>
    </xf>
    <xf numFmtId="0" fontId="55" fillId="0" borderId="0" xfId="1" applyFont="1" applyAlignment="1">
      <alignment horizontal="left" vertical="top"/>
    </xf>
    <xf numFmtId="0" fontId="51" fillId="0" borderId="0" xfId="1" applyFont="1" applyAlignment="1">
      <alignment horizontal="center" vertical="center" wrapText="1"/>
    </xf>
    <xf numFmtId="0" fontId="51" fillId="3" borderId="0" xfId="1" applyFont="1" applyFill="1" applyBorder="1" applyAlignment="1">
      <alignment horizontal="justify" wrapText="1"/>
    </xf>
    <xf numFmtId="0" fontId="50" fillId="3" borderId="0" xfId="1" applyFont="1" applyFill="1" applyAlignment="1">
      <alignment horizontal="justify" vertical="top" wrapText="1"/>
    </xf>
    <xf numFmtId="0" fontId="50" fillId="3" borderId="32" xfId="1" applyFont="1" applyFill="1" applyBorder="1" applyAlignment="1">
      <alignment horizontal="left" wrapText="1"/>
    </xf>
    <xf numFmtId="0" fontId="50" fillId="3" borderId="36" xfId="1" applyFont="1" applyFill="1" applyBorder="1" applyAlignment="1">
      <alignment horizontal="left" wrapText="1"/>
    </xf>
    <xf numFmtId="0" fontId="50" fillId="3" borderId="37" xfId="1" applyFont="1" applyFill="1" applyBorder="1" applyAlignment="1">
      <alignment horizontal="left" wrapText="1"/>
    </xf>
    <xf numFmtId="0" fontId="55" fillId="0" borderId="22" xfId="1" applyFont="1" applyBorder="1" applyAlignment="1">
      <alignment horizontal="left" vertical="top" wrapText="1"/>
    </xf>
    <xf numFmtId="0" fontId="61" fillId="2" borderId="0" xfId="1" applyFont="1" applyFill="1" applyAlignment="1">
      <alignment horizontal="left" vertical="top" wrapText="1"/>
    </xf>
    <xf numFmtId="0" fontId="55" fillId="0" borderId="0" xfId="1" applyFont="1" applyAlignment="1">
      <alignment wrapText="1"/>
    </xf>
    <xf numFmtId="0" fontId="52" fillId="0" borderId="0" xfId="1" applyFont="1" applyAlignment="1">
      <alignment wrapText="1"/>
    </xf>
    <xf numFmtId="0" fontId="62" fillId="5" borderId="22" xfId="1" applyFont="1" applyFill="1" applyBorder="1" applyAlignment="1">
      <alignment horizontal="left"/>
    </xf>
    <xf numFmtId="0" fontId="55" fillId="0" borderId="0" xfId="1" applyFont="1" applyBorder="1" applyAlignment="1">
      <alignment horizontal="left" wrapText="1"/>
    </xf>
    <xf numFmtId="0" fontId="50" fillId="3" borderId="32" xfId="1" applyFont="1" applyFill="1" applyBorder="1" applyAlignment="1">
      <alignment horizontal="left" vertical="top" wrapText="1"/>
    </xf>
    <xf numFmtId="0" fontId="50" fillId="3" borderId="36" xfId="1" applyFont="1" applyFill="1" applyBorder="1" applyAlignment="1">
      <alignment horizontal="left" vertical="top" wrapText="1"/>
    </xf>
    <xf numFmtId="0" fontId="50" fillId="3" borderId="37" xfId="1" applyFont="1" applyFill="1" applyBorder="1" applyAlignment="1">
      <alignment horizontal="left" vertical="top" wrapText="1"/>
    </xf>
    <xf numFmtId="0" fontId="30" fillId="5" borderId="22" xfId="0" applyFont="1" applyFill="1" applyBorder="1" applyAlignment="1">
      <alignment horizontal="left" wrapText="1"/>
    </xf>
    <xf numFmtId="0" fontId="61" fillId="2" borderId="0" xfId="1" applyFont="1" applyFill="1" applyBorder="1" applyAlignment="1">
      <alignment horizontal="left" vertical="top" wrapText="1"/>
    </xf>
    <xf numFmtId="0" fontId="61" fillId="2" borderId="18" xfId="1" applyFont="1" applyFill="1" applyBorder="1" applyAlignment="1">
      <alignment horizontal="left" vertical="top" wrapText="1"/>
    </xf>
    <xf numFmtId="0" fontId="61" fillId="2" borderId="0" xfId="1" applyFont="1" applyFill="1" applyAlignment="1">
      <alignment horizontal="left" vertical="center" wrapText="1"/>
    </xf>
    <xf numFmtId="0" fontId="62" fillId="5" borderId="22" xfId="1" applyFont="1" applyFill="1" applyBorder="1" applyAlignment="1">
      <alignment horizontal="left" vertical="center" wrapText="1"/>
    </xf>
    <xf numFmtId="0" fontId="61" fillId="2" borderId="36" xfId="1" applyFont="1" applyFill="1" applyBorder="1" applyAlignment="1">
      <alignment horizontal="left" vertical="top" wrapText="1" readingOrder="1"/>
    </xf>
    <xf numFmtId="0" fontId="55" fillId="3" borderId="32" xfId="1" applyFont="1" applyFill="1" applyBorder="1" applyAlignment="1">
      <alignment horizontal="left" vertical="top" wrapText="1"/>
    </xf>
    <xf numFmtId="0" fontId="55" fillId="3" borderId="37" xfId="1" applyFont="1" applyFill="1" applyBorder="1" applyAlignment="1">
      <alignment horizontal="left" vertical="top" wrapText="1"/>
    </xf>
    <xf numFmtId="0" fontId="61" fillId="2" borderId="36" xfId="1" applyFont="1" applyFill="1" applyBorder="1" applyAlignment="1">
      <alignment horizontal="left" vertical="justify" wrapText="1"/>
    </xf>
    <xf numFmtId="0" fontId="55" fillId="0" borderId="22" xfId="1" applyFont="1" applyBorder="1" applyAlignment="1">
      <alignment horizontal="left" vertical="center" wrapText="1"/>
    </xf>
    <xf numFmtId="0" fontId="55" fillId="0" borderId="22" xfId="1" applyFont="1" applyBorder="1" applyAlignment="1">
      <alignment horizontal="left" wrapText="1"/>
    </xf>
    <xf numFmtId="0" fontId="50" fillId="3" borderId="0" xfId="1" applyFont="1" applyFill="1" applyAlignment="1">
      <alignment horizontal="left" vertical="top" wrapText="1"/>
    </xf>
    <xf numFmtId="0" fontId="55" fillId="3" borderId="32" xfId="1" applyFont="1" applyFill="1" applyBorder="1" applyAlignment="1">
      <alignment horizontal="left" vertical="center" wrapText="1"/>
    </xf>
    <xf numFmtId="0" fontId="55" fillId="3" borderId="37" xfId="1" applyFont="1" applyFill="1" applyBorder="1" applyAlignment="1">
      <alignment horizontal="left" vertical="center" wrapText="1"/>
    </xf>
    <xf numFmtId="0" fontId="61" fillId="2" borderId="0" xfId="1" applyFont="1" applyFill="1" applyAlignment="1">
      <alignment horizontal="left" vertical="justify" wrapText="1"/>
    </xf>
    <xf numFmtId="0" fontId="55" fillId="0" borderId="0" xfId="1" applyFont="1" applyAlignment="1">
      <alignment horizontal="left" wrapText="1"/>
    </xf>
    <xf numFmtId="0" fontId="51" fillId="3" borderId="32" xfId="1" applyFont="1" applyFill="1" applyBorder="1" applyAlignment="1">
      <alignment horizontal="left" wrapText="1"/>
    </xf>
    <xf numFmtId="0" fontId="51" fillId="3" borderId="37" xfId="1" applyFont="1" applyFill="1" applyBorder="1" applyAlignment="1">
      <alignment horizontal="left" wrapText="1"/>
    </xf>
    <xf numFmtId="0" fontId="50" fillId="3" borderId="25" xfId="1" applyFont="1" applyFill="1" applyBorder="1" applyAlignment="1">
      <alignment horizontal="left" wrapText="1"/>
    </xf>
    <xf numFmtId="0" fontId="50" fillId="3" borderId="26" xfId="1" applyFont="1" applyFill="1" applyBorder="1" applyAlignment="1">
      <alignment horizontal="left" wrapText="1"/>
    </xf>
    <xf numFmtId="0" fontId="69" fillId="0" borderId="0" xfId="1" applyFont="1" applyAlignment="1">
      <alignment horizontal="left" vertical="center" wrapText="1"/>
    </xf>
    <xf numFmtId="0" fontId="51" fillId="3" borderId="24" xfId="1" applyFont="1" applyFill="1" applyBorder="1" applyAlignment="1">
      <alignment horizontal="left" vertical="center" wrapText="1"/>
    </xf>
    <xf numFmtId="0" fontId="51" fillId="3" borderId="0" xfId="1" applyFont="1" applyFill="1" applyBorder="1" applyAlignment="1">
      <alignment horizontal="left" vertical="center" wrapText="1"/>
    </xf>
    <xf numFmtId="0" fontId="55" fillId="0" borderId="22" xfId="1" applyFont="1" applyBorder="1" applyAlignment="1">
      <alignment horizontal="left"/>
    </xf>
    <xf numFmtId="0" fontId="55" fillId="0" borderId="26" xfId="1" applyFont="1" applyBorder="1" applyAlignment="1">
      <alignment horizontal="center" vertical="center" wrapText="1"/>
    </xf>
    <xf numFmtId="0" fontId="68" fillId="5" borderId="32" xfId="1" applyFont="1" applyFill="1" applyBorder="1" applyAlignment="1">
      <alignment horizontal="left" vertical="center"/>
    </xf>
    <xf numFmtId="0" fontId="68" fillId="5" borderId="36" xfId="1" applyFont="1" applyFill="1" applyBorder="1" applyAlignment="1">
      <alignment horizontal="left" vertical="center"/>
    </xf>
    <xf numFmtId="0" fontId="68" fillId="5" borderId="37" xfId="1" applyFont="1" applyFill="1" applyBorder="1" applyAlignment="1">
      <alignment horizontal="left" vertical="center"/>
    </xf>
    <xf numFmtId="0" fontId="55" fillId="0" borderId="17" xfId="1" applyFont="1" applyBorder="1" applyAlignment="1">
      <alignment horizontal="center"/>
    </xf>
    <xf numFmtId="0" fontId="61" fillId="2" borderId="36" xfId="1" applyFont="1" applyFill="1" applyBorder="1" applyAlignment="1">
      <alignment horizontal="left" vertical="center" wrapText="1"/>
    </xf>
    <xf numFmtId="0" fontId="62" fillId="5" borderId="22" xfId="1" applyFont="1" applyFill="1" applyBorder="1" applyAlignment="1">
      <alignment horizontal="left" wrapText="1"/>
    </xf>
    <xf numFmtId="0" fontId="51" fillId="3" borderId="0" xfId="1" applyFont="1" applyFill="1" applyAlignment="1">
      <alignment horizontal="left" vertical="top" wrapText="1"/>
    </xf>
    <xf numFmtId="0" fontId="71" fillId="3" borderId="0" xfId="1" applyFont="1" applyFill="1" applyAlignment="1">
      <alignment horizontal="left" vertical="top" wrapText="1"/>
    </xf>
    <xf numFmtId="0" fontId="50" fillId="3" borderId="0" xfId="1" quotePrefix="1" applyFont="1" applyFill="1" applyAlignment="1">
      <alignment horizontal="left" vertical="top" wrapText="1"/>
    </xf>
    <xf numFmtId="0" fontId="62" fillId="5" borderId="0" xfId="1" applyFont="1" applyFill="1" applyAlignment="1">
      <alignment horizontal="left"/>
    </xf>
    <xf numFmtId="0" fontId="48" fillId="3" borderId="17" xfId="1" applyFont="1" applyFill="1" applyBorder="1" applyAlignment="1">
      <alignment horizontal="left" vertical="top" wrapText="1"/>
    </xf>
    <xf numFmtId="0" fontId="37" fillId="2" borderId="36" xfId="1" applyFont="1" applyFill="1" applyBorder="1" applyAlignment="1">
      <alignment horizontal="left" vertical="top" wrapText="1"/>
    </xf>
    <xf numFmtId="0" fontId="50" fillId="3" borderId="22" xfId="1" applyFont="1" applyFill="1" applyBorder="1" applyAlignment="1">
      <alignment horizontal="left" vertical="top" wrapText="1"/>
    </xf>
    <xf numFmtId="0" fontId="61" fillId="2" borderId="36" xfId="1" applyFont="1" applyFill="1" applyBorder="1" applyAlignment="1">
      <alignment horizontal="left" vertical="top" wrapText="1"/>
    </xf>
    <xf numFmtId="0" fontId="50" fillId="3" borderId="17" xfId="1" applyFont="1" applyFill="1" applyBorder="1" applyAlignment="1">
      <alignment horizontal="justify" vertical="center" wrapText="1"/>
    </xf>
    <xf numFmtId="0" fontId="50" fillId="3" borderId="17" xfId="1" applyFont="1" applyFill="1" applyBorder="1" applyAlignment="1">
      <alignment horizontal="left" vertical="top" wrapText="1"/>
    </xf>
    <xf numFmtId="0" fontId="60" fillId="3" borderId="17" xfId="1" applyFont="1" applyFill="1" applyBorder="1" applyAlignment="1">
      <alignment horizontal="left" vertical="top" wrapText="1"/>
    </xf>
    <xf numFmtId="0" fontId="53" fillId="2" borderId="36" xfId="1" applyFont="1" applyFill="1" applyBorder="1" applyAlignment="1">
      <alignment horizontal="left" vertical="top" wrapText="1"/>
    </xf>
    <xf numFmtId="0" fontId="51" fillId="3" borderId="32" xfId="1" applyFont="1" applyFill="1" applyBorder="1" applyAlignment="1">
      <alignment horizontal="left" vertical="center" wrapText="1"/>
    </xf>
    <xf numFmtId="0" fontId="51" fillId="3" borderId="37" xfId="1" applyFont="1" applyFill="1" applyBorder="1" applyAlignment="1">
      <alignment horizontal="left" vertical="center" wrapText="1"/>
    </xf>
    <xf numFmtId="0" fontId="79" fillId="3" borderId="17" xfId="1" applyFont="1" applyFill="1" applyBorder="1" applyAlignment="1">
      <alignment horizontal="left" vertical="top" wrapText="1"/>
    </xf>
    <xf numFmtId="0" fontId="53" fillId="2" borderId="0" xfId="1" applyFont="1" applyFill="1" applyAlignment="1">
      <alignment horizontal="left" vertical="center"/>
    </xf>
    <xf numFmtId="0" fontId="55" fillId="0" borderId="0" xfId="1" applyFont="1" applyAlignment="1">
      <alignment horizontal="center"/>
    </xf>
    <xf numFmtId="0" fontId="65" fillId="3" borderId="0" xfId="1" applyFont="1" applyFill="1" applyAlignment="1">
      <alignment horizontal="left" vertical="top" wrapText="1"/>
    </xf>
    <xf numFmtId="0" fontId="61" fillId="2" borderId="36" xfId="1" applyFont="1" applyFill="1" applyBorder="1" applyAlignment="1">
      <alignment horizontal="left" vertical="top"/>
    </xf>
    <xf numFmtId="0" fontId="59" fillId="0" borderId="0" xfId="1" applyFont="1" applyAlignment="1">
      <alignment horizontal="left" vertical="top" wrapText="1"/>
    </xf>
    <xf numFmtId="0" fontId="55" fillId="0" borderId="45" xfId="1" applyFont="1" applyBorder="1" applyAlignment="1">
      <alignment horizontal="left" wrapText="1"/>
    </xf>
    <xf numFmtId="0" fontId="55" fillId="0" borderId="46" xfId="1" applyFont="1" applyBorder="1" applyAlignment="1">
      <alignment horizontal="left" wrapText="1"/>
    </xf>
    <xf numFmtId="0" fontId="55" fillId="0" borderId="47" xfId="1" applyFont="1" applyBorder="1" applyAlignment="1">
      <alignment horizontal="left" wrapText="1"/>
    </xf>
    <xf numFmtId="0" fontId="50" fillId="3" borderId="43" xfId="1" applyFont="1" applyFill="1" applyBorder="1" applyAlignment="1">
      <alignment horizontal="left" vertical="top" wrapText="1"/>
    </xf>
    <xf numFmtId="0" fontId="50" fillId="3" borderId="44" xfId="1" applyFont="1" applyFill="1" applyBorder="1" applyAlignment="1">
      <alignment horizontal="left" vertical="top" wrapText="1"/>
    </xf>
    <xf numFmtId="0" fontId="55" fillId="0" borderId="53" xfId="1" applyFont="1" applyBorder="1" applyAlignment="1">
      <alignment horizontal="left" vertical="top" wrapText="1"/>
    </xf>
    <xf numFmtId="0" fontId="55" fillId="0" borderId="26" xfId="1" applyFont="1" applyBorder="1" applyAlignment="1">
      <alignment horizontal="left" vertical="top" wrapText="1"/>
    </xf>
    <xf numFmtId="0" fontId="50" fillId="3" borderId="0" xfId="1" applyFont="1" applyFill="1" applyBorder="1" applyAlignment="1">
      <alignment horizontal="left" vertical="top" wrapText="1"/>
    </xf>
    <xf numFmtId="0" fontId="68" fillId="5" borderId="54" xfId="1" applyFont="1" applyFill="1" applyBorder="1" applyAlignment="1">
      <alignment horizontal="left" vertical="center" wrapText="1"/>
    </xf>
    <xf numFmtId="0" fontId="55" fillId="0" borderId="36" xfId="1" applyFont="1" applyBorder="1" applyAlignment="1">
      <alignment horizontal="left" wrapText="1"/>
    </xf>
    <xf numFmtId="0" fontId="50" fillId="3" borderId="22" xfId="1" applyFont="1" applyFill="1" applyBorder="1" applyAlignment="1">
      <alignment horizontal="left" wrapText="1"/>
    </xf>
    <xf numFmtId="0" fontId="62" fillId="5" borderId="0" xfId="1" applyFont="1" applyFill="1" applyAlignment="1">
      <alignment horizontal="left" vertical="top" wrapText="1"/>
    </xf>
    <xf numFmtId="0" fontId="55" fillId="0" borderId="0" xfId="1" applyFont="1" applyAlignment="1">
      <alignment horizontal="left" vertical="center" wrapText="1"/>
    </xf>
    <xf numFmtId="0" fontId="50" fillId="3" borderId="26" xfId="1" applyFont="1" applyFill="1" applyBorder="1" applyAlignment="1">
      <alignment horizontal="left" vertical="top" wrapText="1"/>
    </xf>
    <xf numFmtId="0" fontId="61" fillId="2" borderId="36" xfId="1" applyFont="1" applyFill="1" applyBorder="1" applyAlignment="1">
      <alignment horizontal="left" vertical="center"/>
    </xf>
    <xf numFmtId="0" fontId="55" fillId="0" borderId="36" xfId="7" applyFont="1" applyBorder="1" applyAlignment="1" applyProtection="1">
      <alignment horizontal="left" wrapText="1"/>
      <protection locked="0"/>
    </xf>
    <xf numFmtId="0" fontId="50" fillId="3" borderId="17" xfId="1" applyFont="1" applyFill="1" applyBorder="1" applyAlignment="1">
      <alignment horizontal="left" wrapText="1"/>
    </xf>
    <xf numFmtId="0" fontId="50" fillId="3" borderId="32" xfId="1" applyFont="1" applyFill="1" applyBorder="1" applyAlignment="1">
      <alignment horizontal="left" vertical="top"/>
    </xf>
    <xf numFmtId="0" fontId="50" fillId="3" borderId="36" xfId="1" applyFont="1" applyFill="1" applyBorder="1" applyAlignment="1">
      <alignment horizontal="left" vertical="top"/>
    </xf>
    <xf numFmtId="0" fontId="50" fillId="3" borderId="37" xfId="1" applyFont="1" applyFill="1" applyBorder="1" applyAlignment="1">
      <alignment horizontal="left" vertical="top"/>
    </xf>
    <xf numFmtId="0" fontId="62" fillId="5" borderId="24" xfId="1" applyFont="1" applyFill="1" applyBorder="1" applyAlignment="1">
      <alignment horizontal="left"/>
    </xf>
    <xf numFmtId="0" fontId="62" fillId="5" borderId="0" xfId="1" applyFont="1" applyFill="1" applyBorder="1" applyAlignment="1">
      <alignment horizontal="left"/>
    </xf>
    <xf numFmtId="0" fontId="50" fillId="3" borderId="22" xfId="1" applyFont="1" applyFill="1" applyBorder="1" applyAlignment="1">
      <alignment horizontal="left" vertical="top"/>
    </xf>
    <xf numFmtId="0" fontId="50" fillId="3" borderId="26" xfId="1" applyFont="1" applyFill="1" applyBorder="1" applyAlignment="1">
      <alignment horizontal="left" vertical="top"/>
    </xf>
    <xf numFmtId="0" fontId="52" fillId="0" borderId="36" xfId="1" applyFont="1" applyBorder="1" applyAlignment="1">
      <alignment horizontal="left" vertical="center" wrapText="1"/>
    </xf>
    <xf numFmtId="0" fontId="61" fillId="2" borderId="26" xfId="1" applyFont="1" applyFill="1" applyBorder="1" applyAlignment="1">
      <alignment horizontal="left" vertical="center" wrapText="1"/>
    </xf>
    <xf numFmtId="0" fontId="50" fillId="3" borderId="17" xfId="1" applyFont="1" applyFill="1" applyBorder="1" applyAlignment="1">
      <alignment horizontal="left" vertical="justify"/>
    </xf>
    <xf numFmtId="0" fontId="52" fillId="0" borderId="22" xfId="1" applyFont="1" applyBorder="1" applyAlignment="1">
      <alignment horizontal="left" vertical="center" wrapText="1"/>
    </xf>
    <xf numFmtId="0" fontId="34" fillId="3" borderId="0" xfId="1" applyFont="1" applyFill="1" applyAlignment="1">
      <alignment horizontal="left" vertical="top" wrapText="1"/>
    </xf>
    <xf numFmtId="0" fontId="27" fillId="3" borderId="0" xfId="1" applyFont="1" applyFill="1" applyAlignment="1">
      <alignment horizontal="left" vertical="top" wrapText="1"/>
    </xf>
    <xf numFmtId="0" fontId="27" fillId="3" borderId="0" xfId="1" applyFill="1" applyAlignment="1">
      <alignment horizontal="left" vertical="top" wrapText="1"/>
    </xf>
    <xf numFmtId="0" fontId="28" fillId="0" borderId="32" xfId="1" applyFont="1" applyBorder="1" applyAlignment="1">
      <alignment horizontal="left" vertical="center" wrapText="1"/>
    </xf>
    <xf numFmtId="0" fontId="28" fillId="0" borderId="36" xfId="1" applyFont="1" applyBorder="1" applyAlignment="1">
      <alignment horizontal="left" vertical="center" wrapText="1"/>
    </xf>
    <xf numFmtId="0" fontId="28" fillId="0" borderId="37" xfId="1" applyFont="1" applyBorder="1" applyAlignment="1">
      <alignment horizontal="left" vertical="center" wrapText="1"/>
    </xf>
  </cellXfs>
  <cellStyles count="8">
    <cellStyle name="Lien hypertexte" xfId="4" builtinId="8"/>
    <cellStyle name="Milliers 2" xfId="3"/>
    <cellStyle name="Milliers 3" xfId="5"/>
    <cellStyle name="Normal" xfId="0" builtinId="0"/>
    <cellStyle name="Normal 2 2" xfId="7"/>
    <cellStyle name="Normal 3" xfId="1"/>
    <cellStyle name="Pourcentage" xfId="2" builtinId="5"/>
    <cellStyle name="Pourcentage 2" xfId="6"/>
  </cellStyles>
  <dxfs count="49">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ont>
        <b val="0"/>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008000"/>
      </font>
    </dxf>
    <dxf>
      <font>
        <b/>
        <i val="0"/>
        <color rgb="FFFF0000"/>
      </font>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457200</xdr:colOff>
      <xdr:row>8</xdr:row>
      <xdr:rowOff>133350</xdr:rowOff>
    </xdr:to>
    <xdr:pic>
      <xdr:nvPicPr>
        <xdr:cNvPr id="2" name="Image 2"/>
        <xdr:cNvPicPr>
          <a:picLocks noChangeAspect="1"/>
        </xdr:cNvPicPr>
      </xdr:nvPicPr>
      <xdr:blipFill>
        <a:blip xmlns:r="http://schemas.openxmlformats.org/officeDocument/2006/relationships" r:embed="rId1"/>
        <a:stretch>
          <a:fillRect/>
        </a:stretch>
      </xdr:blipFill>
      <xdr:spPr>
        <a:xfrm>
          <a:off x="0" y="0"/>
          <a:ext cx="2295525"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3192780</xdr:colOff>
          <xdr:row>3</xdr:row>
          <xdr:rowOff>137160</xdr:rowOff>
        </xdr:from>
        <xdr:to>
          <xdr:col>1</xdr:col>
          <xdr:colOff>312420</xdr:colOff>
          <xdr:row>5</xdr:row>
          <xdr:rowOff>7620</xdr:rowOff>
        </xdr:to>
        <xdr:sp macro="" textlink="">
          <xdr:nvSpPr>
            <xdr:cNvPr id="47108" name="GenerateButton" hidden="1">
              <a:extLst>
                <a:ext uri="{63B3BB69-23CF-44E3-9099-C40C66FF867C}">
                  <a14:compatExt spid="_x0000_s47108"/>
                </a:ext>
                <a:ext uri="{FF2B5EF4-FFF2-40B4-BE49-F238E27FC236}">
                  <a16:creationId xmlns:a16="http://schemas.microsoft.com/office/drawing/2014/main" id="{00000000-0008-0000-0600-000004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3192780</xdr:colOff>
          <xdr:row>6</xdr:row>
          <xdr:rowOff>0</xdr:rowOff>
        </xdr:from>
        <xdr:to>
          <xdr:col>1</xdr:col>
          <xdr:colOff>312420</xdr:colOff>
          <xdr:row>6</xdr:row>
          <xdr:rowOff>487680</xdr:rowOff>
        </xdr:to>
        <xdr:sp macro="" textlink="">
          <xdr:nvSpPr>
            <xdr:cNvPr id="47110" name="GenerateAllButton" hidden="1">
              <a:extLst>
                <a:ext uri="{63B3BB69-23CF-44E3-9099-C40C66FF867C}">
                  <a14:compatExt spid="_x0000_s47110"/>
                </a:ext>
                <a:ext uri="{FF2B5EF4-FFF2-40B4-BE49-F238E27FC236}">
                  <a16:creationId xmlns:a16="http://schemas.microsoft.com/office/drawing/2014/main" id="{00000000-0008-0000-0600-000006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Générer tous les templates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46"/>
  <sheetViews>
    <sheetView showGridLines="0" topLeftCell="A13" workbookViewId="0">
      <selection activeCell="E35" sqref="E35"/>
    </sheetView>
  </sheetViews>
  <sheetFormatPr baseColWidth="10" defaultColWidth="11.44140625" defaultRowHeight="13.2" x14ac:dyDescent="0.25"/>
  <cols>
    <col min="1" max="1" width="21.5546875" style="44" customWidth="1"/>
    <col min="2" max="2" width="6.6640625" style="43" customWidth="1"/>
    <col min="3" max="3" width="11.109375" style="43" customWidth="1"/>
    <col min="4" max="4" width="11.44140625" style="43"/>
    <col min="5" max="5" width="15.33203125" style="43" customWidth="1"/>
    <col min="6" max="6" width="13.88671875" style="43" customWidth="1"/>
    <col min="7" max="7" width="16.109375" style="43" customWidth="1"/>
    <col min="8" max="8" width="16.5546875" style="43" customWidth="1"/>
    <col min="9" max="12" width="11.44140625" style="43"/>
    <col min="13" max="13" width="4.33203125" style="43" customWidth="1"/>
    <col min="14" max="16384" width="11.44140625" style="43"/>
  </cols>
  <sheetData>
    <row r="1" spans="1:8" s="42" customFormat="1" ht="15.6" x14ac:dyDescent="0.3">
      <c r="A1" s="41"/>
      <c r="B1" s="41"/>
      <c r="C1" s="41"/>
      <c r="D1" s="41"/>
      <c r="E1" s="41"/>
      <c r="G1" s="41"/>
    </row>
    <row r="2" spans="1:8" s="42" customFormat="1" ht="15.6" x14ac:dyDescent="0.3">
      <c r="A2" s="41"/>
      <c r="B2" s="41"/>
      <c r="C2" s="41"/>
      <c r="D2" s="41"/>
      <c r="E2" s="41"/>
      <c r="F2" s="41"/>
      <c r="G2" s="41"/>
    </row>
    <row r="3" spans="1:8" ht="15.6" x14ac:dyDescent="0.3">
      <c r="A3" s="41"/>
      <c r="B3" s="41"/>
      <c r="C3" s="41"/>
      <c r="D3" s="41"/>
      <c r="E3" s="41"/>
      <c r="F3" s="41"/>
      <c r="G3" s="41"/>
    </row>
    <row r="4" spans="1:8" ht="15.6" x14ac:dyDescent="0.3">
      <c r="A4" s="41"/>
      <c r="B4" s="41"/>
      <c r="C4" s="41"/>
      <c r="D4" s="41"/>
      <c r="E4" s="41"/>
      <c r="F4" s="41"/>
      <c r="G4" s="41"/>
    </row>
    <row r="5" spans="1:8" ht="12.75" customHeight="1" x14ac:dyDescent="0.3">
      <c r="D5" s="45"/>
      <c r="E5" s="45"/>
      <c r="F5" s="45"/>
      <c r="H5" s="46"/>
    </row>
    <row r="6" spans="1:8" ht="12.75" customHeight="1" x14ac:dyDescent="0.25">
      <c r="A6" s="45"/>
      <c r="B6" s="45"/>
      <c r="D6" s="45"/>
      <c r="E6" s="45"/>
      <c r="F6" s="45"/>
      <c r="G6" s="47"/>
      <c r="H6" s="47"/>
    </row>
    <row r="7" spans="1:8" ht="12.75" customHeight="1" x14ac:dyDescent="0.25">
      <c r="D7" s="45"/>
      <c r="E7" s="45"/>
      <c r="F7" s="45"/>
      <c r="G7" s="47"/>
      <c r="H7" s="47"/>
    </row>
    <row r="8" spans="1:8" ht="12.75" customHeight="1" x14ac:dyDescent="0.25">
      <c r="F8" s="402"/>
      <c r="G8" s="402"/>
      <c r="H8" s="402"/>
    </row>
    <row r="9" spans="1:8" ht="12.75" customHeight="1" x14ac:dyDescent="0.25">
      <c r="C9" s="48"/>
      <c r="D9" s="48"/>
      <c r="E9" s="48"/>
      <c r="F9" s="402"/>
      <c r="G9" s="402"/>
      <c r="H9" s="402"/>
    </row>
    <row r="10" spans="1:8" ht="12.75" customHeight="1" x14ac:dyDescent="0.25">
      <c r="C10" s="48"/>
      <c r="E10" s="48"/>
      <c r="F10" s="402"/>
      <c r="G10" s="402"/>
      <c r="H10" s="402"/>
    </row>
    <row r="11" spans="1:8" ht="15" customHeight="1" x14ac:dyDescent="0.25">
      <c r="C11" s="48"/>
      <c r="D11" s="48"/>
      <c r="E11" s="48"/>
      <c r="F11" s="402"/>
      <c r="G11" s="402"/>
      <c r="H11" s="402"/>
    </row>
    <row r="13" spans="1:8" ht="12.75" customHeight="1" x14ac:dyDescent="0.3">
      <c r="A13" s="45" t="s">
        <v>0</v>
      </c>
      <c r="B13" s="49"/>
      <c r="C13" s="403" t="str">
        <f>"ENQUÊTE ANNUELLE SUR LES MOYENS CONSACRÉS
À LA RECHERCHE ET AU DÉVELOPPEMENT EXPERIMENTAL (R&amp;D) en " &amp; SURVEY_YEAR</f>
        <v>ENQUÊTE ANNUELLE SUR LES MOYENS CONSACRÉS
À LA RECHERCHE ET AU DÉVELOPPEMENT EXPERIMENTAL (R&amp;D) en 2024</v>
      </c>
      <c r="D13" s="404"/>
      <c r="E13" s="404"/>
      <c r="F13" s="404"/>
      <c r="G13" s="404"/>
      <c r="H13" s="405"/>
    </row>
    <row r="14" spans="1:8" ht="12.75" customHeight="1" x14ac:dyDescent="0.3">
      <c r="A14" s="45" t="s">
        <v>1</v>
      </c>
      <c r="B14" s="49"/>
      <c r="C14" s="406"/>
      <c r="D14" s="407"/>
      <c r="E14" s="407"/>
      <c r="F14" s="407"/>
      <c r="G14" s="407"/>
      <c r="H14" s="408"/>
    </row>
    <row r="15" spans="1:8" ht="12.75" customHeight="1" x14ac:dyDescent="0.3">
      <c r="A15" s="45" t="s">
        <v>2</v>
      </c>
      <c r="B15" s="49"/>
      <c r="C15" s="406"/>
      <c r="D15" s="407"/>
      <c r="E15" s="407"/>
      <c r="F15" s="407"/>
      <c r="G15" s="407"/>
      <c r="H15" s="408"/>
    </row>
    <row r="16" spans="1:8" ht="12.75" customHeight="1" x14ac:dyDescent="0.25">
      <c r="C16" s="409"/>
      <c r="D16" s="410"/>
      <c r="E16" s="410"/>
      <c r="F16" s="410"/>
      <c r="G16" s="410"/>
      <c r="H16" s="411"/>
    </row>
    <row r="17" spans="1:11" ht="12.75" customHeight="1" x14ac:dyDescent="0.3">
      <c r="A17" s="50" t="s">
        <v>3</v>
      </c>
      <c r="B17" s="49"/>
      <c r="C17" s="412"/>
      <c r="D17" s="412"/>
      <c r="E17" s="412"/>
      <c r="F17" s="412"/>
      <c r="G17" s="412"/>
      <c r="H17" s="412"/>
    </row>
    <row r="18" spans="1:11" ht="12.75" customHeight="1" x14ac:dyDescent="0.3">
      <c r="A18" s="50" t="s">
        <v>4</v>
      </c>
      <c r="B18" s="49"/>
    </row>
    <row r="19" spans="1:11" ht="12.75" customHeight="1" x14ac:dyDescent="0.3">
      <c r="A19" s="50" t="s">
        <v>5</v>
      </c>
      <c r="B19" s="49"/>
      <c r="C19" s="413" t="s">
        <v>6</v>
      </c>
      <c r="D19" s="413"/>
      <c r="E19" s="413"/>
      <c r="F19" s="413"/>
      <c r="G19" s="413"/>
      <c r="H19" s="413"/>
    </row>
    <row r="20" spans="1:11" ht="12.75" customHeight="1" x14ac:dyDescent="0.25">
      <c r="C20" s="51"/>
      <c r="D20" s="51"/>
      <c r="E20" s="51"/>
      <c r="F20" s="51"/>
      <c r="G20" s="51"/>
      <c r="H20" s="51"/>
      <c r="I20" s="52"/>
    </row>
    <row r="21" spans="1:11" ht="15.6" x14ac:dyDescent="0.3">
      <c r="A21" s="50" t="s">
        <v>7</v>
      </c>
      <c r="B21" s="53"/>
      <c r="C21" s="51"/>
      <c r="D21" s="51"/>
      <c r="E21" s="51"/>
      <c r="F21" s="51"/>
      <c r="G21" s="51"/>
      <c r="H21" s="51"/>
    </row>
    <row r="22" spans="1:11" ht="37.5" customHeight="1" x14ac:dyDescent="0.3">
      <c r="A22" s="54" t="s">
        <v>8</v>
      </c>
      <c r="B22" s="55"/>
      <c r="C22" s="414" t="s">
        <v>9</v>
      </c>
      <c r="D22" s="414"/>
      <c r="E22" s="414"/>
      <c r="F22" s="414"/>
      <c r="G22" s="414"/>
      <c r="H22" s="414"/>
    </row>
    <row r="23" spans="1:11" ht="13.8" x14ac:dyDescent="0.3">
      <c r="A23" s="50"/>
      <c r="B23" s="53"/>
      <c r="C23" s="414"/>
      <c r="D23" s="414"/>
      <c r="E23" s="414"/>
      <c r="F23" s="414"/>
      <c r="G23" s="414"/>
      <c r="H23" s="414"/>
    </row>
    <row r="24" spans="1:11" x14ac:dyDescent="0.25">
      <c r="A24" s="50" t="s">
        <v>10</v>
      </c>
      <c r="B24" s="56"/>
      <c r="C24" s="414"/>
      <c r="D24" s="414"/>
      <c r="E24" s="414"/>
      <c r="F24" s="414"/>
      <c r="G24" s="414"/>
      <c r="H24" s="414"/>
    </row>
    <row r="25" spans="1:11" ht="24" x14ac:dyDescent="0.25">
      <c r="A25" s="54" t="s">
        <v>11</v>
      </c>
      <c r="B25" s="56"/>
      <c r="C25" s="414"/>
      <c r="D25" s="414"/>
      <c r="E25" s="414"/>
      <c r="F25" s="414"/>
      <c r="G25" s="414"/>
      <c r="H25" s="414"/>
    </row>
    <row r="26" spans="1:11" x14ac:dyDescent="0.25">
      <c r="A26" s="50"/>
      <c r="C26" s="414"/>
      <c r="D26" s="414"/>
      <c r="E26" s="414"/>
      <c r="F26" s="414"/>
      <c r="G26" s="414"/>
      <c r="H26" s="414"/>
    </row>
    <row r="27" spans="1:11" x14ac:dyDescent="0.25">
      <c r="A27" s="57" t="s">
        <v>12</v>
      </c>
      <c r="B27" s="58"/>
      <c r="C27" s="414"/>
      <c r="D27" s="414"/>
      <c r="E27" s="414"/>
      <c r="F27" s="414"/>
      <c r="G27" s="414"/>
      <c r="H27" s="414"/>
    </row>
    <row r="28" spans="1:11" x14ac:dyDescent="0.25">
      <c r="A28" s="57" t="s">
        <v>13</v>
      </c>
      <c r="B28" s="58"/>
      <c r="C28" s="414"/>
      <c r="D28" s="414"/>
      <c r="E28" s="414"/>
      <c r="F28" s="414"/>
      <c r="G28" s="414"/>
      <c r="H28" s="414"/>
      <c r="I28" s="59"/>
      <c r="J28" s="59"/>
      <c r="K28" s="59"/>
    </row>
    <row r="29" spans="1:11" x14ac:dyDescent="0.25">
      <c r="A29" s="57" t="s">
        <v>14</v>
      </c>
      <c r="B29" s="58"/>
      <c r="C29" s="414"/>
      <c r="D29" s="414"/>
      <c r="E29" s="414"/>
      <c r="F29" s="414"/>
      <c r="G29" s="414"/>
      <c r="H29" s="414"/>
      <c r="I29" s="59"/>
      <c r="J29" s="59"/>
      <c r="K29" s="59"/>
    </row>
    <row r="30" spans="1:11" x14ac:dyDescent="0.25">
      <c r="B30" s="58"/>
      <c r="C30" s="414"/>
      <c r="D30" s="414"/>
      <c r="E30" s="414"/>
      <c r="F30" s="414"/>
      <c r="G30" s="414"/>
      <c r="H30" s="414"/>
    </row>
    <row r="31" spans="1:11" x14ac:dyDescent="0.25">
      <c r="A31" s="60" t="s">
        <v>15</v>
      </c>
      <c r="B31" s="58"/>
      <c r="C31" s="61"/>
      <c r="D31" s="61"/>
      <c r="E31" s="61"/>
      <c r="F31" s="61"/>
      <c r="G31" s="61"/>
      <c r="H31" s="61"/>
    </row>
    <row r="32" spans="1:11" ht="13.5" customHeight="1" thickBot="1" x14ac:dyDescent="0.3">
      <c r="A32" s="60" t="s">
        <v>16</v>
      </c>
      <c r="B32" s="58"/>
      <c r="C32" s="61"/>
      <c r="D32" s="61"/>
      <c r="E32" s="61"/>
      <c r="F32" s="61"/>
      <c r="G32" s="61"/>
      <c r="H32" s="61"/>
    </row>
    <row r="33" spans="2:8" ht="15.75" customHeight="1" thickBot="1" x14ac:dyDescent="0.35">
      <c r="B33" s="58"/>
      <c r="C33" s="396" t="s">
        <v>17</v>
      </c>
      <c r="D33" s="396"/>
      <c r="E33" s="396"/>
      <c r="F33" s="396"/>
      <c r="G33" s="62"/>
      <c r="H33" s="41"/>
    </row>
    <row r="34" spans="2:8" ht="13.5" customHeight="1" x14ac:dyDescent="0.25">
      <c r="B34" s="58"/>
    </row>
    <row r="35" spans="2:8" ht="13.5" customHeight="1" x14ac:dyDescent="0.25">
      <c r="B35" s="58"/>
    </row>
    <row r="36" spans="2:8" ht="13.5" customHeight="1" x14ac:dyDescent="0.25">
      <c r="B36" s="58"/>
      <c r="C36" s="397" t="s">
        <v>18</v>
      </c>
      <c r="D36" s="397"/>
      <c r="E36" s="397"/>
      <c r="F36" s="397"/>
      <c r="G36" s="397"/>
      <c r="H36" s="397"/>
    </row>
    <row r="37" spans="2:8" ht="13.5" customHeight="1" x14ac:dyDescent="0.25">
      <c r="B37" s="58"/>
      <c r="C37" s="63"/>
      <c r="D37" s="64"/>
      <c r="E37" s="64"/>
      <c r="F37" s="64"/>
      <c r="G37" s="64"/>
      <c r="H37" s="64"/>
    </row>
    <row r="38" spans="2:8" ht="13.5" customHeight="1" x14ac:dyDescent="0.25">
      <c r="B38" s="58"/>
      <c r="C38" s="398"/>
      <c r="D38" s="398"/>
      <c r="E38" s="398"/>
      <c r="F38" s="398"/>
      <c r="G38" s="398"/>
      <c r="H38" s="398"/>
    </row>
    <row r="39" spans="2:8" ht="13.5" customHeight="1" x14ac:dyDescent="0.25">
      <c r="B39" s="58"/>
      <c r="C39" s="64"/>
      <c r="D39" s="64"/>
      <c r="E39" s="64"/>
      <c r="F39" s="64"/>
      <c r="G39" s="64"/>
      <c r="H39" s="64"/>
    </row>
    <row r="40" spans="2:8" ht="13.5" customHeight="1" x14ac:dyDescent="0.25">
      <c r="B40" s="58"/>
      <c r="C40" s="64"/>
      <c r="D40" s="64"/>
      <c r="E40" s="64"/>
      <c r="F40" s="64"/>
      <c r="G40" s="64"/>
      <c r="H40" s="64"/>
    </row>
    <row r="41" spans="2:8" x14ac:dyDescent="0.25">
      <c r="C41" s="65"/>
      <c r="D41" s="66"/>
      <c r="E41" s="66"/>
      <c r="F41" s="66"/>
      <c r="G41" s="66"/>
      <c r="H41" s="66"/>
    </row>
    <row r="42" spans="2:8" x14ac:dyDescent="0.25">
      <c r="C42" s="67"/>
      <c r="D42" s="68"/>
      <c r="E42" s="68"/>
      <c r="F42" s="68"/>
      <c r="G42" s="68"/>
      <c r="H42" s="68"/>
    </row>
    <row r="43" spans="2:8" ht="9" customHeight="1" x14ac:dyDescent="0.25">
      <c r="B43" s="69"/>
      <c r="C43" s="70"/>
      <c r="D43" s="70"/>
      <c r="E43" s="70"/>
      <c r="F43" s="70"/>
      <c r="G43" s="70"/>
      <c r="H43" s="71"/>
    </row>
    <row r="44" spans="2:8" ht="31.5" customHeight="1" x14ac:dyDescent="0.25">
      <c r="B44" s="399" t="s">
        <v>19</v>
      </c>
      <c r="C44" s="400"/>
      <c r="D44" s="400"/>
      <c r="E44" s="400"/>
      <c r="F44" s="400"/>
      <c r="G44" s="400"/>
      <c r="H44" s="401"/>
    </row>
    <row r="45" spans="2:8" ht="6.75" customHeight="1" x14ac:dyDescent="0.25">
      <c r="B45" s="72"/>
      <c r="C45" s="73"/>
      <c r="D45" s="73"/>
      <c r="E45" s="73"/>
      <c r="F45" s="73"/>
      <c r="G45" s="73"/>
      <c r="H45" s="74"/>
    </row>
    <row r="46" spans="2:8" ht="24.75" customHeight="1" x14ac:dyDescent="0.25"/>
  </sheetData>
  <sheetProtection formatCells="0" formatColumns="0" formatRows="0" insertColumns="0" insertRows="0" insertHyperlinks="0" deleteColumns="0" deleteRows="0" sort="0" autoFilter="0" pivotTables="0"/>
  <mergeCells count="9">
    <mergeCell ref="C33:F33"/>
    <mergeCell ref="C36:H36"/>
    <mergeCell ref="C38:H38"/>
    <mergeCell ref="B44:H44"/>
    <mergeCell ref="F8:H11"/>
    <mergeCell ref="C13:H16"/>
    <mergeCell ref="C17:H17"/>
    <mergeCell ref="C19:H19"/>
    <mergeCell ref="C22:H30"/>
  </mergeCells>
  <printOptions horizontalCentered="1"/>
  <pageMargins left="0.23622047244093999" right="0.31496062992126" top="0.39370078740157" bottom="0.78740157480314998" header="0.39370078740157" footer="0.55118110236219997"/>
  <pageSetup paperSize="9" scale="9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E34"/>
  <sheetViews>
    <sheetView showGridLines="0" tabSelected="1" zoomScaleNormal="100" workbookViewId="0">
      <selection activeCell="B4" sqref="B4"/>
    </sheetView>
  </sheetViews>
  <sheetFormatPr baseColWidth="10" defaultColWidth="11.5546875" defaultRowHeight="15" x14ac:dyDescent="0.25"/>
  <cols>
    <col min="1" max="1" width="62.5546875" style="90" customWidth="1"/>
    <col min="2" max="2" width="45.109375" style="95" customWidth="1"/>
    <col min="3" max="3" width="3.33203125" style="89" customWidth="1"/>
    <col min="4" max="4" width="45.6640625" style="86" customWidth="1"/>
    <col min="5" max="5" width="9.88671875" style="89" customWidth="1"/>
    <col min="6" max="16384" width="11.5546875" style="90"/>
  </cols>
  <sheetData>
    <row r="1" spans="1:5" ht="15.6" x14ac:dyDescent="0.25">
      <c r="A1" s="87"/>
      <c r="B1" s="88"/>
      <c r="D1" s="85" t="s">
        <v>400</v>
      </c>
    </row>
    <row r="2" spans="1:5" ht="15.6" x14ac:dyDescent="0.25">
      <c r="A2" s="91" t="s">
        <v>32</v>
      </c>
      <c r="B2" s="92"/>
      <c r="C2" s="93"/>
      <c r="E2" s="93"/>
    </row>
    <row r="3" spans="1:5" ht="13.5" customHeight="1" x14ac:dyDescent="0.25">
      <c r="A3" s="94"/>
      <c r="C3" s="96"/>
      <c r="E3" s="96"/>
    </row>
    <row r="4" spans="1:5" ht="13.5" customHeight="1" x14ac:dyDescent="0.25">
      <c r="A4" s="97" t="s">
        <v>33</v>
      </c>
      <c r="B4" s="98">
        <v>2024</v>
      </c>
      <c r="C4" s="99"/>
      <c r="E4" s="99"/>
    </row>
    <row r="5" spans="1:5" ht="13.5" customHeight="1" x14ac:dyDescent="0.25">
      <c r="A5" s="97" t="s">
        <v>34</v>
      </c>
      <c r="B5" s="98" t="s">
        <v>395</v>
      </c>
      <c r="C5" s="100"/>
      <c r="E5" s="100"/>
    </row>
    <row r="6" spans="1:5" ht="13.5" customHeight="1" x14ac:dyDescent="0.25">
      <c r="A6" s="101" t="s">
        <v>35</v>
      </c>
      <c r="B6" s="102"/>
      <c r="C6" s="100"/>
      <c r="E6" s="100"/>
    </row>
    <row r="7" spans="1:5" ht="50.25" customHeight="1" x14ac:dyDescent="0.25">
      <c r="A7" s="101" t="s">
        <v>36</v>
      </c>
      <c r="B7" s="103"/>
    </row>
    <row r="8" spans="1:5" ht="22.5" customHeight="1" x14ac:dyDescent="0.25">
      <c r="A8" s="101" t="s">
        <v>37</v>
      </c>
      <c r="B8" s="104"/>
      <c r="C8" s="96"/>
      <c r="E8" s="96"/>
    </row>
    <row r="9" spans="1:5" ht="60" customHeight="1" x14ac:dyDescent="0.25">
      <c r="A9" s="105" t="s">
        <v>38</v>
      </c>
      <c r="B9" s="104"/>
      <c r="C9" s="96"/>
      <c r="E9" s="96"/>
    </row>
    <row r="10" spans="1:5" ht="60" customHeight="1" x14ac:dyDescent="0.25">
      <c r="A10" s="106" t="s">
        <v>39</v>
      </c>
      <c r="B10" s="104"/>
      <c r="C10" s="96"/>
      <c r="E10" s="96"/>
    </row>
    <row r="11" spans="1:5" ht="15.6" x14ac:dyDescent="0.25">
      <c r="A11" s="106" t="s">
        <v>40</v>
      </c>
      <c r="B11" s="107"/>
      <c r="C11" s="96"/>
      <c r="E11" s="96"/>
    </row>
    <row r="12" spans="1:5" ht="15.6" x14ac:dyDescent="0.25">
      <c r="A12" s="108" t="s">
        <v>41</v>
      </c>
      <c r="B12" s="104"/>
      <c r="C12" s="96"/>
      <c r="E12" s="96"/>
    </row>
    <row r="13" spans="1:5" ht="15.6" x14ac:dyDescent="0.25">
      <c r="A13" s="109" t="s">
        <v>404</v>
      </c>
      <c r="B13" s="110"/>
      <c r="C13" s="96"/>
      <c r="E13" s="96"/>
    </row>
    <row r="14" spans="1:5" ht="50.25" customHeight="1" x14ac:dyDescent="0.25">
      <c r="A14" s="109" t="s">
        <v>42</v>
      </c>
      <c r="B14" s="104"/>
      <c r="D14" s="85" t="s">
        <v>401</v>
      </c>
    </row>
    <row r="15" spans="1:5" ht="51.6" customHeight="1" x14ac:dyDescent="0.25">
      <c r="A15" s="109" t="str">
        <f>"Effectif total rémunéré en PP au 31/12/" &amp; SURVEY_YEAR</f>
        <v>Effectif total rémunéré en PP au 31/12/2024</v>
      </c>
      <c r="B15" s="111"/>
      <c r="C15" s="96"/>
      <c r="D15" s="85" t="s">
        <v>402</v>
      </c>
      <c r="E15" s="96"/>
    </row>
    <row r="16" spans="1:5" ht="52.2" customHeight="1" x14ac:dyDescent="0.25">
      <c r="A16" s="109" t="str">
        <f>"Budget total HT de l’organisme en " &amp; SURVEY_YEAR &amp; " en milliers €"</f>
        <v>Budget total HT de l’organisme en 2024 en milliers €</v>
      </c>
      <c r="B16" s="111"/>
      <c r="C16" s="100"/>
      <c r="D16" s="85" t="s">
        <v>403</v>
      </c>
      <c r="E16" s="100"/>
    </row>
    <row r="17" spans="1:5" ht="147" customHeight="1" x14ac:dyDescent="0.25">
      <c r="A17" s="112" t="s">
        <v>43</v>
      </c>
      <c r="B17" s="104"/>
      <c r="C17" s="100"/>
      <c r="E17" s="100"/>
    </row>
    <row r="18" spans="1:5" ht="147" customHeight="1" x14ac:dyDescent="0.25"/>
    <row r="24" spans="1:5" ht="31.5" customHeight="1" x14ac:dyDescent="0.25"/>
    <row r="25" spans="1:5" ht="31.5" customHeight="1" x14ac:dyDescent="0.25"/>
    <row r="26" spans="1:5" ht="31.5" customHeight="1" x14ac:dyDescent="0.25"/>
    <row r="32" spans="1:5" ht="31.5" customHeight="1" x14ac:dyDescent="0.25"/>
    <row r="33" ht="31.5" customHeight="1" x14ac:dyDescent="0.25"/>
    <row r="34" ht="31.5" customHeight="1" x14ac:dyDescent="0.25"/>
  </sheetData>
  <sheetProtection formatCells="0" formatColumns="0" formatRows="0" insertColumns="0" insertRows="0" insertHyperlinks="0" deleteColumns="0" deleteRows="0" sort="0" autoFilter="0" pivotTables="0"/>
  <printOptions horizontalCentered="1"/>
  <pageMargins left="0.23622047244093999" right="0.59055118110236005" top="0.39370078740157" bottom="0.78740157480314998" header="0.39370078740157" footer="0.55118110236219997"/>
  <pageSetup paperSize="9" scale="33" orientation="portrait" r:id="rId1"/>
  <headerFooter alignWithMargins="0">
    <oddFooter>&amp;L&amp;A&amp;RR&amp;&amp;D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8" r:id="rId4" name="GenerateButton">
              <controlPr defaultSize="0" print="0" autoFill="0" autoPict="0" macro="[0]!GenerateTemplateButton">
                <anchor moveWithCells="1">
                  <from>
                    <xdr:col>0</xdr:col>
                    <xdr:colOff>3192780</xdr:colOff>
                    <xdr:row>3</xdr:row>
                    <xdr:rowOff>137160</xdr:rowOff>
                  </from>
                  <to>
                    <xdr:col>1</xdr:col>
                    <xdr:colOff>312420</xdr:colOff>
                    <xdr:row>5</xdr:row>
                    <xdr:rowOff>7620</xdr:rowOff>
                  </to>
                </anchor>
              </controlPr>
            </control>
          </mc:Choice>
        </mc:AlternateContent>
        <mc:AlternateContent xmlns:mc="http://schemas.openxmlformats.org/markup-compatibility/2006">
          <mc:Choice Requires="x14">
            <control shapeId="47110" r:id="rId5" name="GenerateAllButton">
              <controlPr defaultSize="0" print="0" autoFill="0" autoPict="0" macro="[0]!GenerateAllTemplateButton">
                <anchor moveWithCells="1">
                  <from>
                    <xdr:col>0</xdr:col>
                    <xdr:colOff>3192780</xdr:colOff>
                    <xdr:row>6</xdr:row>
                    <xdr:rowOff>0</xdr:rowOff>
                  </from>
                  <to>
                    <xdr:col>1</xdr:col>
                    <xdr:colOff>312420</xdr:colOff>
                    <xdr:row>6</xdr:row>
                    <xdr:rowOff>487680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26"/>
  <sheetViews>
    <sheetView showGridLines="0" workbookViewId="0">
      <selection activeCell="B28" sqref="B28"/>
    </sheetView>
  </sheetViews>
  <sheetFormatPr baseColWidth="10" defaultColWidth="11.44140625" defaultRowHeight="15" x14ac:dyDescent="0.25"/>
  <cols>
    <col min="1" max="1" width="31.44140625" style="76" customWidth="1"/>
    <col min="2" max="2" width="63.109375" style="76" customWidth="1"/>
    <col min="3" max="16384" width="11.44140625" style="76"/>
  </cols>
  <sheetData>
    <row r="1" spans="1:2" ht="33.6" customHeight="1" x14ac:dyDescent="0.25">
      <c r="A1" s="415" t="s">
        <v>399</v>
      </c>
      <c r="B1" s="415"/>
    </row>
    <row r="3" spans="1:2" ht="15.6" x14ac:dyDescent="0.25">
      <c r="A3" s="77" t="s">
        <v>20</v>
      </c>
      <c r="B3" s="78"/>
    </row>
    <row r="5" spans="1:2" ht="15.6" x14ac:dyDescent="0.3">
      <c r="A5" s="79" t="s">
        <v>21</v>
      </c>
    </row>
    <row r="6" spans="1:2" x14ac:dyDescent="0.25">
      <c r="A6" s="76" t="s">
        <v>22</v>
      </c>
    </row>
    <row r="7" spans="1:2" x14ac:dyDescent="0.25">
      <c r="A7" s="80" t="s">
        <v>23</v>
      </c>
      <c r="B7" s="81"/>
    </row>
    <row r="8" spans="1:2" x14ac:dyDescent="0.25">
      <c r="A8" s="80" t="s">
        <v>24</v>
      </c>
      <c r="B8" s="81"/>
    </row>
    <row r="9" spans="1:2" x14ac:dyDescent="0.25">
      <c r="A9" s="80" t="s">
        <v>25</v>
      </c>
      <c r="B9" s="82"/>
    </row>
    <row r="10" spans="1:2" x14ac:dyDescent="0.25">
      <c r="A10" s="80" t="s">
        <v>26</v>
      </c>
      <c r="B10" s="81"/>
    </row>
    <row r="11" spans="1:2" ht="15.6" x14ac:dyDescent="0.25">
      <c r="A11" s="83"/>
      <c r="B11" s="84"/>
    </row>
    <row r="12" spans="1:2" ht="15.6" x14ac:dyDescent="0.3">
      <c r="A12" s="79" t="s">
        <v>27</v>
      </c>
      <c r="B12" s="84"/>
    </row>
    <row r="13" spans="1:2" x14ac:dyDescent="0.25">
      <c r="A13" s="76" t="s">
        <v>28</v>
      </c>
      <c r="B13" s="84"/>
    </row>
    <row r="14" spans="1:2" x14ac:dyDescent="0.25">
      <c r="A14" s="80" t="s">
        <v>23</v>
      </c>
      <c r="B14" s="81"/>
    </row>
    <row r="15" spans="1:2" ht="30" x14ac:dyDescent="0.25">
      <c r="A15" s="80" t="s">
        <v>29</v>
      </c>
      <c r="B15" s="81"/>
    </row>
    <row r="16" spans="1:2" x14ac:dyDescent="0.25">
      <c r="A16" s="80" t="s">
        <v>24</v>
      </c>
      <c r="B16" s="81"/>
    </row>
    <row r="17" spans="1:2" x14ac:dyDescent="0.25">
      <c r="A17" s="80" t="s">
        <v>25</v>
      </c>
      <c r="B17" s="81"/>
    </row>
    <row r="18" spans="1:2" x14ac:dyDescent="0.25">
      <c r="A18" s="80" t="s">
        <v>26</v>
      </c>
      <c r="B18" s="81"/>
    </row>
    <row r="19" spans="1:2" ht="15.6" x14ac:dyDescent="0.25">
      <c r="A19" s="83"/>
      <c r="B19" s="84"/>
    </row>
    <row r="20" spans="1:2" ht="15.6" x14ac:dyDescent="0.3">
      <c r="A20" s="79" t="s">
        <v>30</v>
      </c>
      <c r="B20" s="84"/>
    </row>
    <row r="21" spans="1:2" x14ac:dyDescent="0.25">
      <c r="A21" s="76" t="s">
        <v>31</v>
      </c>
      <c r="B21" s="84"/>
    </row>
    <row r="22" spans="1:2" x14ac:dyDescent="0.25">
      <c r="A22" s="80" t="s">
        <v>23</v>
      </c>
      <c r="B22" s="81"/>
    </row>
    <row r="23" spans="1:2" ht="30" x14ac:dyDescent="0.25">
      <c r="A23" s="80" t="s">
        <v>29</v>
      </c>
      <c r="B23" s="81"/>
    </row>
    <row r="24" spans="1:2" x14ac:dyDescent="0.25">
      <c r="A24" s="80" t="s">
        <v>24</v>
      </c>
      <c r="B24" s="81"/>
    </row>
    <row r="25" spans="1:2" x14ac:dyDescent="0.25">
      <c r="A25" s="80" t="s">
        <v>25</v>
      </c>
      <c r="B25" s="81"/>
    </row>
    <row r="26" spans="1:2" x14ac:dyDescent="0.25">
      <c r="A26" s="80" t="s">
        <v>26</v>
      </c>
      <c r="B26" s="81"/>
    </row>
  </sheetData>
  <sheetProtection formatCells="0" formatColumns="0" formatRows="0" insertColumns="0" insertRows="0" insertHyperlinks="0" deleteColumns="0" deleteRows="0" sort="0" autoFilter="0" pivotTables="0"/>
  <mergeCells count="1">
    <mergeCell ref="A1:B1"/>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K62"/>
  <sheetViews>
    <sheetView showGridLines="0" zoomScale="85" zoomScaleNormal="85" workbookViewId="0">
      <pane ySplit="1" topLeftCell="A2" activePane="bottomLeft" state="frozen"/>
      <selection pane="bottomLeft" activeCell="P6" sqref="P6"/>
    </sheetView>
  </sheetViews>
  <sheetFormatPr baseColWidth="10" defaultColWidth="8.88671875" defaultRowHeight="14.4" x14ac:dyDescent="0.3"/>
  <cols>
    <col min="1" max="3" width="11.44140625" style="1" customWidth="1"/>
    <col min="4" max="4" width="16" style="1" customWidth="1"/>
    <col min="5" max="5" width="11.44140625" style="1" customWidth="1"/>
    <col min="6" max="6" width="14.109375" style="1" customWidth="1"/>
    <col min="7" max="7" width="5" style="1" customWidth="1"/>
    <col min="8" max="9" width="11.44140625" style="1" customWidth="1"/>
    <col min="10" max="10" width="3.88671875" style="2" customWidth="1"/>
    <col min="11" max="11" width="11.44140625" style="1" customWidth="1"/>
  </cols>
  <sheetData>
    <row r="2" spans="1:7" ht="34.5" customHeight="1" x14ac:dyDescent="0.3">
      <c r="A2" s="3" t="str">
        <f>"VOTRE ACTIVITÉ DE FINANCEUR DE R&amp;D EN "&amp;SURVEY_YEAR</f>
        <v>VOTRE ACTIVITÉ DE FINANCEUR DE R&amp;D EN 2024</v>
      </c>
    </row>
    <row r="3" spans="1:7" ht="34.5" customHeight="1" x14ac:dyDescent="0.3">
      <c r="A3" s="421" t="str">
        <f>"Montants reçus et reversés en " &amp; SURVEY_YEAR &amp; " par votre organisme dans le cadre de son activité de financeur de la R&amp;D"</f>
        <v>Montants reçus et reversés en 2024 par votre organisme dans le cadre de son activité de financeur de la R&amp;D</v>
      </c>
      <c r="B3" s="421"/>
      <c r="C3" s="421"/>
      <c r="D3" s="421"/>
      <c r="E3" s="421"/>
      <c r="F3" s="421"/>
      <c r="G3" s="421"/>
    </row>
    <row r="5" spans="1:7" ht="27" customHeight="1" x14ac:dyDescent="0.3">
      <c r="A5" s="422" t="s">
        <v>44</v>
      </c>
      <c r="B5" s="422"/>
      <c r="C5" s="422"/>
      <c r="D5" s="422"/>
      <c r="E5" s="422"/>
      <c r="F5" s="422"/>
      <c r="G5" s="422"/>
    </row>
    <row r="7" spans="1:7" ht="33" customHeight="1" x14ac:dyDescent="0.3">
      <c r="A7" s="423" t="s">
        <v>45</v>
      </c>
      <c r="B7" s="424"/>
      <c r="C7" s="425" t="s">
        <v>46</v>
      </c>
      <c r="D7" s="423"/>
      <c r="E7" s="426" t="s">
        <v>47</v>
      </c>
      <c r="F7" s="426"/>
      <c r="G7" s="427"/>
    </row>
    <row r="8" spans="1:7" ht="21" customHeight="1" x14ac:dyDescent="0.3">
      <c r="A8" s="416"/>
      <c r="B8" s="417"/>
      <c r="C8" s="418"/>
      <c r="D8" s="419"/>
      <c r="E8" s="418"/>
      <c r="F8" s="420"/>
      <c r="G8" s="420"/>
    </row>
    <row r="9" spans="1:7" ht="21" customHeight="1" x14ac:dyDescent="0.3">
      <c r="A9" s="420"/>
      <c r="B9" s="419"/>
      <c r="C9" s="418"/>
      <c r="D9" s="419"/>
      <c r="E9" s="418"/>
      <c r="F9" s="420"/>
      <c r="G9" s="420"/>
    </row>
    <row r="10" spans="1:7" ht="21" customHeight="1" x14ac:dyDescent="0.3">
      <c r="A10" s="420"/>
      <c r="B10" s="419"/>
      <c r="C10" s="418"/>
      <c r="D10" s="419"/>
      <c r="E10" s="418"/>
      <c r="F10" s="420"/>
      <c r="G10" s="420"/>
    </row>
    <row r="11" spans="1:7" ht="21" customHeight="1" x14ac:dyDescent="0.3">
      <c r="A11" s="420"/>
      <c r="B11" s="419"/>
      <c r="C11" s="418"/>
      <c r="D11" s="419"/>
      <c r="E11" s="418"/>
      <c r="F11" s="420"/>
      <c r="G11" s="420"/>
    </row>
    <row r="12" spans="1:7" ht="21" customHeight="1" x14ac:dyDescent="0.3">
      <c r="A12" s="420"/>
      <c r="B12" s="419"/>
      <c r="C12" s="418"/>
      <c r="D12" s="419"/>
      <c r="E12" s="418"/>
      <c r="F12" s="420"/>
      <c r="G12" s="420"/>
    </row>
    <row r="13" spans="1:7" ht="21" customHeight="1" x14ac:dyDescent="0.3">
      <c r="A13" s="431"/>
      <c r="B13" s="432"/>
      <c r="C13" s="418"/>
      <c r="D13" s="419"/>
      <c r="E13" s="418"/>
      <c r="F13" s="420"/>
      <c r="G13" s="420"/>
    </row>
    <row r="14" spans="1:7" ht="21" customHeight="1" x14ac:dyDescent="0.3">
      <c r="A14" s="5"/>
      <c r="B14" s="5"/>
      <c r="C14" s="428"/>
      <c r="D14" s="429"/>
      <c r="E14" s="428"/>
      <c r="F14" s="430"/>
      <c r="G14" s="430"/>
    </row>
    <row r="15" spans="1:7" ht="21" customHeight="1" x14ac:dyDescent="0.3">
      <c r="A15" s="5"/>
      <c r="B15" s="5"/>
      <c r="C15" s="428"/>
      <c r="D15" s="429"/>
      <c r="E15" s="428"/>
      <c r="F15" s="430"/>
      <c r="G15" s="430"/>
    </row>
    <row r="16" spans="1:7" ht="21" customHeight="1" x14ac:dyDescent="0.3">
      <c r="A16" s="5"/>
      <c r="B16" s="5"/>
      <c r="C16" s="6"/>
      <c r="D16" s="7"/>
      <c r="E16" s="6"/>
      <c r="F16" s="8"/>
      <c r="G16" s="8"/>
    </row>
    <row r="17" spans="1:7" ht="21" customHeight="1" x14ac:dyDescent="0.3">
      <c r="A17" s="5"/>
      <c r="B17" s="5"/>
      <c r="C17" s="6"/>
      <c r="D17" s="7"/>
      <c r="E17" s="6"/>
      <c r="F17" s="8"/>
      <c r="G17" s="8"/>
    </row>
    <row r="18" spans="1:7" ht="21" customHeight="1" x14ac:dyDescent="0.3">
      <c r="A18" s="5"/>
      <c r="B18" s="5"/>
      <c r="C18" s="6"/>
      <c r="D18" s="7"/>
      <c r="E18" s="6"/>
      <c r="F18" s="8"/>
      <c r="G18" s="8"/>
    </row>
    <row r="19" spans="1:7" ht="21" customHeight="1" x14ac:dyDescent="0.3">
      <c r="A19" s="5"/>
      <c r="B19" s="5"/>
      <c r="C19" s="6"/>
      <c r="D19" s="7"/>
      <c r="E19" s="6"/>
      <c r="F19" s="8"/>
      <c r="G19" s="8"/>
    </row>
    <row r="20" spans="1:7" ht="21" customHeight="1" x14ac:dyDescent="0.3">
      <c r="A20" s="5"/>
      <c r="B20" s="5"/>
      <c r="C20" s="6"/>
      <c r="D20" s="7"/>
      <c r="E20" s="6"/>
      <c r="F20" s="8"/>
      <c r="G20" s="8"/>
    </row>
    <row r="21" spans="1:7" ht="21" customHeight="1" x14ac:dyDescent="0.3">
      <c r="A21" s="5"/>
      <c r="B21" s="5"/>
      <c r="C21" s="428"/>
      <c r="D21" s="429"/>
      <c r="E21" s="428"/>
      <c r="F21" s="430"/>
      <c r="G21" s="430"/>
    </row>
    <row r="22" spans="1:7" ht="21" customHeight="1" x14ac:dyDescent="0.3">
      <c r="A22" s="5"/>
      <c r="B22" s="5"/>
      <c r="C22" s="428"/>
      <c r="D22" s="429"/>
      <c r="E22" s="428"/>
      <c r="F22" s="430"/>
      <c r="G22" s="430"/>
    </row>
    <row r="23" spans="1:7" ht="21" customHeight="1" x14ac:dyDescent="0.3">
      <c r="A23" s="5"/>
      <c r="B23" s="5"/>
      <c r="C23" s="428"/>
      <c r="D23" s="429"/>
      <c r="E23" s="428"/>
      <c r="F23" s="430"/>
      <c r="G23" s="430"/>
    </row>
    <row r="24" spans="1:7" ht="21" customHeight="1" x14ac:dyDescent="0.3">
      <c r="A24" s="5"/>
      <c r="B24" s="5"/>
      <c r="C24" s="428"/>
      <c r="D24" s="429"/>
      <c r="E24" s="428"/>
      <c r="F24" s="430"/>
      <c r="G24" s="430"/>
    </row>
    <row r="25" spans="1:7" ht="21" customHeight="1" x14ac:dyDescent="0.3">
      <c r="A25" s="5"/>
      <c r="B25" s="5"/>
      <c r="C25" s="428"/>
      <c r="D25" s="429"/>
      <c r="E25" s="428"/>
      <c r="F25" s="430"/>
      <c r="G25" s="430"/>
    </row>
    <row r="26" spans="1:7" ht="21" customHeight="1" x14ac:dyDescent="0.3">
      <c r="A26" s="438"/>
      <c r="B26" s="438"/>
      <c r="C26" s="428"/>
      <c r="D26" s="429"/>
      <c r="E26" s="428"/>
      <c r="F26" s="430"/>
      <c r="G26" s="430"/>
    </row>
    <row r="27" spans="1:7" ht="21" customHeight="1" x14ac:dyDescent="0.3">
      <c r="A27" s="433"/>
      <c r="B27" s="433"/>
      <c r="C27" s="434"/>
      <c r="D27" s="435"/>
      <c r="E27" s="434"/>
      <c r="F27" s="436"/>
      <c r="G27" s="436"/>
    </row>
    <row r="28" spans="1:7" x14ac:dyDescent="0.3">
      <c r="A28" s="9"/>
      <c r="B28" s="9"/>
      <c r="C28" s="9"/>
      <c r="D28" s="9"/>
      <c r="E28" s="9"/>
      <c r="F28" s="9"/>
    </row>
    <row r="29" spans="1:7" ht="15.75" customHeight="1" x14ac:dyDescent="0.3">
      <c r="A29" s="437" t="s">
        <v>48</v>
      </c>
      <c r="B29" s="437"/>
      <c r="C29" s="437"/>
      <c r="D29" s="437"/>
      <c r="E29" s="437"/>
      <c r="F29" s="437"/>
      <c r="G29" s="437"/>
    </row>
    <row r="60" ht="31.5" customHeight="1" x14ac:dyDescent="0.3"/>
    <row r="61" ht="31.5" customHeight="1" x14ac:dyDescent="0.3"/>
    <row r="62" ht="31.5" customHeight="1" x14ac:dyDescent="0.3"/>
  </sheetData>
  <sheetProtection formatCells="0" formatColumns="0" formatRows="0" insertColumns="0" insertRows="0" insertHyperlinks="0" deleteColumns="0" deleteRows="0" sort="0" autoFilter="0" pivotTables="0"/>
  <mergeCells count="44">
    <mergeCell ref="A27:B27"/>
    <mergeCell ref="C27:D27"/>
    <mergeCell ref="E27:G27"/>
    <mergeCell ref="A29:G29"/>
    <mergeCell ref="C24:D24"/>
    <mergeCell ref="E24:G24"/>
    <mergeCell ref="C25:D25"/>
    <mergeCell ref="E25:G25"/>
    <mergeCell ref="A26:B26"/>
    <mergeCell ref="C26:D26"/>
    <mergeCell ref="E26:G26"/>
    <mergeCell ref="C21:D21"/>
    <mergeCell ref="E21:G21"/>
    <mergeCell ref="C22:D22"/>
    <mergeCell ref="E22:G22"/>
    <mergeCell ref="C23:D23"/>
    <mergeCell ref="E23:G23"/>
    <mergeCell ref="C15:D15"/>
    <mergeCell ref="E15:G15"/>
    <mergeCell ref="A11:B11"/>
    <mergeCell ref="C11:D11"/>
    <mergeCell ref="E11:G11"/>
    <mergeCell ref="A12:B12"/>
    <mergeCell ref="C12:D12"/>
    <mergeCell ref="E12:G12"/>
    <mergeCell ref="A13:B13"/>
    <mergeCell ref="C13:D13"/>
    <mergeCell ref="E13:G13"/>
    <mergeCell ref="C14:D14"/>
    <mergeCell ref="E14:G14"/>
    <mergeCell ref="A9:B9"/>
    <mergeCell ref="C9:D9"/>
    <mergeCell ref="E9:G9"/>
    <mergeCell ref="A10:B10"/>
    <mergeCell ref="C10:D10"/>
    <mergeCell ref="E10:G10"/>
    <mergeCell ref="A8:B8"/>
    <mergeCell ref="C8:D8"/>
    <mergeCell ref="E8:G8"/>
    <mergeCell ref="A3:G3"/>
    <mergeCell ref="A5:G5"/>
    <mergeCell ref="A7:B7"/>
    <mergeCell ref="C7:D7"/>
    <mergeCell ref="E7:G7"/>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35"/>
  <sheetViews>
    <sheetView showGridLines="0" zoomScaleNormal="100" workbookViewId="0">
      <pane ySplit="1" topLeftCell="A2" activePane="bottomLeft" state="frozen"/>
      <selection pane="bottomLeft" activeCell="J11" sqref="J11"/>
    </sheetView>
  </sheetViews>
  <sheetFormatPr baseColWidth="10" defaultColWidth="11.44140625" defaultRowHeight="15" x14ac:dyDescent="0.25"/>
  <cols>
    <col min="1" max="7" width="11.44140625" style="76"/>
    <col min="8" max="8" width="3.109375" style="115" customWidth="1"/>
    <col min="9" max="16384" width="11.44140625" style="76"/>
  </cols>
  <sheetData>
    <row r="1" spans="1:8" ht="15.6" x14ac:dyDescent="0.25">
      <c r="A1" s="113"/>
      <c r="B1" s="114"/>
    </row>
    <row r="2" spans="1:8" ht="18" thickBot="1" x14ac:dyDescent="0.35">
      <c r="A2" s="116" t="str">
        <f>"VOTRE ACTIVITÉ D'OPÉRATEUR DE R&amp;D EN "&amp;SURVEY_YEAR</f>
        <v>VOTRE ACTIVITÉ D'OPÉRATEUR DE R&amp;D EN 2024</v>
      </c>
      <c r="B2" s="117"/>
      <c r="C2" s="78"/>
      <c r="D2" s="78"/>
      <c r="E2" s="78"/>
      <c r="F2" s="78"/>
      <c r="G2" s="78"/>
      <c r="H2" s="118"/>
    </row>
    <row r="3" spans="1:8" ht="16.2" thickTop="1" x14ac:dyDescent="0.25">
      <c r="A3" s="119"/>
      <c r="B3" s="120"/>
      <c r="C3" s="120"/>
      <c r="D3" s="120"/>
      <c r="E3" s="120"/>
      <c r="F3" s="120"/>
      <c r="G3" s="120"/>
      <c r="H3" s="118"/>
    </row>
    <row r="4" spans="1:8" ht="66" customHeight="1" x14ac:dyDescent="0.25">
      <c r="A4" s="439" t="s">
        <v>405</v>
      </c>
      <c r="B4" s="439"/>
      <c r="C4" s="439"/>
      <c r="D4" s="439"/>
      <c r="E4" s="439"/>
      <c r="F4" s="439"/>
      <c r="G4" s="439"/>
      <c r="H4" s="118"/>
    </row>
    <row r="5" spans="1:8" x14ac:dyDescent="0.25">
      <c r="H5" s="121"/>
    </row>
    <row r="6" spans="1:8" ht="87.6" customHeight="1" thickBot="1" x14ac:dyDescent="0.35">
      <c r="A6" s="445" t="s">
        <v>49</v>
      </c>
      <c r="B6" s="445"/>
      <c r="C6" s="445"/>
      <c r="D6" s="445"/>
      <c r="E6" s="445"/>
      <c r="F6" s="445"/>
      <c r="G6" s="445"/>
      <c r="H6" s="122"/>
    </row>
    <row r="7" spans="1:8" ht="70.5" customHeight="1" thickTop="1" x14ac:dyDescent="0.25">
      <c r="A7" s="440"/>
      <c r="B7" s="441"/>
      <c r="C7" s="441"/>
      <c r="D7" s="441"/>
      <c r="E7" s="441"/>
      <c r="F7" s="441"/>
      <c r="G7" s="442"/>
      <c r="H7" s="122"/>
    </row>
    <row r="8" spans="1:8" ht="15.6" x14ac:dyDescent="0.25">
      <c r="H8" s="123"/>
    </row>
    <row r="9" spans="1:8" ht="15.6" x14ac:dyDescent="0.25">
      <c r="A9" s="443" t="str">
        <f>"Commentaires sur l'année " &amp; SURVEY_YEAR</f>
        <v>Commentaires sur l'année 2024</v>
      </c>
      <c r="B9" s="443"/>
      <c r="C9" s="443"/>
      <c r="D9" s="443"/>
      <c r="E9" s="443"/>
      <c r="F9" s="443"/>
      <c r="G9" s="443"/>
      <c r="H9" s="121"/>
    </row>
    <row r="10" spans="1:8" ht="64.95" customHeight="1" thickBot="1" x14ac:dyDescent="0.3">
      <c r="A10" s="446" t="s">
        <v>50</v>
      </c>
      <c r="B10" s="446"/>
      <c r="C10" s="446"/>
      <c r="D10" s="446"/>
      <c r="E10" s="446"/>
      <c r="F10" s="446"/>
      <c r="G10" s="446"/>
      <c r="H10" s="121"/>
    </row>
    <row r="11" spans="1:8" ht="70.5" customHeight="1" thickTop="1" x14ac:dyDescent="0.25">
      <c r="A11" s="440"/>
      <c r="B11" s="441"/>
      <c r="C11" s="441"/>
      <c r="D11" s="441"/>
      <c r="E11" s="441"/>
      <c r="F11" s="441"/>
      <c r="G11" s="442"/>
      <c r="H11" s="121"/>
    </row>
    <row r="12" spans="1:8" ht="9" customHeight="1" x14ac:dyDescent="0.25">
      <c r="A12" s="124"/>
      <c r="B12" s="124"/>
      <c r="C12" s="124"/>
      <c r="D12" s="124"/>
      <c r="E12" s="124"/>
      <c r="F12" s="124"/>
      <c r="G12" s="124"/>
      <c r="H12" s="121"/>
    </row>
    <row r="13" spans="1:8" ht="36.75" customHeight="1" x14ac:dyDescent="0.25">
      <c r="A13" s="444" t="s">
        <v>51</v>
      </c>
      <c r="B13" s="444"/>
      <c r="C13" s="444"/>
      <c r="D13" s="444"/>
      <c r="E13" s="444"/>
      <c r="F13" s="444"/>
      <c r="G13" s="444"/>
      <c r="H13" s="121"/>
    </row>
    <row r="14" spans="1:8" x14ac:dyDescent="0.25">
      <c r="H14" s="121"/>
    </row>
    <row r="16" spans="1:8" x14ac:dyDescent="0.25">
      <c r="H16" s="121"/>
    </row>
    <row r="17" spans="8:8" x14ac:dyDescent="0.25">
      <c r="H17" s="121"/>
    </row>
    <row r="19" spans="8:8" x14ac:dyDescent="0.25">
      <c r="H19" s="118"/>
    </row>
    <row r="20" spans="8:8" x14ac:dyDescent="0.25">
      <c r="H20" s="121"/>
    </row>
    <row r="21" spans="8:8" ht="15.6" x14ac:dyDescent="0.25">
      <c r="H21" s="125"/>
    </row>
    <row r="22" spans="8:8" ht="15.6" x14ac:dyDescent="0.25">
      <c r="H22" s="122"/>
    </row>
    <row r="23" spans="8:8" ht="15.6" x14ac:dyDescent="0.25">
      <c r="H23" s="122"/>
    </row>
    <row r="24" spans="8:8" ht="15.6" x14ac:dyDescent="0.25">
      <c r="H24" s="122"/>
    </row>
    <row r="25" spans="8:8" ht="15.6" x14ac:dyDescent="0.25">
      <c r="H25" s="122"/>
    </row>
    <row r="27" spans="8:8" ht="15.6" x14ac:dyDescent="0.25">
      <c r="H27" s="123"/>
    </row>
    <row r="28" spans="8:8" x14ac:dyDescent="0.25">
      <c r="H28" s="121"/>
    </row>
    <row r="29" spans="8:8" x14ac:dyDescent="0.25">
      <c r="H29" s="121"/>
    </row>
    <row r="30" spans="8:8" x14ac:dyDescent="0.25">
      <c r="H30" s="121"/>
    </row>
    <row r="31" spans="8:8" x14ac:dyDescent="0.25">
      <c r="H31" s="121"/>
    </row>
    <row r="32" spans="8:8" x14ac:dyDescent="0.25">
      <c r="H32" s="121"/>
    </row>
    <row r="33" spans="8:8" ht="31.5" customHeight="1" x14ac:dyDescent="0.25">
      <c r="H33" s="121"/>
    </row>
    <row r="34" spans="8:8" ht="31.5" customHeight="1" x14ac:dyDescent="0.25"/>
    <row r="35" spans="8:8" ht="31.5" customHeight="1" x14ac:dyDescent="0.25">
      <c r="H35" s="126"/>
    </row>
  </sheetData>
  <sheetProtection formatCells="0" formatColumns="0" formatRows="0" insertColumns="0" insertRows="0" insertHyperlinks="0" deleteColumns="0" deleteRows="0" sort="0" autoFilter="0" pivotTables="0"/>
  <mergeCells count="7">
    <mergeCell ref="A4:G4"/>
    <mergeCell ref="A7:G7"/>
    <mergeCell ref="A9:G9"/>
    <mergeCell ref="A11:G11"/>
    <mergeCell ref="A13:G13"/>
    <mergeCell ref="A6:G6"/>
    <mergeCell ref="A10:G10"/>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D21"/>
  <sheetViews>
    <sheetView showGridLines="0" zoomScale="75" zoomScaleNormal="75" workbookViewId="0">
      <pane ySplit="1" topLeftCell="A5" activePane="bottomLeft" state="frozen"/>
      <selection pane="bottomLeft" activeCell="C15" sqref="C15"/>
    </sheetView>
  </sheetViews>
  <sheetFormatPr baseColWidth="10" defaultColWidth="11.44140625" defaultRowHeight="15" x14ac:dyDescent="0.25"/>
  <cols>
    <col min="1" max="1" width="70.33203125" style="76" customWidth="1"/>
    <col min="2" max="2" width="22.33203125" style="76" bestFit="1" customWidth="1"/>
    <col min="3" max="3" width="20.6640625" style="76" customWidth="1"/>
    <col min="4" max="4" width="126.33203125" style="127" customWidth="1"/>
    <col min="5" max="16384" width="11.44140625" style="76"/>
  </cols>
  <sheetData>
    <row r="1" spans="1:4" ht="15.6" x14ac:dyDescent="0.25">
      <c r="A1" s="113"/>
      <c r="B1" s="114"/>
      <c r="D1" s="75" t="s">
        <v>400</v>
      </c>
    </row>
    <row r="2" spans="1:4" ht="40.5" customHeight="1" x14ac:dyDescent="0.25">
      <c r="A2" s="451"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51"/>
      <c r="C2" s="451"/>
    </row>
    <row r="3" spans="1:4" ht="39" customHeight="1" x14ac:dyDescent="0.25">
      <c r="A3" s="450" t="s">
        <v>52</v>
      </c>
      <c r="B3" s="450"/>
      <c r="C3" s="450"/>
    </row>
    <row r="4" spans="1:4" ht="97.35" customHeight="1" x14ac:dyDescent="0.25">
      <c r="A4" s="447" t="s">
        <v>406</v>
      </c>
      <c r="B4" s="448"/>
      <c r="C4" s="449"/>
    </row>
    <row r="5" spans="1:4" ht="25.5" customHeight="1" x14ac:dyDescent="0.3">
      <c r="A5" s="452"/>
      <c r="B5" s="453"/>
      <c r="C5" s="453"/>
    </row>
    <row r="6" spans="1:4" ht="15.6" x14ac:dyDescent="0.3">
      <c r="A6" s="131" t="s">
        <v>53</v>
      </c>
      <c r="B6" s="132" t="s">
        <v>54</v>
      </c>
      <c r="C6" s="133"/>
    </row>
    <row r="7" spans="1:4" ht="165" x14ac:dyDescent="0.25">
      <c r="A7" s="134" t="s">
        <v>55</v>
      </c>
      <c r="B7" s="135"/>
      <c r="D7" s="128" t="s">
        <v>407</v>
      </c>
    </row>
    <row r="8" spans="1:4" ht="80.099999999999994" customHeight="1" x14ac:dyDescent="0.25">
      <c r="A8" s="134" t="s">
        <v>56</v>
      </c>
      <c r="B8" s="135"/>
      <c r="D8" s="128" t="s">
        <v>408</v>
      </c>
    </row>
    <row r="9" spans="1:4" ht="15.6" x14ac:dyDescent="0.3">
      <c r="A9" s="131" t="s">
        <v>57</v>
      </c>
      <c r="B9" s="136"/>
    </row>
    <row r="10" spans="1:4" ht="60" customHeight="1" x14ac:dyDescent="0.25">
      <c r="A10" s="134" t="s">
        <v>58</v>
      </c>
      <c r="B10" s="135"/>
      <c r="D10" s="128" t="s">
        <v>409</v>
      </c>
    </row>
    <row r="11" spans="1:4" ht="60" customHeight="1" x14ac:dyDescent="0.25">
      <c r="A11" s="134" t="s">
        <v>59</v>
      </c>
      <c r="B11" s="135"/>
      <c r="D11" s="128" t="s">
        <v>410</v>
      </c>
    </row>
    <row r="12" spans="1:4" ht="15.6" x14ac:dyDescent="0.3">
      <c r="A12" s="137"/>
      <c r="B12" s="138"/>
      <c r="C12" s="139" t="str">
        <f>"Estimation " &amp; SURVEY_YEAR+1</f>
        <v>Estimation 2025</v>
      </c>
    </row>
    <row r="13" spans="1:4" ht="39.75" customHeight="1" x14ac:dyDescent="0.25">
      <c r="A13" s="140" t="s">
        <v>60</v>
      </c>
      <c r="B13" s="141">
        <f>SUM(B7:B8,B10:B11)</f>
        <v>0</v>
      </c>
      <c r="C13" s="142"/>
    </row>
    <row r="14" spans="1:4" ht="15.6" x14ac:dyDescent="0.25">
      <c r="A14" s="123"/>
      <c r="B14" s="123"/>
    </row>
    <row r="15" spans="1:4" x14ac:dyDescent="0.25">
      <c r="A15" s="143" t="s">
        <v>412</v>
      </c>
      <c r="B15" s="143"/>
      <c r="C15" s="144">
        <f>IF(DI_TOTALE&lt;&gt;0,(DI_TOTALE_PREV/DI_TOTALE-1)*100,0)</f>
        <v>0</v>
      </c>
    </row>
    <row r="16" spans="1:4" x14ac:dyDescent="0.25">
      <c r="A16" s="454" t="str">
        <f>IF(ABS(C15)&gt;20,"La DIRD estimée pour "&amp; SURVEY_YEAR + 1&amp; " varie de plus de 20% par rapport à la DIRD "&amp; SURVEY_YEAR,"Contrôles OK")</f>
        <v>Contrôles OK</v>
      </c>
      <c r="B16" s="454"/>
      <c r="C16" s="454"/>
    </row>
    <row r="17" spans="1:4" ht="12" customHeight="1" x14ac:dyDescent="0.25"/>
    <row r="18" spans="1:4" ht="15.75" customHeight="1" x14ac:dyDescent="0.25">
      <c r="B18" s="145" t="s">
        <v>61</v>
      </c>
    </row>
    <row r="19" spans="1:4" ht="30" x14ac:dyDescent="0.3">
      <c r="A19" s="146" t="str">
        <f>"Amortissements des dépenses en capital de R&amp;D en " &amp; SURVEY_YEAR</f>
        <v>Amortissements des dépenses en capital de R&amp;D en 2024</v>
      </c>
      <c r="B19" s="135"/>
      <c r="D19" s="129" t="s">
        <v>411</v>
      </c>
    </row>
    <row r="21" spans="1:4" ht="27.75" customHeight="1" x14ac:dyDescent="0.25">
      <c r="A21" s="447" t="s">
        <v>413</v>
      </c>
      <c r="B21" s="448"/>
      <c r="C21" s="449"/>
    </row>
  </sheetData>
  <sheetProtection formatCells="0" formatColumns="0" formatRows="0" insertColumns="0" insertRows="0" insertHyperlinks="0" deleteColumns="0" deleteRows="0" sort="0" autoFilter="0" pivotTables="0"/>
  <mergeCells count="6">
    <mergeCell ref="A21:C21"/>
    <mergeCell ref="A3:C3"/>
    <mergeCell ref="A4:C4"/>
    <mergeCell ref="A2:C2"/>
    <mergeCell ref="A5:C5"/>
    <mergeCell ref="A16:C16"/>
  </mergeCells>
  <conditionalFormatting sqref="C15">
    <cfRule type="cellIs" dxfId="48"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97" orientation="portrait" r:id="rId1"/>
  <headerFooter alignWithMargins="0">
    <oddFooter>&amp;L&amp;8&amp;A&amp;R&amp;8R&amp;&amp;D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C47"/>
  <sheetViews>
    <sheetView showGridLines="0" zoomScale="85" zoomScaleNormal="85" workbookViewId="0">
      <pane xSplit="1" ySplit="6" topLeftCell="B19" activePane="bottomRight" state="frozen"/>
      <selection pane="topRight" activeCell="B1" sqref="B1"/>
      <selection pane="bottomLeft" activeCell="A7" sqref="A7"/>
      <selection pane="bottomRight" activeCell="C26" sqref="C26"/>
    </sheetView>
  </sheetViews>
  <sheetFormatPr baseColWidth="10" defaultRowHeight="14.4" x14ac:dyDescent="0.3"/>
  <cols>
    <col min="1" max="1" width="60.109375" customWidth="1"/>
    <col min="2" max="3" width="40.6640625" customWidth="1"/>
  </cols>
  <sheetData>
    <row r="1" spans="1:3" ht="15.6" x14ac:dyDescent="0.3">
      <c r="A1" s="113"/>
      <c r="B1" s="114"/>
      <c r="C1" s="76"/>
    </row>
    <row r="2" spans="1:3" ht="44.1" customHeight="1" x14ac:dyDescent="0.3">
      <c r="A2" s="460" t="str">
        <f>"Répartition des dépenses intérieures de R&amp;D (intra-muros à votre structure) par région (y compris outre-mer) en " &amp; SURVEY_YEAR</f>
        <v>Répartition des dépenses intérieures de R&amp;D (intra-muros à votre structure) par région (y compris outre-mer) en 2024</v>
      </c>
      <c r="B2" s="460"/>
      <c r="C2" s="461"/>
    </row>
    <row r="3" spans="1:3" ht="39.75" customHeight="1" x14ac:dyDescent="0.3">
      <c r="A3" s="455" t="s">
        <v>52</v>
      </c>
      <c r="B3" s="455"/>
      <c r="C3" s="455"/>
    </row>
    <row r="4" spans="1:3" ht="15.6" x14ac:dyDescent="0.3">
      <c r="A4" s="147"/>
      <c r="B4" s="76"/>
      <c r="C4" s="76"/>
    </row>
    <row r="5" spans="1:3" ht="121.35" customHeight="1" x14ac:dyDescent="0.3">
      <c r="A5" s="456" t="s">
        <v>414</v>
      </c>
      <c r="B5" s="457"/>
      <c r="C5" s="458"/>
    </row>
    <row r="6" spans="1:3" ht="15.6" x14ac:dyDescent="0.3">
      <c r="A6" s="148"/>
      <c r="B6" s="132" t="s">
        <v>54</v>
      </c>
      <c r="C6" s="133" t="s">
        <v>62</v>
      </c>
    </row>
    <row r="7" spans="1:3" ht="14.85" customHeight="1" x14ac:dyDescent="0.3">
      <c r="A7" s="149" t="s">
        <v>63</v>
      </c>
      <c r="B7" s="150"/>
      <c r="C7" s="151">
        <f>IF(DI_TOT_REG&lt;&gt;0,DI_IdF/DI_TOT_REG,0)</f>
        <v>0</v>
      </c>
    </row>
    <row r="8" spans="1:3" ht="14.85" customHeight="1" x14ac:dyDescent="0.3">
      <c r="A8" s="149" t="s">
        <v>64</v>
      </c>
      <c r="B8" s="150"/>
      <c r="C8" s="151">
        <f>IF(DI_TOT_REG&lt;&gt;0,DI_CA/DI_TOT_REG,0)</f>
        <v>0</v>
      </c>
    </row>
    <row r="9" spans="1:3" ht="14.85" customHeight="1" x14ac:dyDescent="0.3">
      <c r="A9" s="149" t="s">
        <v>65</v>
      </c>
      <c r="B9" s="150"/>
      <c r="C9" s="151">
        <f>IF(DI_TOT_REG&lt;&gt;0,DI_Pic/DI_TOT_REG,0)</f>
        <v>0</v>
      </c>
    </row>
    <row r="10" spans="1:3" ht="14.85" customHeight="1" x14ac:dyDescent="0.3">
      <c r="A10" s="149" t="s">
        <v>66</v>
      </c>
      <c r="B10" s="150"/>
      <c r="C10" s="151">
        <f>IF(DI_TOT_REG&lt;&gt;0,DI_HN/DI_TOT_REG,0)</f>
        <v>0</v>
      </c>
    </row>
    <row r="11" spans="1:3" ht="14.85" customHeight="1" x14ac:dyDescent="0.3">
      <c r="A11" s="149" t="s">
        <v>67</v>
      </c>
      <c r="B11" s="150"/>
      <c r="C11" s="151">
        <f>IF(DI_TOT_REG&lt;&gt;0,DI_CVdL/DI_TOT_REG,0)</f>
        <v>0</v>
      </c>
    </row>
    <row r="12" spans="1:3" ht="14.85" customHeight="1" x14ac:dyDescent="0.3">
      <c r="A12" s="149" t="s">
        <v>68</v>
      </c>
      <c r="B12" s="150"/>
      <c r="C12" s="151">
        <f>IF(DI_TOT_REG&lt;&gt;0,DI_BN/DI_TOT_REG,0)</f>
        <v>0</v>
      </c>
    </row>
    <row r="13" spans="1:3" ht="14.85" customHeight="1" x14ac:dyDescent="0.3">
      <c r="A13" s="149" t="s">
        <v>69</v>
      </c>
      <c r="B13" s="150"/>
      <c r="C13" s="151">
        <f>IF(DI_TOT_REG&lt;&gt;0,DI_Bourg/DI_TOT_REG,0)</f>
        <v>0</v>
      </c>
    </row>
    <row r="14" spans="1:3" ht="14.85" customHeight="1" x14ac:dyDescent="0.3">
      <c r="A14" s="149" t="s">
        <v>70</v>
      </c>
      <c r="B14" s="150"/>
      <c r="C14" s="151">
        <f>IF(DI_TOT_REG&lt;&gt;0,DI_NPdC/DI_TOT_REG,0)</f>
        <v>0</v>
      </c>
    </row>
    <row r="15" spans="1:3" ht="14.85" customHeight="1" x14ac:dyDescent="0.3">
      <c r="A15" s="149" t="s">
        <v>71</v>
      </c>
      <c r="B15" s="150"/>
      <c r="C15" s="151">
        <f>IF(DI_TOT_REG&lt;&gt;0,DI_Lorr/DI_TOT_REG,0)</f>
        <v>0</v>
      </c>
    </row>
    <row r="16" spans="1:3" ht="14.85" customHeight="1" x14ac:dyDescent="0.3">
      <c r="A16" s="149" t="s">
        <v>72</v>
      </c>
      <c r="B16" s="150"/>
      <c r="C16" s="151">
        <f>IF(DI_TOT_REG&lt;&gt;0,DI_Als/DI_TOT_REG,0)</f>
        <v>0</v>
      </c>
    </row>
    <row r="17" spans="1:3" ht="14.85" customHeight="1" x14ac:dyDescent="0.3">
      <c r="A17" s="149" t="s">
        <v>73</v>
      </c>
      <c r="B17" s="150"/>
      <c r="C17" s="151">
        <f>IF(DI_TOT_REG&lt;&gt;0,DI_FC/DI_TOT_REG,0)</f>
        <v>0</v>
      </c>
    </row>
    <row r="18" spans="1:3" ht="14.85" customHeight="1" x14ac:dyDescent="0.3">
      <c r="A18" s="149" t="s">
        <v>74</v>
      </c>
      <c r="B18" s="150"/>
      <c r="C18" s="151">
        <f>IF(DI_TOT_REG&lt;&gt;0,DI_PdL/DI_TOT_REG,0)</f>
        <v>0</v>
      </c>
    </row>
    <row r="19" spans="1:3" ht="14.85" customHeight="1" x14ac:dyDescent="0.3">
      <c r="A19" s="149" t="s">
        <v>75</v>
      </c>
      <c r="B19" s="150"/>
      <c r="C19" s="151">
        <f>IF(DI_TOT_REG&lt;&gt;0,DI_Bret/DI_TOT_REG,0)</f>
        <v>0</v>
      </c>
    </row>
    <row r="20" spans="1:3" ht="14.85" customHeight="1" x14ac:dyDescent="0.3">
      <c r="A20" s="149" t="s">
        <v>76</v>
      </c>
      <c r="B20" s="150"/>
      <c r="C20" s="151">
        <f>IF(DI_TOT_REG&lt;&gt;0,DI_PC/DI_TOT_REG,0)</f>
        <v>0</v>
      </c>
    </row>
    <row r="21" spans="1:3" ht="14.85" customHeight="1" x14ac:dyDescent="0.3">
      <c r="A21" s="149" t="s">
        <v>77</v>
      </c>
      <c r="B21" s="150"/>
      <c r="C21" s="151">
        <f>IF(DI_TOT_REG&lt;&gt;0,DI_Aqu/DI_TOT_REG,0)</f>
        <v>0</v>
      </c>
    </row>
    <row r="22" spans="1:3" ht="14.85" customHeight="1" x14ac:dyDescent="0.3">
      <c r="A22" s="149" t="s">
        <v>78</v>
      </c>
      <c r="B22" s="150"/>
      <c r="C22" s="151">
        <f>IF(DI_TOT_REG&lt;&gt;0,DI_MP/DI_TOT_REG,0)</f>
        <v>0</v>
      </c>
    </row>
    <row r="23" spans="1:3" ht="14.85" customHeight="1" x14ac:dyDescent="0.3">
      <c r="A23" s="149" t="s">
        <v>79</v>
      </c>
      <c r="B23" s="150"/>
      <c r="C23" s="151">
        <f>IF(DI_TOT_REG&lt;&gt;0,DI_Lim/DI_TOT_REG,0)</f>
        <v>0</v>
      </c>
    </row>
    <row r="24" spans="1:3" ht="14.85" customHeight="1" x14ac:dyDescent="0.3">
      <c r="A24" s="149" t="s">
        <v>80</v>
      </c>
      <c r="B24" s="150"/>
      <c r="C24" s="151">
        <f>IF(DI_TOT_REG&lt;&gt;0,DI_RA/DI_TOT_REG,0)</f>
        <v>0</v>
      </c>
    </row>
    <row r="25" spans="1:3" ht="14.85" customHeight="1" x14ac:dyDescent="0.3">
      <c r="A25" s="149" t="s">
        <v>81</v>
      </c>
      <c r="B25" s="150"/>
      <c r="C25" s="151">
        <f>IF(DI_TOT_REG&lt;&gt;0,DI_Auv/DI_TOT_REG,0)</f>
        <v>0</v>
      </c>
    </row>
    <row r="26" spans="1:3" ht="14.85" customHeight="1" x14ac:dyDescent="0.3">
      <c r="A26" s="149" t="s">
        <v>82</v>
      </c>
      <c r="B26" s="150"/>
      <c r="C26" s="151">
        <f>IF(DI_TOT_REG&lt;&gt;0,DI_LR/DI_TOT_REG,0)</f>
        <v>0</v>
      </c>
    </row>
    <row r="27" spans="1:3" ht="14.85" customHeight="1" x14ac:dyDescent="0.3">
      <c r="A27" s="149" t="s">
        <v>83</v>
      </c>
      <c r="B27" s="150"/>
      <c r="C27" s="151">
        <f>IF(DI_TOT_REG&lt;&gt;0,DI_PACA/DI_TOT_REG,0)</f>
        <v>0</v>
      </c>
    </row>
    <row r="28" spans="1:3" ht="14.85" customHeight="1" x14ac:dyDescent="0.3">
      <c r="A28" s="149" t="s">
        <v>84</v>
      </c>
      <c r="B28" s="150"/>
      <c r="C28" s="151">
        <f>IF(DI_TOT_REG&lt;&gt;0,DI_Cors/DI_TOT_REG,0)</f>
        <v>0</v>
      </c>
    </row>
    <row r="29" spans="1:3" ht="14.85" customHeight="1" x14ac:dyDescent="0.3">
      <c r="A29" s="149" t="s">
        <v>85</v>
      </c>
      <c r="B29" s="150"/>
      <c r="C29" s="151">
        <f>IF(DI_TOT_REG&lt;&gt;0,DI_Guad/DI_TOT_REG,0)</f>
        <v>0</v>
      </c>
    </row>
    <row r="30" spans="1:3" ht="14.85" customHeight="1" x14ac:dyDescent="0.3">
      <c r="A30" s="149" t="s">
        <v>86</v>
      </c>
      <c r="B30" s="150"/>
      <c r="C30" s="151">
        <f>IF(DI_TOT_REG&lt;&gt;0,DI_Marti/DI_TOT_REG,0)</f>
        <v>0</v>
      </c>
    </row>
    <row r="31" spans="1:3" ht="14.85" customHeight="1" x14ac:dyDescent="0.3">
      <c r="A31" s="149" t="s">
        <v>87</v>
      </c>
      <c r="B31" s="150"/>
      <c r="C31" s="151">
        <f>IF(DI_TOT_REG&lt;&gt;0,DI_Guya/DI_TOT_REG,0)</f>
        <v>0</v>
      </c>
    </row>
    <row r="32" spans="1:3" ht="14.85" customHeight="1" x14ac:dyDescent="0.3">
      <c r="A32" s="149" t="s">
        <v>88</v>
      </c>
      <c r="B32" s="150"/>
      <c r="C32" s="151">
        <f>IF(DI_TOT_REG&lt;&gt;0,DI_LRe/DI_TOT_REG,0)</f>
        <v>0</v>
      </c>
    </row>
    <row r="33" spans="1:3" ht="14.85" customHeight="1" x14ac:dyDescent="0.3">
      <c r="A33" s="149" t="s">
        <v>89</v>
      </c>
      <c r="B33" s="150"/>
      <c r="C33" s="151">
        <f>IF(DI_TOT_REG&lt;&gt;0,DI_Mayo/DI_TOT_REG,0)</f>
        <v>0</v>
      </c>
    </row>
    <row r="34" spans="1:3" ht="14.25" customHeight="1" x14ac:dyDescent="0.3">
      <c r="A34" s="149" t="s">
        <v>90</v>
      </c>
      <c r="B34" s="150"/>
      <c r="C34" s="151">
        <f>IF(DI_TOT_REG&lt;&gt;0,DI_AOM/DI_TOT_REG,0)</f>
        <v>0</v>
      </c>
    </row>
    <row r="35" spans="1:3" ht="31.2" x14ac:dyDescent="0.3">
      <c r="A35" s="140" t="s">
        <v>60</v>
      </c>
      <c r="B35" s="152">
        <f>SUM(B7:B34)</f>
        <v>0</v>
      </c>
      <c r="C35" s="153">
        <f>SUM(C7:C34)</f>
        <v>0</v>
      </c>
    </row>
    <row r="36" spans="1:3" ht="12.75" customHeight="1" x14ac:dyDescent="0.3">
      <c r="A36" s="459" t="str">
        <f>IF(DI_TOT_REG&lt;&gt;B37,"La DIRD totale par région ne correspond pas à la DIRD totale indiquée au tableau DIRD/nature rappelée ci-dessous","Contrôles OK")</f>
        <v>Contrôles OK</v>
      </c>
      <c r="B36" s="459"/>
      <c r="C36" s="459"/>
    </row>
    <row r="37" spans="1:3" ht="31.2" x14ac:dyDescent="0.3">
      <c r="A37" s="154" t="s">
        <v>415</v>
      </c>
      <c r="B37" s="155">
        <f>DI_TOTALE</f>
        <v>0</v>
      </c>
    </row>
    <row r="38" spans="1:3" ht="6.75" customHeight="1" x14ac:dyDescent="0.3"/>
    <row r="39" spans="1:3" ht="20.25" customHeight="1" x14ac:dyDescent="0.3"/>
    <row r="40" spans="1:3" ht="12" customHeight="1" x14ac:dyDescent="0.3"/>
    <row r="41" spans="1:3" ht="12" customHeight="1" x14ac:dyDescent="0.3"/>
    <row r="42" spans="1:3" ht="12" customHeight="1" x14ac:dyDescent="0.3"/>
    <row r="43" spans="1:3" ht="12" customHeight="1" x14ac:dyDescent="0.3"/>
    <row r="44" spans="1:3" ht="12" customHeight="1" x14ac:dyDescent="0.3"/>
    <row r="45" spans="1:3" ht="12" customHeight="1" x14ac:dyDescent="0.3"/>
    <row r="46" spans="1:3" ht="12" customHeight="1" x14ac:dyDescent="0.3"/>
    <row r="47" spans="1:3" ht="12" customHeight="1" x14ac:dyDescent="0.3"/>
  </sheetData>
  <sheetProtection formatCells="0" formatColumns="0" formatRows="0" insertColumns="0" insertRows="0" insertHyperlinks="0" deleteColumns="0" deleteRows="0" sort="0" autoFilter="0" pivotTables="0"/>
  <mergeCells count="4">
    <mergeCell ref="A3:C3"/>
    <mergeCell ref="A5:C5"/>
    <mergeCell ref="A36:C36"/>
    <mergeCell ref="A2:C2"/>
  </mergeCells>
  <conditionalFormatting sqref="B38:C38">
    <cfRule type="cellIs" dxfId="47" priority="1" stopIfTrue="1" operator="equal">
      <formula>TRUE</formula>
    </cfRule>
    <cfRule type="cellIs" dxfId="46" priority="2" stopIfTrue="1" operator="equal">
      <formula>FALSE</formula>
    </cfRule>
  </conditionalFormatting>
  <printOptions horizontalCentered="1"/>
  <pageMargins left="0.23622047244093999" right="0.59055118110236005" top="0.39370078740157" bottom="0.78740157480314998" header="0.39370078740157" footer="0.55118110236219997"/>
  <pageSetup paperSize="9" scale="67" orientation="portrait" r:id="rId1"/>
  <headerFooter alignWithMargins="0">
    <oddFooter>&amp;L&amp;8&amp;A&amp;R&amp;8R&amp;&amp;D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E23"/>
  <sheetViews>
    <sheetView showGridLines="0" zoomScale="75" zoomScaleNormal="75" workbookViewId="0">
      <pane ySplit="1" topLeftCell="A2" activePane="bottomLeft" state="frozen"/>
      <selection pane="bottomLeft" activeCell="B6" sqref="B6"/>
    </sheetView>
  </sheetViews>
  <sheetFormatPr baseColWidth="10" defaultColWidth="11.44140625" defaultRowHeight="15" x14ac:dyDescent="0.25"/>
  <cols>
    <col min="1" max="1" width="56.33203125" style="76" customWidth="1"/>
    <col min="2" max="2" width="18.44140625" style="76" customWidth="1"/>
    <col min="3" max="3" width="3.33203125" style="115" customWidth="1"/>
    <col min="4" max="4" width="132.109375" style="127" customWidth="1"/>
    <col min="5" max="5" width="3.109375" style="115" customWidth="1"/>
    <col min="6" max="16384" width="11.44140625" style="76"/>
  </cols>
  <sheetData>
    <row r="1" spans="1:5" ht="15.6" x14ac:dyDescent="0.25">
      <c r="A1" s="113"/>
      <c r="B1" s="114"/>
      <c r="D1" s="75" t="s">
        <v>400</v>
      </c>
    </row>
    <row r="2" spans="1:5" ht="59.4" customHeight="1" x14ac:dyDescent="0.25">
      <c r="A2" s="462" t="str">
        <f>"Répartition en % des dépenses intérieures de R&amp;D (intra-muros à votre structure) par catégorie de recherche en " &amp; SURVEY_YEAR</f>
        <v>Répartition en % des dépenses intérieures de R&amp;D (intra-muros à votre structure) par catégorie de recherche en 2024</v>
      </c>
      <c r="B2" s="462"/>
      <c r="C2" s="118"/>
      <c r="E2" s="118"/>
    </row>
    <row r="3" spans="1:5" x14ac:dyDescent="0.25">
      <c r="C3" s="121"/>
      <c r="E3" s="121"/>
    </row>
    <row r="4" spans="1:5" ht="15.6" x14ac:dyDescent="0.25">
      <c r="A4" s="148"/>
      <c r="B4" s="132" t="s">
        <v>91</v>
      </c>
      <c r="C4" s="156"/>
      <c r="E4" s="156"/>
    </row>
    <row r="5" spans="1:5" ht="110.1" customHeight="1" x14ac:dyDescent="0.25">
      <c r="A5" s="149" t="s">
        <v>92</v>
      </c>
      <c r="B5" s="157"/>
      <c r="C5" s="122"/>
      <c r="D5" s="128" t="s">
        <v>416</v>
      </c>
      <c r="E5" s="122"/>
    </row>
    <row r="6" spans="1:5" ht="110.1" customHeight="1" x14ac:dyDescent="0.25">
      <c r="A6" s="149" t="s">
        <v>93</v>
      </c>
      <c r="B6" s="157"/>
      <c r="C6" s="122"/>
      <c r="D6" s="128" t="s">
        <v>417</v>
      </c>
      <c r="E6" s="122"/>
    </row>
    <row r="7" spans="1:5" ht="110.1" customHeight="1" x14ac:dyDescent="0.25">
      <c r="A7" s="149" t="s">
        <v>94</v>
      </c>
      <c r="B7" s="157"/>
      <c r="C7" s="122"/>
      <c r="D7" s="128" t="s">
        <v>418</v>
      </c>
      <c r="E7" s="122"/>
    </row>
    <row r="8" spans="1:5" ht="54.75" customHeight="1" x14ac:dyDescent="0.25">
      <c r="A8" s="154" t="s">
        <v>60</v>
      </c>
      <c r="B8" s="158">
        <f>SUM(B5:B7)</f>
        <v>0</v>
      </c>
      <c r="C8" s="122"/>
      <c r="E8" s="122"/>
    </row>
    <row r="9" spans="1:5" ht="30" customHeight="1" x14ac:dyDescent="0.25">
      <c r="A9" s="463" t="str">
        <f>IF(CAT_TOT&lt;&gt;100,"La répartition de la DIRD par catégorie de recherche est différente de 100","Contrôles OK")</f>
        <v>La répartition de la DIRD par catégorie de recherche est différente de 100</v>
      </c>
      <c r="B9" s="463"/>
    </row>
    <row r="14" spans="1:5" ht="17.25" customHeight="1" x14ac:dyDescent="0.3">
      <c r="A14" s="147"/>
      <c r="C14" s="121"/>
      <c r="E14" s="121"/>
    </row>
    <row r="15" spans="1:5" ht="17.25" customHeight="1" x14ac:dyDescent="0.25">
      <c r="C15" s="121"/>
      <c r="E15" s="121"/>
    </row>
    <row r="16" spans="1:5" x14ac:dyDescent="0.25">
      <c r="A16" s="159"/>
    </row>
    <row r="17" spans="1:1" x14ac:dyDescent="0.25">
      <c r="A17" s="159"/>
    </row>
    <row r="18" spans="1:1" x14ac:dyDescent="0.25">
      <c r="A18" s="159"/>
    </row>
    <row r="19" spans="1:1" x14ac:dyDescent="0.25">
      <c r="A19" s="159"/>
    </row>
    <row r="20" spans="1:1" x14ac:dyDescent="0.25">
      <c r="A20" s="159"/>
    </row>
    <row r="21" spans="1:1" x14ac:dyDescent="0.25">
      <c r="A21" s="159"/>
    </row>
    <row r="22" spans="1:1" x14ac:dyDescent="0.25">
      <c r="A22" s="159"/>
    </row>
    <row r="23" spans="1:1" x14ac:dyDescent="0.25">
      <c r="A23" s="159"/>
    </row>
  </sheetData>
  <sheetProtection formatCells="0" formatColumns="0" formatRows="0" insertColumns="0" insertRows="0" insertHyperlinks="0" deleteColumns="0" deleteRows="0" sort="0" autoFilter="0" pivotTables="0"/>
  <mergeCells count="2">
    <mergeCell ref="A2:B2"/>
    <mergeCell ref="A9:B9"/>
  </mergeCells>
  <conditionalFormatting sqref="B8">
    <cfRule type="cellIs" dxfId="45" priority="1" operator="notEqual">
      <formula>100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D95"/>
  <sheetViews>
    <sheetView showGridLines="0" zoomScale="80" zoomScaleNormal="80" workbookViewId="0">
      <pane ySplit="1" topLeftCell="A2" activePane="bottomLeft" state="frozen"/>
      <selection pane="bottomLeft" activeCell="K5" sqref="K5"/>
    </sheetView>
  </sheetViews>
  <sheetFormatPr baseColWidth="10" defaultColWidth="11.44140625" defaultRowHeight="15" x14ac:dyDescent="0.25"/>
  <cols>
    <col min="1" max="1" width="80.6640625" style="76" customWidth="1"/>
    <col min="2" max="2" width="34.6640625" style="76" customWidth="1"/>
    <col min="3" max="3" width="3.33203125" style="115" customWidth="1"/>
    <col min="4" max="4" width="3.109375" style="115" customWidth="1"/>
    <col min="5" max="16384" width="11.44140625" style="76"/>
  </cols>
  <sheetData>
    <row r="1" spans="1:4" ht="15.6" x14ac:dyDescent="0.25">
      <c r="A1" s="113"/>
      <c r="B1" s="114"/>
    </row>
    <row r="2" spans="1:4" ht="37.5" customHeight="1" x14ac:dyDescent="0.25">
      <c r="A2" s="464" t="str">
        <f>"Dépenses extérieures de R&amp;D exécutées en " &amp; SURVEY_YEAR &amp; " par le secteur militaire de l'État et des organismes publics"</f>
        <v>Dépenses extérieures de R&amp;D exécutées en 2024 par le secteur militaire de l'État et des organismes publics</v>
      </c>
      <c r="B2" s="464"/>
      <c r="C2" s="121"/>
      <c r="D2" s="121"/>
    </row>
    <row r="3" spans="1:4" ht="60" customHeight="1" x14ac:dyDescent="0.25">
      <c r="A3" s="450" t="s">
        <v>95</v>
      </c>
      <c r="B3" s="450"/>
    </row>
    <row r="4" spans="1:4" ht="15.6" customHeight="1" x14ac:dyDescent="0.3">
      <c r="A4" s="160"/>
      <c r="B4" s="160"/>
    </row>
    <row r="5" spans="1:4" ht="187.2" customHeight="1" x14ac:dyDescent="0.25">
      <c r="A5" s="465" t="s">
        <v>419</v>
      </c>
      <c r="B5" s="466"/>
    </row>
    <row r="6" spans="1:4" ht="15.6" x14ac:dyDescent="0.25">
      <c r="C6" s="122"/>
      <c r="D6" s="122"/>
    </row>
    <row r="7" spans="1:4" ht="15.6" x14ac:dyDescent="0.3">
      <c r="A7" s="161" t="s">
        <v>96</v>
      </c>
      <c r="B7" s="162" t="s">
        <v>61</v>
      </c>
    </row>
    <row r="8" spans="1:4" ht="30" x14ac:dyDescent="0.25">
      <c r="A8" s="163" t="s">
        <v>97</v>
      </c>
      <c r="B8" s="164"/>
      <c r="C8" s="123"/>
      <c r="D8" s="123"/>
    </row>
    <row r="9" spans="1:4" ht="30" x14ac:dyDescent="0.25">
      <c r="A9" s="165" t="s">
        <v>98</v>
      </c>
      <c r="B9" s="166"/>
      <c r="C9" s="121"/>
      <c r="D9" s="121"/>
    </row>
    <row r="10" spans="1:4" x14ac:dyDescent="0.25">
      <c r="A10" s="167" t="s">
        <v>99</v>
      </c>
      <c r="B10" s="164"/>
      <c r="C10" s="121"/>
      <c r="D10" s="121"/>
    </row>
    <row r="11" spans="1:4" x14ac:dyDescent="0.25">
      <c r="A11" s="167" t="s">
        <v>100</v>
      </c>
      <c r="B11" s="166"/>
      <c r="C11" s="121"/>
      <c r="D11" s="121"/>
    </row>
    <row r="12" spans="1:4" x14ac:dyDescent="0.25">
      <c r="A12" s="167" t="s">
        <v>101</v>
      </c>
      <c r="B12" s="164"/>
      <c r="C12" s="121"/>
      <c r="D12" s="121"/>
    </row>
    <row r="13" spans="1:4" x14ac:dyDescent="0.25">
      <c r="A13" s="167" t="s">
        <v>102</v>
      </c>
      <c r="B13" s="166"/>
      <c r="C13" s="121"/>
      <c r="D13" s="121"/>
    </row>
    <row r="14" spans="1:4" x14ac:dyDescent="0.25">
      <c r="A14" s="167" t="s">
        <v>103</v>
      </c>
      <c r="B14" s="164"/>
      <c r="C14" s="121"/>
      <c r="D14" s="121"/>
    </row>
    <row r="15" spans="1:4" x14ac:dyDescent="0.25">
      <c r="A15" s="167" t="s">
        <v>104</v>
      </c>
      <c r="B15" s="166"/>
    </row>
    <row r="16" spans="1:4" ht="15.6" x14ac:dyDescent="0.25">
      <c r="A16" s="167" t="s">
        <v>105</v>
      </c>
      <c r="B16" s="164"/>
      <c r="C16" s="126"/>
      <c r="D16" s="126"/>
    </row>
    <row r="17" spans="1:2" x14ac:dyDescent="0.25">
      <c r="A17" s="167" t="s">
        <v>106</v>
      </c>
      <c r="B17" s="166"/>
    </row>
    <row r="18" spans="1:2" x14ac:dyDescent="0.25">
      <c r="A18" s="167" t="s">
        <v>107</v>
      </c>
      <c r="B18" s="164"/>
    </row>
    <row r="19" spans="1:2" x14ac:dyDescent="0.25">
      <c r="A19" s="167" t="s">
        <v>108</v>
      </c>
      <c r="B19" s="166"/>
    </row>
    <row r="20" spans="1:2" ht="29.25" customHeight="1" x14ac:dyDescent="0.25">
      <c r="A20" s="163" t="s">
        <v>109</v>
      </c>
      <c r="B20" s="168"/>
    </row>
    <row r="21" spans="1:2" ht="31.2" x14ac:dyDescent="0.25">
      <c r="A21" s="154" t="s">
        <v>110</v>
      </c>
      <c r="B21" s="169">
        <f>SUM(B8:B19)</f>
        <v>0</v>
      </c>
    </row>
    <row r="22" spans="1:2" ht="15.75" customHeight="1" x14ac:dyDescent="0.25">
      <c r="A22" s="159"/>
      <c r="B22" s="159"/>
    </row>
    <row r="23" spans="1:2" ht="22.5" customHeight="1" x14ac:dyDescent="0.25">
      <c r="A23" s="159"/>
    </row>
    <row r="24" spans="1:2" x14ac:dyDescent="0.25">
      <c r="A24" s="159"/>
    </row>
    <row r="25" spans="1:2" x14ac:dyDescent="0.25">
      <c r="A25" s="159"/>
    </row>
    <row r="26" spans="1:2" ht="31.5" customHeight="1" x14ac:dyDescent="0.25">
      <c r="A26" s="159"/>
    </row>
    <row r="27" spans="1:2" ht="31.5" customHeight="1" x14ac:dyDescent="0.25">
      <c r="A27" s="159"/>
    </row>
    <row r="28" spans="1:2" ht="31.5" customHeight="1" x14ac:dyDescent="0.25">
      <c r="A28" s="159"/>
    </row>
    <row r="29" spans="1:2" x14ac:dyDescent="0.25">
      <c r="A29" s="159"/>
    </row>
    <row r="30" spans="1:2" x14ac:dyDescent="0.25">
      <c r="A30" s="159"/>
    </row>
    <row r="31" spans="1:2" x14ac:dyDescent="0.25">
      <c r="A31" s="159"/>
    </row>
    <row r="32" spans="1:2" x14ac:dyDescent="0.25">
      <c r="A32" s="159"/>
    </row>
    <row r="33" spans="1:1" x14ac:dyDescent="0.25">
      <c r="A33" s="159"/>
    </row>
    <row r="34" spans="1:1" x14ac:dyDescent="0.25">
      <c r="A34" s="159"/>
    </row>
    <row r="35" spans="1:1" x14ac:dyDescent="0.25">
      <c r="A35" s="159"/>
    </row>
    <row r="36" spans="1:1" x14ac:dyDescent="0.25">
      <c r="A36" s="159"/>
    </row>
    <row r="37" spans="1:1" x14ac:dyDescent="0.25">
      <c r="A37" s="159"/>
    </row>
    <row r="38" spans="1:1" x14ac:dyDescent="0.25">
      <c r="A38" s="159"/>
    </row>
    <row r="39" spans="1:1" x14ac:dyDescent="0.25">
      <c r="A39" s="159"/>
    </row>
    <row r="40" spans="1:1" x14ac:dyDescent="0.25">
      <c r="A40" s="159"/>
    </row>
    <row r="41" spans="1:1" x14ac:dyDescent="0.25">
      <c r="A41" s="159"/>
    </row>
    <row r="42" spans="1:1" x14ac:dyDescent="0.25">
      <c r="A42" s="159"/>
    </row>
    <row r="43" spans="1:1" x14ac:dyDescent="0.25">
      <c r="A43" s="159"/>
    </row>
    <row r="44" spans="1:1" x14ac:dyDescent="0.25">
      <c r="A44" s="159"/>
    </row>
    <row r="45" spans="1:1" x14ac:dyDescent="0.25">
      <c r="A45" s="159"/>
    </row>
    <row r="46" spans="1:1" x14ac:dyDescent="0.25">
      <c r="A46" s="159"/>
    </row>
    <row r="47" spans="1:1" x14ac:dyDescent="0.25">
      <c r="A47" s="159"/>
    </row>
    <row r="48" spans="1:1" x14ac:dyDescent="0.25">
      <c r="A48" s="159"/>
    </row>
    <row r="49" spans="1:1" x14ac:dyDescent="0.25">
      <c r="A49" s="159"/>
    </row>
    <row r="50" spans="1:1" x14ac:dyDescent="0.25">
      <c r="A50" s="159"/>
    </row>
    <row r="51" spans="1:1" x14ac:dyDescent="0.25">
      <c r="A51" s="159"/>
    </row>
    <row r="52" spans="1:1" x14ac:dyDescent="0.25">
      <c r="A52" s="159"/>
    </row>
    <row r="53" spans="1:1" x14ac:dyDescent="0.25">
      <c r="A53" s="159"/>
    </row>
    <row r="54" spans="1:1" x14ac:dyDescent="0.25">
      <c r="A54" s="159"/>
    </row>
    <row r="55" spans="1:1" x14ac:dyDescent="0.25">
      <c r="A55" s="159"/>
    </row>
    <row r="56" spans="1:1" x14ac:dyDescent="0.25">
      <c r="A56" s="159"/>
    </row>
    <row r="57" spans="1:1" x14ac:dyDescent="0.25">
      <c r="A57" s="159"/>
    </row>
    <row r="58" spans="1:1" x14ac:dyDescent="0.25">
      <c r="A58" s="159"/>
    </row>
    <row r="59" spans="1:1" x14ac:dyDescent="0.25">
      <c r="A59" s="159"/>
    </row>
    <row r="60" spans="1:1" x14ac:dyDescent="0.25">
      <c r="A60" s="159"/>
    </row>
    <row r="61" spans="1:1" x14ac:dyDescent="0.25">
      <c r="A61" s="159"/>
    </row>
    <row r="62" spans="1:1" x14ac:dyDescent="0.25">
      <c r="A62" s="159"/>
    </row>
    <row r="63" spans="1:1" x14ac:dyDescent="0.25">
      <c r="A63" s="159"/>
    </row>
    <row r="64" spans="1:1" x14ac:dyDescent="0.25">
      <c r="A64" s="159"/>
    </row>
    <row r="65" spans="1:1" x14ac:dyDescent="0.25">
      <c r="A65" s="159"/>
    </row>
    <row r="66" spans="1:1" x14ac:dyDescent="0.25">
      <c r="A66" s="159"/>
    </row>
    <row r="67" spans="1:1" x14ac:dyDescent="0.25">
      <c r="A67" s="159"/>
    </row>
    <row r="68" spans="1:1" x14ac:dyDescent="0.25">
      <c r="A68" s="159"/>
    </row>
    <row r="69" spans="1:1" x14ac:dyDescent="0.25">
      <c r="A69" s="159"/>
    </row>
    <row r="70" spans="1:1" x14ac:dyDescent="0.25">
      <c r="A70" s="159"/>
    </row>
    <row r="71" spans="1:1" x14ac:dyDescent="0.25">
      <c r="A71" s="159"/>
    </row>
    <row r="72" spans="1:1" x14ac:dyDescent="0.25">
      <c r="A72" s="159"/>
    </row>
    <row r="73" spans="1:1" x14ac:dyDescent="0.25">
      <c r="A73" s="159"/>
    </row>
    <row r="74" spans="1:1" x14ac:dyDescent="0.25">
      <c r="A74" s="159"/>
    </row>
    <row r="75" spans="1:1" x14ac:dyDescent="0.25">
      <c r="A75" s="159"/>
    </row>
    <row r="76" spans="1:1" x14ac:dyDescent="0.25">
      <c r="A76" s="159"/>
    </row>
    <row r="77" spans="1:1" x14ac:dyDescent="0.25">
      <c r="A77" s="159"/>
    </row>
    <row r="78" spans="1:1" x14ac:dyDescent="0.25">
      <c r="A78" s="159"/>
    </row>
    <row r="79" spans="1:1" x14ac:dyDescent="0.25">
      <c r="A79" s="159"/>
    </row>
    <row r="80" spans="1:1" x14ac:dyDescent="0.25">
      <c r="A80" s="159"/>
    </row>
    <row r="81" spans="1:1" x14ac:dyDescent="0.25">
      <c r="A81" s="159"/>
    </row>
    <row r="82" spans="1:1" x14ac:dyDescent="0.25">
      <c r="A82" s="159"/>
    </row>
    <row r="83" spans="1:1" x14ac:dyDescent="0.25">
      <c r="A83" s="159"/>
    </row>
    <row r="84" spans="1:1" x14ac:dyDescent="0.25">
      <c r="A84" s="159"/>
    </row>
    <row r="85" spans="1:1" x14ac:dyDescent="0.25">
      <c r="A85" s="159"/>
    </row>
    <row r="86" spans="1:1" x14ac:dyDescent="0.25">
      <c r="A86" s="159"/>
    </row>
    <row r="87" spans="1:1" x14ac:dyDescent="0.25">
      <c r="A87" s="159"/>
    </row>
    <row r="88" spans="1:1" x14ac:dyDescent="0.25">
      <c r="A88" s="159"/>
    </row>
    <row r="89" spans="1:1" x14ac:dyDescent="0.25">
      <c r="A89" s="159"/>
    </row>
    <row r="90" spans="1:1" x14ac:dyDescent="0.25">
      <c r="A90" s="159"/>
    </row>
    <row r="91" spans="1:1" x14ac:dyDescent="0.25">
      <c r="A91" s="159"/>
    </row>
    <row r="92" spans="1:1" x14ac:dyDescent="0.25">
      <c r="A92" s="159"/>
    </row>
    <row r="93" spans="1:1" x14ac:dyDescent="0.25">
      <c r="A93" s="159"/>
    </row>
    <row r="94" spans="1:1" x14ac:dyDescent="0.25">
      <c r="A94" s="159"/>
    </row>
    <row r="95" spans="1:1" x14ac:dyDescent="0.25">
      <c r="A95" s="159"/>
    </row>
  </sheetData>
  <sheetProtection formatCells="0" formatColumns="0" formatRows="0" insertColumns="0" insertRows="0" insertHyperlinks="0" deleteColumns="0" deleteRows="0" sort="0" autoFilter="0" pivotTables="0"/>
  <mergeCells count="3">
    <mergeCell ref="A2:B2"/>
    <mergeCell ref="A3:B3"/>
    <mergeCell ref="A5:B5"/>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E121"/>
  <sheetViews>
    <sheetView showGridLines="0" zoomScale="80" zoomScaleNormal="80" workbookViewId="0">
      <pane xSplit="1" ySplit="5" topLeftCell="B29" activePane="bottomRight" state="frozen"/>
      <selection pane="topRight" activeCell="B1" sqref="B1"/>
      <selection pane="bottomLeft" activeCell="A6" sqref="A6"/>
      <selection pane="bottomRight" activeCell="B36" sqref="B36"/>
    </sheetView>
  </sheetViews>
  <sheetFormatPr baseColWidth="10" defaultColWidth="11.44140625" defaultRowHeight="15" x14ac:dyDescent="0.25"/>
  <cols>
    <col min="1" max="1" width="64.109375" style="76" customWidth="1"/>
    <col min="2" max="2" width="25" style="76" customWidth="1"/>
    <col min="3" max="3" width="3.33203125" style="115" customWidth="1"/>
    <col min="4" max="4" width="127.5546875" style="127" customWidth="1"/>
    <col min="5" max="5" width="3.109375" style="115" customWidth="1"/>
    <col min="6" max="16384" width="11.44140625" style="76"/>
  </cols>
  <sheetData>
    <row r="1" spans="1:5" ht="15.6" x14ac:dyDescent="0.25">
      <c r="A1" s="113"/>
      <c r="B1" s="114"/>
      <c r="D1" s="75" t="s">
        <v>400</v>
      </c>
    </row>
    <row r="2" spans="1:5" ht="39.75" customHeight="1" x14ac:dyDescent="0.25">
      <c r="A2" s="467" t="str">
        <f>"Dépenses extérieures de R&amp;D exécutées en " &amp; SURVEY_YEAR &amp; " par le secteur civil de l'État et des organismes publics"</f>
        <v>Dépenses extérieures de R&amp;D exécutées en 2024 par le secteur civil de l'État et des organismes publics</v>
      </c>
      <c r="B2" s="467"/>
      <c r="C2" s="121"/>
      <c r="E2" s="121"/>
    </row>
    <row r="3" spans="1:5" ht="157.5" customHeight="1" x14ac:dyDescent="0.25">
      <c r="A3" s="468" t="s">
        <v>95</v>
      </c>
      <c r="B3" s="468"/>
      <c r="C3" s="118"/>
      <c r="D3" s="170" t="s">
        <v>420</v>
      </c>
      <c r="E3" s="118"/>
    </row>
    <row r="4" spans="1:5" ht="15.6" x14ac:dyDescent="0.25">
      <c r="C4" s="156"/>
      <c r="E4" s="156"/>
    </row>
    <row r="5" spans="1:5" ht="15.6" x14ac:dyDescent="0.3">
      <c r="A5" s="161" t="s">
        <v>111</v>
      </c>
      <c r="B5" s="174" t="s">
        <v>61</v>
      </c>
      <c r="C5" s="122"/>
      <c r="E5" s="122"/>
    </row>
    <row r="6" spans="1:5" ht="15.6" x14ac:dyDescent="0.25">
      <c r="A6" s="163" t="s">
        <v>112</v>
      </c>
      <c r="B6" s="293"/>
      <c r="C6" s="122"/>
      <c r="D6" s="171" t="s">
        <v>421</v>
      </c>
      <c r="E6" s="122"/>
    </row>
    <row r="7" spans="1:5" ht="18.75" customHeight="1" x14ac:dyDescent="0.25">
      <c r="A7" s="163" t="s">
        <v>113</v>
      </c>
      <c r="B7" s="293"/>
      <c r="C7" s="122"/>
      <c r="D7" s="172" t="s">
        <v>422</v>
      </c>
      <c r="E7" s="122"/>
    </row>
    <row r="8" spans="1:5" ht="18.75" customHeight="1" x14ac:dyDescent="0.25">
      <c r="A8" s="163" t="s">
        <v>114</v>
      </c>
      <c r="B8" s="293"/>
      <c r="D8" s="172" t="s">
        <v>423</v>
      </c>
    </row>
    <row r="9" spans="1:5" ht="18.75" customHeight="1" x14ac:dyDescent="0.25">
      <c r="A9" s="163" t="s">
        <v>115</v>
      </c>
      <c r="B9" s="293"/>
      <c r="C9" s="123"/>
      <c r="D9" s="172" t="s">
        <v>424</v>
      </c>
      <c r="E9" s="123"/>
    </row>
    <row r="10" spans="1:5" ht="18.75" customHeight="1" x14ac:dyDescent="0.25">
      <c r="A10" s="163" t="s">
        <v>116</v>
      </c>
      <c r="B10" s="293"/>
      <c r="C10" s="121"/>
      <c r="D10" s="172" t="s">
        <v>425</v>
      </c>
      <c r="E10" s="121"/>
    </row>
    <row r="11" spans="1:5" ht="18.75" customHeight="1" x14ac:dyDescent="0.25">
      <c r="A11" s="175" t="s">
        <v>117</v>
      </c>
      <c r="B11" s="293"/>
      <c r="C11" s="121"/>
      <c r="D11" s="172" t="s">
        <v>426</v>
      </c>
      <c r="E11" s="121"/>
    </row>
    <row r="12" spans="1:5" ht="18.75" customHeight="1" x14ac:dyDescent="0.25">
      <c r="A12" s="163" t="s">
        <v>118</v>
      </c>
      <c r="B12" s="293"/>
      <c r="C12" s="121"/>
      <c r="D12" s="172" t="s">
        <v>427</v>
      </c>
      <c r="E12" s="121"/>
    </row>
    <row r="13" spans="1:5" ht="18.75" customHeight="1" x14ac:dyDescent="0.25">
      <c r="A13" s="163" t="s">
        <v>119</v>
      </c>
      <c r="B13" s="293"/>
      <c r="C13" s="121"/>
      <c r="D13" s="172" t="s">
        <v>428</v>
      </c>
      <c r="E13" s="121"/>
    </row>
    <row r="14" spans="1:5" ht="18.75" customHeight="1" x14ac:dyDescent="0.25">
      <c r="A14" s="163" t="s">
        <v>120</v>
      </c>
      <c r="B14" s="293"/>
      <c r="C14" s="121"/>
      <c r="D14" s="172" t="s">
        <v>429</v>
      </c>
      <c r="E14" s="121"/>
    </row>
    <row r="15" spans="1:5" ht="18.75" customHeight="1" x14ac:dyDescent="0.25">
      <c r="A15" s="163" t="s">
        <v>121</v>
      </c>
      <c r="B15" s="293"/>
      <c r="C15" s="121"/>
      <c r="D15" s="172" t="s">
        <v>430</v>
      </c>
      <c r="E15" s="121"/>
    </row>
    <row r="16" spans="1:5" ht="18.75" customHeight="1" x14ac:dyDescent="0.25">
      <c r="A16" s="163" t="s">
        <v>122</v>
      </c>
      <c r="B16" s="293"/>
      <c r="D16" s="172" t="s">
        <v>431</v>
      </c>
    </row>
    <row r="17" spans="1:5" ht="18.75" customHeight="1" x14ac:dyDescent="0.25">
      <c r="A17" s="163" t="s">
        <v>123</v>
      </c>
      <c r="B17" s="293"/>
      <c r="C17" s="121"/>
      <c r="D17" s="172" t="s">
        <v>432</v>
      </c>
      <c r="E17" s="121"/>
    </row>
    <row r="18" spans="1:5" ht="18.75" customHeight="1" x14ac:dyDescent="0.25">
      <c r="A18" s="163" t="s">
        <v>124</v>
      </c>
      <c r="B18" s="293"/>
      <c r="C18" s="121"/>
      <c r="D18" s="172" t="s">
        <v>433</v>
      </c>
      <c r="E18" s="121"/>
    </row>
    <row r="19" spans="1:5" ht="18.75" customHeight="1" x14ac:dyDescent="0.25">
      <c r="A19" s="163" t="s">
        <v>125</v>
      </c>
      <c r="B19" s="293"/>
      <c r="D19" s="172" t="s">
        <v>434</v>
      </c>
    </row>
    <row r="20" spans="1:5" ht="18.75" customHeight="1" x14ac:dyDescent="0.25">
      <c r="A20" s="163" t="s">
        <v>126</v>
      </c>
      <c r="B20" s="293"/>
      <c r="C20" s="118"/>
      <c r="D20" s="172" t="s">
        <v>435</v>
      </c>
      <c r="E20" s="118"/>
    </row>
    <row r="21" spans="1:5" ht="18.75" customHeight="1" x14ac:dyDescent="0.25">
      <c r="A21" s="163" t="s">
        <v>127</v>
      </c>
      <c r="B21" s="293"/>
      <c r="C21" s="121"/>
      <c r="D21" s="172" t="s">
        <v>436</v>
      </c>
      <c r="E21" s="121"/>
    </row>
    <row r="22" spans="1:5" ht="18.75" customHeight="1" x14ac:dyDescent="0.25">
      <c r="A22" s="163" t="s">
        <v>128</v>
      </c>
      <c r="B22" s="293"/>
      <c r="C22" s="125"/>
      <c r="D22" s="172" t="s">
        <v>437</v>
      </c>
      <c r="E22" s="125"/>
    </row>
    <row r="23" spans="1:5" ht="18.75" customHeight="1" x14ac:dyDescent="0.25">
      <c r="A23" s="163" t="s">
        <v>129</v>
      </c>
      <c r="B23" s="293"/>
      <c r="C23" s="122"/>
      <c r="D23" s="172" t="s">
        <v>438</v>
      </c>
      <c r="E23" s="122"/>
    </row>
    <row r="24" spans="1:5" ht="18.75" customHeight="1" x14ac:dyDescent="0.25">
      <c r="A24" s="163" t="s">
        <v>130</v>
      </c>
      <c r="B24" s="293"/>
      <c r="C24" s="122"/>
      <c r="D24" s="172" t="s">
        <v>439</v>
      </c>
      <c r="E24" s="122"/>
    </row>
    <row r="25" spans="1:5" ht="18.75" customHeight="1" x14ac:dyDescent="0.25">
      <c r="A25" s="163" t="s">
        <v>131</v>
      </c>
      <c r="B25" s="293"/>
      <c r="C25" s="122"/>
      <c r="D25" s="172" t="s">
        <v>440</v>
      </c>
      <c r="E25" s="122"/>
    </row>
    <row r="26" spans="1:5" ht="18.75" customHeight="1" x14ac:dyDescent="0.25">
      <c r="A26" s="163" t="s">
        <v>132</v>
      </c>
      <c r="B26" s="293"/>
      <c r="C26" s="122"/>
      <c r="D26" s="172" t="s">
        <v>441</v>
      </c>
      <c r="E26" s="122"/>
    </row>
    <row r="27" spans="1:5" ht="18.75" customHeight="1" x14ac:dyDescent="0.25">
      <c r="A27" s="163" t="s">
        <v>133</v>
      </c>
      <c r="B27" s="293"/>
      <c r="D27" s="172" t="s">
        <v>442</v>
      </c>
    </row>
    <row r="28" spans="1:5" ht="18.75" customHeight="1" x14ac:dyDescent="0.25">
      <c r="A28" s="163" t="s">
        <v>134</v>
      </c>
      <c r="B28" s="293"/>
      <c r="C28" s="123"/>
      <c r="D28" s="172" t="s">
        <v>443</v>
      </c>
      <c r="E28" s="123"/>
    </row>
    <row r="29" spans="1:5" ht="18.75" customHeight="1" x14ac:dyDescent="0.25">
      <c r="A29" s="163" t="s">
        <v>135</v>
      </c>
      <c r="B29" s="293"/>
      <c r="C29" s="121"/>
      <c r="D29" s="172" t="s">
        <v>444</v>
      </c>
      <c r="E29" s="121"/>
    </row>
    <row r="30" spans="1:5" ht="18.75" customHeight="1" x14ac:dyDescent="0.25">
      <c r="A30" s="163" t="s">
        <v>136</v>
      </c>
      <c r="B30" s="293"/>
      <c r="C30" s="121"/>
      <c r="D30" s="172" t="s">
        <v>445</v>
      </c>
      <c r="E30" s="121"/>
    </row>
    <row r="31" spans="1:5" ht="18.75" customHeight="1" x14ac:dyDescent="0.25">
      <c r="A31" s="163" t="s">
        <v>137</v>
      </c>
      <c r="B31" s="293"/>
      <c r="C31" s="121"/>
      <c r="D31" s="172" t="s">
        <v>446</v>
      </c>
      <c r="E31" s="121"/>
    </row>
    <row r="32" spans="1:5" ht="18.75" customHeight="1" x14ac:dyDescent="0.25">
      <c r="A32" s="163" t="s">
        <v>138</v>
      </c>
      <c r="B32" s="293"/>
      <c r="C32" s="121"/>
      <c r="D32" s="172" t="s">
        <v>447</v>
      </c>
      <c r="E32" s="121"/>
    </row>
    <row r="33" spans="1:5" ht="18.75" customHeight="1" x14ac:dyDescent="0.25">
      <c r="A33" s="163" t="s">
        <v>139</v>
      </c>
      <c r="B33" s="293"/>
      <c r="C33" s="121"/>
      <c r="D33" s="172" t="s">
        <v>448</v>
      </c>
      <c r="E33" s="121"/>
    </row>
    <row r="34" spans="1:5" ht="18.75" customHeight="1" x14ac:dyDescent="0.25">
      <c r="A34" s="163" t="s">
        <v>140</v>
      </c>
      <c r="B34" s="293"/>
      <c r="C34" s="121"/>
      <c r="D34" s="173" t="s">
        <v>449</v>
      </c>
      <c r="E34" s="121"/>
    </row>
    <row r="35" spans="1:5" ht="18.75" customHeight="1" x14ac:dyDescent="0.25">
      <c r="A35" s="163" t="s">
        <v>108</v>
      </c>
      <c r="B35" s="293"/>
    </row>
    <row r="36" spans="1:5" ht="18.75" customHeight="1" x14ac:dyDescent="0.25">
      <c r="A36" s="163" t="s">
        <v>109</v>
      </c>
      <c r="B36" s="392"/>
      <c r="C36" s="126"/>
      <c r="E36" s="126"/>
    </row>
    <row r="37" spans="1:5" ht="31.2" x14ac:dyDescent="0.25">
      <c r="A37" s="154" t="s">
        <v>141</v>
      </c>
      <c r="B37" s="176">
        <f>SUM(B6:B35)</f>
        <v>0</v>
      </c>
    </row>
    <row r="38" spans="1:5" ht="15.6" x14ac:dyDescent="0.25">
      <c r="A38" s="177"/>
      <c r="B38" s="177"/>
    </row>
    <row r="40" spans="1:5" ht="40.5" customHeight="1" x14ac:dyDescent="0.25">
      <c r="A40" s="154" t="s">
        <v>142</v>
      </c>
      <c r="B40" s="176">
        <f>DE_M_TOTAL+DE_C_TOTAL</f>
        <v>0</v>
      </c>
    </row>
    <row r="41" spans="1:5" ht="17.25" customHeight="1" x14ac:dyDescent="0.25">
      <c r="A41" s="159"/>
      <c r="B41" s="159"/>
    </row>
    <row r="42" spans="1:5" x14ac:dyDescent="0.25">
      <c r="A42" s="159"/>
    </row>
    <row r="43" spans="1:5" x14ac:dyDescent="0.25">
      <c r="A43" s="159"/>
    </row>
    <row r="44" spans="1:5" x14ac:dyDescent="0.25">
      <c r="A44" s="159"/>
    </row>
    <row r="45" spans="1:5" x14ac:dyDescent="0.25">
      <c r="A45" s="159"/>
    </row>
    <row r="46" spans="1:5" x14ac:dyDescent="0.25">
      <c r="A46" s="159"/>
    </row>
    <row r="47" spans="1:5" x14ac:dyDescent="0.25">
      <c r="A47" s="159"/>
    </row>
    <row r="48" spans="1:5" x14ac:dyDescent="0.25">
      <c r="A48" s="159"/>
    </row>
    <row r="49" spans="1:1" x14ac:dyDescent="0.25">
      <c r="A49" s="159"/>
    </row>
    <row r="50" spans="1:1" x14ac:dyDescent="0.25">
      <c r="A50" s="159"/>
    </row>
    <row r="51" spans="1:1" ht="31.5" customHeight="1" x14ac:dyDescent="0.25">
      <c r="A51" s="159"/>
    </row>
    <row r="52" spans="1:1" ht="31.5" customHeight="1" x14ac:dyDescent="0.25">
      <c r="A52" s="159"/>
    </row>
    <row r="53" spans="1:1" ht="31.5" customHeight="1" x14ac:dyDescent="0.25">
      <c r="A53" s="159"/>
    </row>
    <row r="54" spans="1:1" x14ac:dyDescent="0.25">
      <c r="A54" s="159"/>
    </row>
    <row r="55" spans="1:1" x14ac:dyDescent="0.25">
      <c r="A55" s="159"/>
    </row>
    <row r="56" spans="1:1" x14ac:dyDescent="0.25">
      <c r="A56" s="159"/>
    </row>
    <row r="57" spans="1:1" x14ac:dyDescent="0.25">
      <c r="A57" s="159"/>
    </row>
    <row r="58" spans="1:1" x14ac:dyDescent="0.25">
      <c r="A58" s="159"/>
    </row>
    <row r="59" spans="1:1" x14ac:dyDescent="0.25">
      <c r="A59" s="159"/>
    </row>
    <row r="60" spans="1:1" x14ac:dyDescent="0.25">
      <c r="A60" s="159"/>
    </row>
    <row r="61" spans="1:1" x14ac:dyDescent="0.25">
      <c r="A61" s="159"/>
    </row>
    <row r="62" spans="1:1" x14ac:dyDescent="0.25">
      <c r="A62" s="159"/>
    </row>
    <row r="63" spans="1:1" x14ac:dyDescent="0.25">
      <c r="A63" s="159"/>
    </row>
    <row r="64" spans="1:1" x14ac:dyDescent="0.25">
      <c r="A64" s="159"/>
    </row>
    <row r="65" spans="1:1" x14ac:dyDescent="0.25">
      <c r="A65" s="159"/>
    </row>
    <row r="66" spans="1:1" x14ac:dyDescent="0.25">
      <c r="A66" s="159"/>
    </row>
    <row r="67" spans="1:1" x14ac:dyDescent="0.25">
      <c r="A67" s="159"/>
    </row>
    <row r="68" spans="1:1" x14ac:dyDescent="0.25">
      <c r="A68" s="159"/>
    </row>
    <row r="69" spans="1:1" x14ac:dyDescent="0.25">
      <c r="A69" s="159"/>
    </row>
    <row r="70" spans="1:1" x14ac:dyDescent="0.25">
      <c r="A70" s="159"/>
    </row>
    <row r="71" spans="1:1" x14ac:dyDescent="0.25">
      <c r="A71" s="159"/>
    </row>
    <row r="72" spans="1:1" x14ac:dyDescent="0.25">
      <c r="A72" s="159"/>
    </row>
    <row r="73" spans="1:1" x14ac:dyDescent="0.25">
      <c r="A73" s="159"/>
    </row>
    <row r="74" spans="1:1" x14ac:dyDescent="0.25">
      <c r="A74" s="159"/>
    </row>
    <row r="75" spans="1:1" x14ac:dyDescent="0.25">
      <c r="A75" s="159"/>
    </row>
    <row r="76" spans="1:1" x14ac:dyDescent="0.25">
      <c r="A76" s="159"/>
    </row>
    <row r="77" spans="1:1" x14ac:dyDescent="0.25">
      <c r="A77" s="159"/>
    </row>
    <row r="78" spans="1:1" x14ac:dyDescent="0.25">
      <c r="A78" s="159"/>
    </row>
    <row r="79" spans="1:1" x14ac:dyDescent="0.25">
      <c r="A79" s="159"/>
    </row>
    <row r="80" spans="1:1" x14ac:dyDescent="0.25">
      <c r="A80" s="159"/>
    </row>
    <row r="81" spans="1:1" x14ac:dyDescent="0.25">
      <c r="A81" s="159"/>
    </row>
    <row r="82" spans="1:1" x14ac:dyDescent="0.25">
      <c r="A82" s="159"/>
    </row>
    <row r="83" spans="1:1" x14ac:dyDescent="0.25">
      <c r="A83" s="159"/>
    </row>
    <row r="84" spans="1:1" x14ac:dyDescent="0.25">
      <c r="A84" s="159"/>
    </row>
    <row r="85" spans="1:1" x14ac:dyDescent="0.25">
      <c r="A85" s="159"/>
    </row>
    <row r="86" spans="1:1" x14ac:dyDescent="0.25">
      <c r="A86" s="159"/>
    </row>
    <row r="87" spans="1:1" x14ac:dyDescent="0.25">
      <c r="A87" s="159"/>
    </row>
    <row r="88" spans="1:1" x14ac:dyDescent="0.25">
      <c r="A88" s="159"/>
    </row>
    <row r="89" spans="1:1" x14ac:dyDescent="0.25">
      <c r="A89" s="159"/>
    </row>
    <row r="90" spans="1:1" x14ac:dyDescent="0.25">
      <c r="A90" s="159"/>
    </row>
    <row r="91" spans="1:1" x14ac:dyDescent="0.25">
      <c r="A91" s="159"/>
    </row>
    <row r="92" spans="1:1" x14ac:dyDescent="0.25">
      <c r="A92" s="159"/>
    </row>
    <row r="93" spans="1:1" x14ac:dyDescent="0.25">
      <c r="A93" s="159"/>
    </row>
    <row r="94" spans="1:1" x14ac:dyDescent="0.25">
      <c r="A94" s="159"/>
    </row>
    <row r="95" spans="1:1" x14ac:dyDescent="0.25">
      <c r="A95" s="159"/>
    </row>
    <row r="96" spans="1:1" x14ac:dyDescent="0.25">
      <c r="A96" s="159"/>
    </row>
    <row r="97" spans="1:1" x14ac:dyDescent="0.25">
      <c r="A97" s="159"/>
    </row>
    <row r="98" spans="1:1" x14ac:dyDescent="0.25">
      <c r="A98" s="159"/>
    </row>
    <row r="99" spans="1:1" x14ac:dyDescent="0.25">
      <c r="A99" s="159"/>
    </row>
    <row r="100" spans="1:1" x14ac:dyDescent="0.25">
      <c r="A100" s="159"/>
    </row>
    <row r="101" spans="1:1" x14ac:dyDescent="0.25">
      <c r="A101" s="159"/>
    </row>
    <row r="102" spans="1:1" x14ac:dyDescent="0.25">
      <c r="A102" s="159"/>
    </row>
    <row r="103" spans="1:1" x14ac:dyDescent="0.25">
      <c r="A103" s="159"/>
    </row>
    <row r="104" spans="1:1" x14ac:dyDescent="0.25">
      <c r="A104" s="159"/>
    </row>
    <row r="105" spans="1:1" x14ac:dyDescent="0.25">
      <c r="A105" s="159"/>
    </row>
    <row r="106" spans="1:1" x14ac:dyDescent="0.25">
      <c r="A106" s="159"/>
    </row>
    <row r="107" spans="1:1" x14ac:dyDescent="0.25">
      <c r="A107" s="159"/>
    </row>
    <row r="108" spans="1:1" x14ac:dyDescent="0.25">
      <c r="A108" s="159"/>
    </row>
    <row r="109" spans="1:1" x14ac:dyDescent="0.25">
      <c r="A109" s="159"/>
    </row>
    <row r="110" spans="1:1" x14ac:dyDescent="0.25">
      <c r="A110" s="159"/>
    </row>
    <row r="111" spans="1:1" x14ac:dyDescent="0.25">
      <c r="A111" s="159"/>
    </row>
    <row r="112" spans="1:1" x14ac:dyDescent="0.25">
      <c r="A112" s="159"/>
    </row>
    <row r="113" spans="1:1" x14ac:dyDescent="0.25">
      <c r="A113" s="159"/>
    </row>
    <row r="114" spans="1:1" x14ac:dyDescent="0.25">
      <c r="A114" s="159"/>
    </row>
    <row r="115" spans="1:1" x14ac:dyDescent="0.25">
      <c r="A115" s="159"/>
    </row>
    <row r="116" spans="1:1" x14ac:dyDescent="0.25">
      <c r="A116" s="159"/>
    </row>
    <row r="117" spans="1:1" x14ac:dyDescent="0.25">
      <c r="A117" s="159"/>
    </row>
    <row r="118" spans="1:1" x14ac:dyDescent="0.25">
      <c r="A118" s="159"/>
    </row>
    <row r="119" spans="1:1" x14ac:dyDescent="0.25">
      <c r="A119" s="159"/>
    </row>
    <row r="120" spans="1:1" x14ac:dyDescent="0.25">
      <c r="A120" s="159"/>
    </row>
    <row r="121" spans="1:1" x14ac:dyDescent="0.25">
      <c r="A121" s="159"/>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E124"/>
  <sheetViews>
    <sheetView showGridLines="0" zoomScale="75" zoomScaleNormal="75" workbookViewId="0">
      <pane ySplit="1" topLeftCell="A2" activePane="bottomLeft" state="frozen"/>
      <selection pane="bottomLeft" activeCell="B39" sqref="B39"/>
    </sheetView>
  </sheetViews>
  <sheetFormatPr baseColWidth="10" defaultColWidth="11.44140625" defaultRowHeight="15" x14ac:dyDescent="0.25"/>
  <cols>
    <col min="1" max="1" width="85.109375" style="76" customWidth="1"/>
    <col min="2" max="2" width="23.44140625" style="76" customWidth="1"/>
    <col min="3" max="3" width="3.33203125" style="115" customWidth="1"/>
    <col min="4" max="4" width="108.5546875" style="127" customWidth="1"/>
    <col min="5" max="5" width="3.109375" style="115" customWidth="1"/>
    <col min="6" max="16384" width="11.44140625" style="76"/>
  </cols>
  <sheetData>
    <row r="1" spans="1:5" ht="15.6" x14ac:dyDescent="0.25">
      <c r="A1" s="113"/>
      <c r="B1" s="114"/>
      <c r="D1" s="75" t="s">
        <v>400</v>
      </c>
    </row>
    <row r="2" spans="1:5" ht="36.75" customHeight="1" x14ac:dyDescent="0.25">
      <c r="A2" s="467" t="str">
        <f>"Dépenses extérieures de R&amp;D exécutées en " &amp; SURVEY_YEAR &amp; " par le secteur de l'Enseignement Supérieur et de Recherche (ESR)"</f>
        <v>Dépenses extérieures de R&amp;D exécutées en 2024 par le secteur de l'Enseignement Supérieur et de Recherche (ESR)</v>
      </c>
      <c r="B2" s="467"/>
      <c r="C2" s="121"/>
      <c r="E2" s="121"/>
    </row>
    <row r="3" spans="1:5" ht="183" customHeight="1" x14ac:dyDescent="0.25">
      <c r="A3" s="468" t="s">
        <v>95</v>
      </c>
      <c r="B3" s="468"/>
      <c r="C3" s="118"/>
      <c r="D3" s="178" t="s">
        <v>420</v>
      </c>
      <c r="E3" s="118"/>
    </row>
    <row r="4" spans="1:5" x14ac:dyDescent="0.25">
      <c r="C4" s="121"/>
      <c r="E4" s="121"/>
    </row>
    <row r="5" spans="1:5" x14ac:dyDescent="0.25">
      <c r="C5" s="121"/>
      <c r="E5" s="121"/>
    </row>
    <row r="6" spans="1:5" ht="33.75" customHeight="1" x14ac:dyDescent="0.3">
      <c r="A6" s="182" t="s">
        <v>143</v>
      </c>
      <c r="B6" s="146" t="s">
        <v>61</v>
      </c>
      <c r="C6" s="122"/>
      <c r="D6" s="179" t="s">
        <v>450</v>
      </c>
      <c r="E6" s="122"/>
    </row>
    <row r="7" spans="1:5" ht="13.5" customHeight="1" x14ac:dyDescent="0.25">
      <c r="A7" s="165" t="s">
        <v>144</v>
      </c>
      <c r="B7" s="293"/>
      <c r="C7" s="122"/>
      <c r="D7" s="180" t="s">
        <v>451</v>
      </c>
      <c r="E7" s="122"/>
    </row>
    <row r="8" spans="1:5" ht="15.6" x14ac:dyDescent="0.25">
      <c r="A8" s="167" t="s">
        <v>145</v>
      </c>
      <c r="B8" s="293"/>
      <c r="C8" s="184"/>
      <c r="D8" s="180" t="s">
        <v>452</v>
      </c>
    </row>
    <row r="9" spans="1:5" ht="15.6" x14ac:dyDescent="0.25">
      <c r="A9" s="167" t="s">
        <v>146</v>
      </c>
      <c r="B9" s="293"/>
      <c r="D9" s="180" t="s">
        <v>453</v>
      </c>
      <c r="E9" s="123"/>
    </row>
    <row r="10" spans="1:5" ht="15.6" x14ac:dyDescent="0.25">
      <c r="A10" s="167" t="s">
        <v>147</v>
      </c>
      <c r="B10" s="293"/>
      <c r="C10" s="123"/>
      <c r="D10" s="180" t="s">
        <v>454</v>
      </c>
      <c r="E10" s="121"/>
    </row>
    <row r="11" spans="1:5" x14ac:dyDescent="0.25">
      <c r="A11" s="163" t="s">
        <v>108</v>
      </c>
      <c r="B11" s="293"/>
      <c r="C11" s="121"/>
      <c r="D11" s="180" t="s">
        <v>455</v>
      </c>
      <c r="E11" s="121"/>
    </row>
    <row r="12" spans="1:5" x14ac:dyDescent="0.25">
      <c r="A12" s="163" t="s">
        <v>109</v>
      </c>
      <c r="B12" s="168"/>
      <c r="C12" s="121"/>
      <c r="D12" s="180" t="s">
        <v>456</v>
      </c>
      <c r="E12" s="121"/>
    </row>
    <row r="13" spans="1:5" ht="46.8" x14ac:dyDescent="0.3">
      <c r="A13" s="154" t="s">
        <v>148</v>
      </c>
      <c r="B13" s="185">
        <f>SUM(B7:B11)</f>
        <v>0</v>
      </c>
      <c r="C13" s="121"/>
      <c r="D13" s="180" t="s">
        <v>457</v>
      </c>
      <c r="E13" s="121"/>
    </row>
    <row r="14" spans="1:5" ht="15" customHeight="1" x14ac:dyDescent="0.25">
      <c r="A14" s="167"/>
      <c r="B14" s="183"/>
      <c r="C14" s="121"/>
      <c r="D14" s="180" t="s">
        <v>458</v>
      </c>
      <c r="E14" s="121"/>
    </row>
    <row r="15" spans="1:5" ht="15.6" x14ac:dyDescent="0.3">
      <c r="A15" s="182" t="s">
        <v>149</v>
      </c>
      <c r="B15" s="146" t="s">
        <v>61</v>
      </c>
      <c r="C15" s="121"/>
      <c r="D15" s="180" t="s">
        <v>459</v>
      </c>
      <c r="E15" s="121"/>
    </row>
    <row r="16" spans="1:5" x14ac:dyDescent="0.25">
      <c r="A16" s="167" t="s">
        <v>150</v>
      </c>
      <c r="B16" s="293"/>
      <c r="C16" s="121"/>
      <c r="D16" s="180" t="s">
        <v>460</v>
      </c>
    </row>
    <row r="17" spans="1:5" x14ac:dyDescent="0.25">
      <c r="A17" s="167" t="s">
        <v>151</v>
      </c>
      <c r="B17" s="293"/>
      <c r="D17" s="180" t="s">
        <v>461</v>
      </c>
      <c r="E17" s="121"/>
    </row>
    <row r="18" spans="1:5" x14ac:dyDescent="0.25">
      <c r="A18" s="167" t="s">
        <v>152</v>
      </c>
      <c r="B18" s="293"/>
      <c r="C18" s="121"/>
      <c r="D18" s="180" t="s">
        <v>462</v>
      </c>
      <c r="E18" s="121"/>
    </row>
    <row r="19" spans="1:5" x14ac:dyDescent="0.25">
      <c r="A19" s="167" t="s">
        <v>153</v>
      </c>
      <c r="B19" s="293"/>
      <c r="C19" s="121"/>
      <c r="D19" s="180" t="s">
        <v>463</v>
      </c>
    </row>
    <row r="20" spans="1:5" x14ac:dyDescent="0.25">
      <c r="A20" s="167" t="s">
        <v>154</v>
      </c>
      <c r="B20" s="293"/>
      <c r="D20" s="180" t="s">
        <v>464</v>
      </c>
      <c r="E20" s="118"/>
    </row>
    <row r="21" spans="1:5" x14ac:dyDescent="0.25">
      <c r="A21" s="167" t="s">
        <v>155</v>
      </c>
      <c r="B21" s="293"/>
      <c r="C21" s="118"/>
      <c r="D21" s="180" t="s">
        <v>465</v>
      </c>
      <c r="E21" s="121"/>
    </row>
    <row r="22" spans="1:5" ht="15.6" x14ac:dyDescent="0.25">
      <c r="A22" s="167" t="s">
        <v>156</v>
      </c>
      <c r="B22" s="293"/>
      <c r="C22" s="121"/>
      <c r="D22" s="180" t="s">
        <v>466</v>
      </c>
      <c r="E22" s="125"/>
    </row>
    <row r="23" spans="1:5" ht="15.6" x14ac:dyDescent="0.25">
      <c r="A23" s="167" t="s">
        <v>157</v>
      </c>
      <c r="B23" s="293"/>
      <c r="C23" s="125"/>
      <c r="D23" s="180" t="s">
        <v>467</v>
      </c>
      <c r="E23" s="122"/>
    </row>
    <row r="24" spans="1:5" ht="15.6" x14ac:dyDescent="0.25">
      <c r="A24" s="167" t="s">
        <v>158</v>
      </c>
      <c r="B24" s="293"/>
      <c r="C24" s="122"/>
      <c r="D24" s="180" t="s">
        <v>468</v>
      </c>
      <c r="E24" s="122"/>
    </row>
    <row r="25" spans="1:5" ht="15.6" x14ac:dyDescent="0.25">
      <c r="A25" s="167" t="s">
        <v>159</v>
      </c>
      <c r="B25" s="293"/>
      <c r="C25" s="122"/>
      <c r="D25" s="180" t="s">
        <v>469</v>
      </c>
      <c r="E25" s="122"/>
    </row>
    <row r="26" spans="1:5" ht="15.6" x14ac:dyDescent="0.25">
      <c r="A26" s="167" t="s">
        <v>160</v>
      </c>
      <c r="B26" s="293"/>
      <c r="C26" s="122"/>
      <c r="D26" s="181" t="s">
        <v>470</v>
      </c>
      <c r="E26" s="122"/>
    </row>
    <row r="27" spans="1:5" ht="15.6" x14ac:dyDescent="0.25">
      <c r="A27" s="167" t="s">
        <v>161</v>
      </c>
      <c r="B27" s="293"/>
      <c r="C27" s="122"/>
      <c r="D27" s="180" t="s">
        <v>471</v>
      </c>
    </row>
    <row r="28" spans="1:5" ht="15.6" x14ac:dyDescent="0.25">
      <c r="A28" s="167" t="s">
        <v>162</v>
      </c>
      <c r="B28" s="293"/>
      <c r="D28" s="180" t="s">
        <v>472</v>
      </c>
      <c r="E28" s="123"/>
    </row>
    <row r="29" spans="1:5" ht="15.6" x14ac:dyDescent="0.25">
      <c r="A29" s="163" t="s">
        <v>163</v>
      </c>
      <c r="B29" s="293"/>
      <c r="C29" s="123"/>
      <c r="D29" s="180" t="s">
        <v>473</v>
      </c>
      <c r="E29" s="121"/>
    </row>
    <row r="30" spans="1:5" x14ac:dyDescent="0.25">
      <c r="A30" s="163" t="s">
        <v>164</v>
      </c>
      <c r="B30" s="293"/>
      <c r="C30" s="121"/>
      <c r="D30" s="180" t="s">
        <v>474</v>
      </c>
      <c r="E30" s="121"/>
    </row>
    <row r="31" spans="1:5" x14ac:dyDescent="0.25">
      <c r="A31" s="163" t="s">
        <v>165</v>
      </c>
      <c r="B31" s="293"/>
      <c r="C31" s="121"/>
      <c r="D31" s="180" t="s">
        <v>475</v>
      </c>
      <c r="E31" s="121"/>
    </row>
    <row r="32" spans="1:5" x14ac:dyDescent="0.25">
      <c r="A32" s="163" t="s">
        <v>166</v>
      </c>
      <c r="B32" s="293"/>
      <c r="C32" s="121"/>
      <c r="D32" s="180" t="s">
        <v>476</v>
      </c>
      <c r="E32" s="121"/>
    </row>
    <row r="33" spans="1:5" x14ac:dyDescent="0.25">
      <c r="A33" s="163" t="s">
        <v>167</v>
      </c>
      <c r="B33" s="293"/>
      <c r="C33" s="121"/>
      <c r="D33" s="180" t="s">
        <v>477</v>
      </c>
      <c r="E33" s="121"/>
    </row>
    <row r="34" spans="1:5" x14ac:dyDescent="0.25">
      <c r="A34" s="163" t="s">
        <v>168</v>
      </c>
      <c r="B34" s="293"/>
      <c r="C34" s="121"/>
      <c r="D34" s="180" t="s">
        <v>478</v>
      </c>
      <c r="E34" s="121"/>
    </row>
    <row r="35" spans="1:5" x14ac:dyDescent="0.25">
      <c r="A35" s="163" t="s">
        <v>169</v>
      </c>
      <c r="B35" s="293"/>
      <c r="C35" s="121"/>
      <c r="D35" s="180" t="s">
        <v>479</v>
      </c>
    </row>
    <row r="36" spans="1:5" ht="15.6" x14ac:dyDescent="0.25">
      <c r="A36" s="163" t="s">
        <v>170</v>
      </c>
      <c r="B36" s="293"/>
      <c r="D36" s="180" t="s">
        <v>480</v>
      </c>
      <c r="E36" s="126"/>
    </row>
    <row r="37" spans="1:5" ht="15.6" x14ac:dyDescent="0.25">
      <c r="A37" s="163" t="s">
        <v>171</v>
      </c>
      <c r="B37" s="293"/>
      <c r="C37" s="126"/>
      <c r="D37" s="180" t="s">
        <v>481</v>
      </c>
    </row>
    <row r="38" spans="1:5" x14ac:dyDescent="0.25">
      <c r="A38" s="163" t="s">
        <v>172</v>
      </c>
      <c r="B38" s="293"/>
      <c r="D38" s="180" t="s">
        <v>482</v>
      </c>
    </row>
    <row r="39" spans="1:5" x14ac:dyDescent="0.25">
      <c r="A39" s="163" t="s">
        <v>173</v>
      </c>
      <c r="B39" s="293"/>
      <c r="D39" s="180" t="s">
        <v>483</v>
      </c>
    </row>
    <row r="40" spans="1:5" x14ac:dyDescent="0.25">
      <c r="A40" s="163" t="s">
        <v>174</v>
      </c>
      <c r="B40" s="293"/>
      <c r="D40" s="180" t="s">
        <v>484</v>
      </c>
    </row>
    <row r="41" spans="1:5" x14ac:dyDescent="0.25">
      <c r="A41" s="163" t="s">
        <v>175</v>
      </c>
      <c r="B41" s="293"/>
      <c r="D41" s="180" t="s">
        <v>485</v>
      </c>
    </row>
    <row r="42" spans="1:5" x14ac:dyDescent="0.25">
      <c r="A42" s="163" t="s">
        <v>176</v>
      </c>
      <c r="B42" s="293"/>
      <c r="D42" s="180" t="s">
        <v>486</v>
      </c>
    </row>
    <row r="43" spans="1:5" x14ac:dyDescent="0.25">
      <c r="A43" s="163" t="s">
        <v>108</v>
      </c>
      <c r="B43" s="293"/>
      <c r="D43" s="180" t="s">
        <v>487</v>
      </c>
    </row>
    <row r="44" spans="1:5" x14ac:dyDescent="0.25">
      <c r="A44" s="163" t="s">
        <v>109</v>
      </c>
      <c r="B44" s="168"/>
      <c r="D44" s="180" t="s">
        <v>488</v>
      </c>
    </row>
    <row r="45" spans="1:5" ht="31.2" x14ac:dyDescent="0.3">
      <c r="A45" s="154" t="s">
        <v>177</v>
      </c>
      <c r="B45" s="186">
        <f>SUM(B16:B43)</f>
        <v>0</v>
      </c>
      <c r="D45" s="180" t="s">
        <v>489</v>
      </c>
    </row>
    <row r="46" spans="1:5" x14ac:dyDescent="0.25">
      <c r="A46" s="159"/>
      <c r="D46" s="180" t="s">
        <v>490</v>
      </c>
    </row>
    <row r="47" spans="1:5" ht="31.2" x14ac:dyDescent="0.3">
      <c r="A47" s="154" t="s">
        <v>178</v>
      </c>
      <c r="B47" s="186">
        <f>DE_ESC_TOTAL+DE_ESH_TOTAL</f>
        <v>0</v>
      </c>
      <c r="D47" s="75" t="s">
        <v>491</v>
      </c>
    </row>
    <row r="48" spans="1:5" ht="39" customHeight="1" x14ac:dyDescent="0.25">
      <c r="A48" s="159"/>
      <c r="D48" s="75" t="s">
        <v>492</v>
      </c>
    </row>
    <row r="49" spans="1:4" x14ac:dyDescent="0.25">
      <c r="A49" s="159"/>
      <c r="D49" s="75" t="s">
        <v>493</v>
      </c>
    </row>
    <row r="50" spans="1:4" x14ac:dyDescent="0.25">
      <c r="A50" s="159"/>
      <c r="D50" s="75" t="s">
        <v>494</v>
      </c>
    </row>
    <row r="51" spans="1:4" x14ac:dyDescent="0.25">
      <c r="A51" s="159"/>
      <c r="D51" s="75" t="s">
        <v>495</v>
      </c>
    </row>
    <row r="52" spans="1:4" x14ac:dyDescent="0.25">
      <c r="A52" s="159"/>
      <c r="D52" s="75" t="s">
        <v>496</v>
      </c>
    </row>
    <row r="53" spans="1:4" x14ac:dyDescent="0.25">
      <c r="A53" s="159"/>
      <c r="D53" s="75" t="s">
        <v>497</v>
      </c>
    </row>
    <row r="54" spans="1:4" x14ac:dyDescent="0.25">
      <c r="A54" s="159"/>
      <c r="D54" s="75" t="s">
        <v>498</v>
      </c>
    </row>
    <row r="55" spans="1:4" x14ac:dyDescent="0.25">
      <c r="A55" s="159"/>
      <c r="D55" s="75" t="s">
        <v>499</v>
      </c>
    </row>
    <row r="56" spans="1:4" x14ac:dyDescent="0.25">
      <c r="A56" s="159"/>
      <c r="D56" s="75" t="s">
        <v>500</v>
      </c>
    </row>
    <row r="57" spans="1:4" x14ac:dyDescent="0.25">
      <c r="A57" s="159"/>
      <c r="D57" s="75" t="s">
        <v>501</v>
      </c>
    </row>
    <row r="58" spans="1:4" x14ac:dyDescent="0.25">
      <c r="A58" s="159"/>
      <c r="D58" s="75" t="s">
        <v>502</v>
      </c>
    </row>
    <row r="59" spans="1:4" x14ac:dyDescent="0.25">
      <c r="A59" s="159"/>
      <c r="D59" s="75" t="s">
        <v>503</v>
      </c>
    </row>
    <row r="60" spans="1:4" x14ac:dyDescent="0.25">
      <c r="A60" s="159"/>
      <c r="D60" s="75" t="s">
        <v>504</v>
      </c>
    </row>
    <row r="61" spans="1:4" x14ac:dyDescent="0.25">
      <c r="A61" s="159"/>
      <c r="D61" s="75" t="s">
        <v>505</v>
      </c>
    </row>
    <row r="62" spans="1:4" x14ac:dyDescent="0.25">
      <c r="A62" s="159"/>
      <c r="D62" s="75" t="s">
        <v>506</v>
      </c>
    </row>
    <row r="63" spans="1:4" x14ac:dyDescent="0.25">
      <c r="A63" s="159"/>
      <c r="D63" s="75" t="s">
        <v>507</v>
      </c>
    </row>
    <row r="64" spans="1:4" x14ac:dyDescent="0.25">
      <c r="A64" s="159"/>
      <c r="D64" s="75" t="s">
        <v>508</v>
      </c>
    </row>
    <row r="65" spans="1:4" x14ac:dyDescent="0.25">
      <c r="A65" s="159"/>
      <c r="D65" s="75" t="s">
        <v>509</v>
      </c>
    </row>
    <row r="66" spans="1:4" x14ac:dyDescent="0.25">
      <c r="A66" s="159"/>
      <c r="D66" s="75" t="s">
        <v>510</v>
      </c>
    </row>
    <row r="67" spans="1:4" x14ac:dyDescent="0.25">
      <c r="A67" s="159"/>
      <c r="D67" s="75" t="s">
        <v>511</v>
      </c>
    </row>
    <row r="68" spans="1:4" x14ac:dyDescent="0.25">
      <c r="A68" s="159"/>
      <c r="D68" s="75" t="s">
        <v>512</v>
      </c>
    </row>
    <row r="69" spans="1:4" x14ac:dyDescent="0.25">
      <c r="A69" s="159"/>
      <c r="D69" s="75" t="s">
        <v>513</v>
      </c>
    </row>
    <row r="70" spans="1:4" ht="30" x14ac:dyDescent="0.25">
      <c r="A70" s="159"/>
      <c r="D70" s="75" t="s">
        <v>514</v>
      </c>
    </row>
    <row r="71" spans="1:4" x14ac:dyDescent="0.25">
      <c r="A71" s="159"/>
      <c r="D71" s="75" t="s">
        <v>515</v>
      </c>
    </row>
    <row r="72" spans="1:4" ht="30" x14ac:dyDescent="0.25">
      <c r="A72" s="159"/>
      <c r="D72" s="75" t="s">
        <v>516</v>
      </c>
    </row>
    <row r="73" spans="1:4" x14ac:dyDescent="0.25">
      <c r="A73" s="159"/>
      <c r="D73" s="75" t="s">
        <v>517</v>
      </c>
    </row>
    <row r="74" spans="1:4" x14ac:dyDescent="0.25">
      <c r="A74" s="159"/>
      <c r="D74" s="75" t="s">
        <v>518</v>
      </c>
    </row>
    <row r="75" spans="1:4" x14ac:dyDescent="0.25">
      <c r="A75" s="159"/>
      <c r="D75" s="75" t="s">
        <v>519</v>
      </c>
    </row>
    <row r="76" spans="1:4" x14ac:dyDescent="0.25">
      <c r="A76" s="159"/>
      <c r="D76" s="75" t="s">
        <v>520</v>
      </c>
    </row>
    <row r="77" spans="1:4" x14ac:dyDescent="0.25">
      <c r="A77" s="159"/>
      <c r="D77" s="75" t="s">
        <v>521</v>
      </c>
    </row>
    <row r="78" spans="1:4" x14ac:dyDescent="0.25">
      <c r="A78" s="159"/>
      <c r="D78" s="75" t="s">
        <v>522</v>
      </c>
    </row>
    <row r="79" spans="1:4" ht="30" x14ac:dyDescent="0.25">
      <c r="A79" s="159"/>
      <c r="D79" s="75" t="s">
        <v>523</v>
      </c>
    </row>
    <row r="80" spans="1:4" x14ac:dyDescent="0.25">
      <c r="A80" s="159"/>
      <c r="D80" s="75" t="s">
        <v>524</v>
      </c>
    </row>
    <row r="81" spans="1:4" x14ac:dyDescent="0.25">
      <c r="A81" s="159"/>
      <c r="D81" s="75" t="s">
        <v>525</v>
      </c>
    </row>
    <row r="82" spans="1:4" x14ac:dyDescent="0.25">
      <c r="A82" s="159"/>
      <c r="D82" s="75" t="s">
        <v>526</v>
      </c>
    </row>
    <row r="83" spans="1:4" x14ac:dyDescent="0.25">
      <c r="A83" s="159"/>
      <c r="D83" s="75" t="s">
        <v>527</v>
      </c>
    </row>
    <row r="84" spans="1:4" x14ac:dyDescent="0.25">
      <c r="A84" s="159"/>
      <c r="D84" s="75" t="s">
        <v>528</v>
      </c>
    </row>
    <row r="85" spans="1:4" ht="30" x14ac:dyDescent="0.25">
      <c r="A85" s="159"/>
      <c r="D85" s="75" t="s">
        <v>529</v>
      </c>
    </row>
    <row r="86" spans="1:4" x14ac:dyDescent="0.25">
      <c r="A86" s="159"/>
      <c r="D86" s="75" t="s">
        <v>530</v>
      </c>
    </row>
    <row r="87" spans="1:4" x14ac:dyDescent="0.25">
      <c r="A87" s="159"/>
      <c r="D87" s="75" t="s">
        <v>531</v>
      </c>
    </row>
    <row r="88" spans="1:4" x14ac:dyDescent="0.25">
      <c r="A88" s="159"/>
      <c r="D88" s="75" t="s">
        <v>532</v>
      </c>
    </row>
    <row r="89" spans="1:4" ht="30" x14ac:dyDescent="0.25">
      <c r="A89" s="159"/>
      <c r="D89" s="75" t="s">
        <v>533</v>
      </c>
    </row>
    <row r="90" spans="1:4" x14ac:dyDescent="0.25">
      <c r="A90" s="159"/>
      <c r="D90" s="75" t="s">
        <v>534</v>
      </c>
    </row>
    <row r="91" spans="1:4" x14ac:dyDescent="0.25">
      <c r="A91" s="159"/>
      <c r="D91" s="75" t="s">
        <v>535</v>
      </c>
    </row>
    <row r="92" spans="1:4" x14ac:dyDescent="0.25">
      <c r="A92" s="159"/>
    </row>
    <row r="93" spans="1:4" x14ac:dyDescent="0.25">
      <c r="A93" s="159"/>
    </row>
    <row r="94" spans="1:4" x14ac:dyDescent="0.25">
      <c r="A94" s="159"/>
    </row>
    <row r="95" spans="1:4" x14ac:dyDescent="0.25">
      <c r="A95" s="159"/>
    </row>
    <row r="96" spans="1:4" x14ac:dyDescent="0.25">
      <c r="A96" s="159"/>
    </row>
    <row r="97" spans="1:1" x14ac:dyDescent="0.25">
      <c r="A97" s="159"/>
    </row>
    <row r="98" spans="1:1" x14ac:dyDescent="0.25">
      <c r="A98" s="159"/>
    </row>
    <row r="99" spans="1:1" x14ac:dyDescent="0.25">
      <c r="A99" s="159"/>
    </row>
    <row r="100" spans="1:1" x14ac:dyDescent="0.25">
      <c r="A100" s="159"/>
    </row>
    <row r="101" spans="1:1" x14ac:dyDescent="0.25">
      <c r="A101" s="159"/>
    </row>
    <row r="102" spans="1:1" x14ac:dyDescent="0.25">
      <c r="A102" s="159"/>
    </row>
    <row r="103" spans="1:1" x14ac:dyDescent="0.25">
      <c r="A103" s="159"/>
    </row>
    <row r="104" spans="1:1" x14ac:dyDescent="0.25">
      <c r="A104" s="159"/>
    </row>
    <row r="105" spans="1:1" x14ac:dyDescent="0.25">
      <c r="A105" s="159"/>
    </row>
    <row r="106" spans="1:1" x14ac:dyDescent="0.25">
      <c r="A106" s="159"/>
    </row>
    <row r="107" spans="1:1" x14ac:dyDescent="0.25">
      <c r="A107" s="159"/>
    </row>
    <row r="108" spans="1:1" x14ac:dyDescent="0.25">
      <c r="A108" s="159"/>
    </row>
    <row r="109" spans="1:1" x14ac:dyDescent="0.25">
      <c r="A109" s="159"/>
    </row>
    <row r="110" spans="1:1" x14ac:dyDescent="0.25">
      <c r="A110" s="159"/>
    </row>
    <row r="111" spans="1:1" x14ac:dyDescent="0.25">
      <c r="A111" s="159"/>
    </row>
    <row r="112" spans="1:1" x14ac:dyDescent="0.25">
      <c r="A112" s="159"/>
    </row>
    <row r="113" spans="1:1" x14ac:dyDescent="0.25">
      <c r="A113" s="159"/>
    </row>
    <row r="114" spans="1:1" x14ac:dyDescent="0.25">
      <c r="A114" s="159"/>
    </row>
    <row r="115" spans="1:1" x14ac:dyDescent="0.25">
      <c r="A115" s="159"/>
    </row>
    <row r="116" spans="1:1" x14ac:dyDescent="0.25">
      <c r="A116" s="159"/>
    </row>
    <row r="117" spans="1:1" x14ac:dyDescent="0.25">
      <c r="A117" s="159"/>
    </row>
    <row r="118" spans="1:1" x14ac:dyDescent="0.25">
      <c r="A118" s="159"/>
    </row>
    <row r="119" spans="1:1" x14ac:dyDescent="0.25">
      <c r="A119" s="159"/>
    </row>
    <row r="120" spans="1:1" x14ac:dyDescent="0.25">
      <c r="A120" s="159"/>
    </row>
    <row r="121" spans="1:1" x14ac:dyDescent="0.25">
      <c r="A121" s="159"/>
    </row>
    <row r="122" spans="1:1" x14ac:dyDescent="0.25">
      <c r="A122" s="159"/>
    </row>
    <row r="123" spans="1:1" x14ac:dyDescent="0.25">
      <c r="A123" s="159"/>
    </row>
    <row r="124" spans="1:1" x14ac:dyDescent="0.25">
      <c r="A124" s="159"/>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E68"/>
  <sheetViews>
    <sheetView showGridLines="0" zoomScale="80" zoomScaleNormal="80" workbookViewId="0">
      <pane ySplit="1" topLeftCell="A5" activePane="bottomLeft" state="frozen"/>
      <selection pane="bottomLeft" activeCell="D24" sqref="D24:D35"/>
    </sheetView>
  </sheetViews>
  <sheetFormatPr baseColWidth="10" defaultColWidth="11.44140625" defaultRowHeight="15" x14ac:dyDescent="0.25"/>
  <cols>
    <col min="1" max="1" width="56.6640625" style="76" customWidth="1"/>
    <col min="2" max="2" width="20.6640625" style="76" bestFit="1" customWidth="1"/>
    <col min="3" max="3" width="3.33203125" style="115" customWidth="1"/>
    <col min="4" max="4" width="93.5546875" style="127" customWidth="1"/>
    <col min="5" max="5" width="3.109375" style="115" customWidth="1"/>
    <col min="6" max="16384" width="11.44140625" style="76"/>
  </cols>
  <sheetData>
    <row r="1" spans="1:5" ht="15.6" x14ac:dyDescent="0.25">
      <c r="A1" s="113"/>
      <c r="B1" s="114"/>
      <c r="D1" s="75" t="s">
        <v>400</v>
      </c>
    </row>
    <row r="2" spans="1:5" ht="38.25" customHeight="1" x14ac:dyDescent="0.25">
      <c r="A2" s="467" t="str">
        <f>"Dépenses extérieures de R&amp;D exécutées en " &amp; SURVEY_YEAR &amp; " par les Associations, les Fondations et les GIP"</f>
        <v>Dépenses extérieures de R&amp;D exécutées en 2024 par les Associations, les Fondations et les GIP</v>
      </c>
      <c r="B2" s="467"/>
      <c r="C2" s="121"/>
      <c r="D2" s="187" t="s">
        <v>536</v>
      </c>
      <c r="E2" s="121"/>
    </row>
    <row r="3" spans="1:5" ht="181.2" x14ac:dyDescent="0.3">
      <c r="A3" s="469" t="s">
        <v>95</v>
      </c>
      <c r="B3" s="469"/>
      <c r="C3" s="118"/>
      <c r="D3" s="188" t="s">
        <v>420</v>
      </c>
      <c r="E3" s="118"/>
    </row>
    <row r="4" spans="1:5" ht="15.6" x14ac:dyDescent="0.25">
      <c r="A4" s="159"/>
      <c r="C4" s="156"/>
      <c r="E4" s="156"/>
    </row>
    <row r="5" spans="1:5" ht="44.4" customHeight="1" x14ac:dyDescent="0.3">
      <c r="A5" s="182" t="s">
        <v>179</v>
      </c>
      <c r="B5" s="189" t="s">
        <v>61</v>
      </c>
      <c r="C5" s="122"/>
      <c r="E5" s="122"/>
    </row>
    <row r="6" spans="1:5" ht="15.6" x14ac:dyDescent="0.25">
      <c r="A6" s="167" t="s">
        <v>180</v>
      </c>
      <c r="B6" s="293"/>
      <c r="C6" s="122"/>
      <c r="E6" s="122"/>
    </row>
    <row r="7" spans="1:5" ht="15.6" x14ac:dyDescent="0.25">
      <c r="A7" s="163" t="s">
        <v>181</v>
      </c>
      <c r="B7" s="293"/>
      <c r="C7" s="122"/>
      <c r="E7" s="122"/>
    </row>
    <row r="8" spans="1:5" ht="15" customHeight="1" x14ac:dyDescent="0.25">
      <c r="A8" s="167" t="s">
        <v>182</v>
      </c>
      <c r="B8" s="293"/>
      <c r="C8" s="122"/>
      <c r="E8" s="122"/>
    </row>
    <row r="9" spans="1:5" ht="30" x14ac:dyDescent="0.25">
      <c r="A9" s="163" t="s">
        <v>183</v>
      </c>
      <c r="B9" s="293"/>
    </row>
    <row r="10" spans="1:5" ht="105" x14ac:dyDescent="0.25">
      <c r="A10" s="163" t="s">
        <v>108</v>
      </c>
      <c r="B10" s="293"/>
      <c r="C10" s="123"/>
      <c r="D10" s="187" t="s">
        <v>537</v>
      </c>
      <c r="E10" s="123"/>
    </row>
    <row r="11" spans="1:5" x14ac:dyDescent="0.25">
      <c r="A11" s="163" t="s">
        <v>109</v>
      </c>
      <c r="B11" s="168"/>
      <c r="C11" s="121"/>
      <c r="E11" s="121"/>
    </row>
    <row r="12" spans="1:5" ht="31.2" x14ac:dyDescent="0.25">
      <c r="A12" s="154" t="s">
        <v>184</v>
      </c>
      <c r="B12" s="190">
        <f>SUM(B6:B10)</f>
        <v>0</v>
      </c>
      <c r="C12" s="121"/>
      <c r="E12" s="121"/>
    </row>
    <row r="13" spans="1:5" ht="16.5" customHeight="1" x14ac:dyDescent="0.25">
      <c r="A13" s="159"/>
      <c r="B13" s="159"/>
      <c r="C13" s="121"/>
      <c r="E13" s="121"/>
    </row>
    <row r="14" spans="1:5" x14ac:dyDescent="0.25">
      <c r="A14" s="159"/>
      <c r="B14" s="159"/>
      <c r="C14" s="121"/>
      <c r="E14" s="121"/>
    </row>
    <row r="15" spans="1:5" x14ac:dyDescent="0.25">
      <c r="A15" s="159"/>
      <c r="B15" s="159"/>
      <c r="C15" s="121"/>
      <c r="E15" s="121"/>
    </row>
    <row r="16" spans="1:5" x14ac:dyDescent="0.25">
      <c r="A16" s="159"/>
      <c r="B16" s="159"/>
    </row>
    <row r="17" spans="1:5" x14ac:dyDescent="0.25">
      <c r="A17" s="159"/>
      <c r="B17" s="159"/>
      <c r="C17" s="121"/>
      <c r="E17" s="121"/>
    </row>
    <row r="18" spans="1:5" x14ac:dyDescent="0.25">
      <c r="A18" s="159"/>
      <c r="C18" s="121"/>
      <c r="E18" s="121"/>
    </row>
    <row r="19" spans="1:5" x14ac:dyDescent="0.25">
      <c r="A19" s="159"/>
    </row>
    <row r="20" spans="1:5" x14ac:dyDescent="0.25">
      <c r="A20" s="159"/>
      <c r="C20" s="118"/>
      <c r="E20" s="118"/>
    </row>
    <row r="21" spans="1:5" x14ac:dyDescent="0.25">
      <c r="A21" s="159"/>
      <c r="C21" s="121"/>
      <c r="E21" s="121"/>
    </row>
    <row r="22" spans="1:5" ht="15.6" x14ac:dyDescent="0.25">
      <c r="A22" s="159"/>
      <c r="C22" s="125"/>
      <c r="E22" s="125"/>
    </row>
    <row r="23" spans="1:5" ht="15.6" x14ac:dyDescent="0.25">
      <c r="A23" s="159"/>
      <c r="C23" s="122"/>
      <c r="E23" s="122"/>
    </row>
    <row r="24" spans="1:5" ht="15.6" x14ac:dyDescent="0.25">
      <c r="A24" s="159"/>
      <c r="C24" s="122"/>
      <c r="E24" s="122"/>
    </row>
    <row r="25" spans="1:5" ht="31.5" customHeight="1" x14ac:dyDescent="0.25">
      <c r="A25" s="159"/>
      <c r="C25" s="122"/>
      <c r="E25" s="122"/>
    </row>
    <row r="26" spans="1:5" ht="31.5" customHeight="1" x14ac:dyDescent="0.25">
      <c r="A26" s="159"/>
      <c r="C26" s="122"/>
      <c r="E26" s="122"/>
    </row>
    <row r="27" spans="1:5" ht="31.5" customHeight="1" x14ac:dyDescent="0.25">
      <c r="A27" s="159"/>
    </row>
    <row r="28" spans="1:5" ht="15.6" x14ac:dyDescent="0.25">
      <c r="A28" s="159"/>
      <c r="C28" s="123"/>
      <c r="E28" s="123"/>
    </row>
    <row r="29" spans="1:5" x14ac:dyDescent="0.25">
      <c r="A29" s="159"/>
      <c r="C29" s="121"/>
      <c r="E29" s="121"/>
    </row>
    <row r="30" spans="1:5" x14ac:dyDescent="0.25">
      <c r="A30" s="159"/>
      <c r="C30" s="121"/>
      <c r="E30" s="121"/>
    </row>
    <row r="31" spans="1:5" x14ac:dyDescent="0.25">
      <c r="A31" s="159"/>
      <c r="C31" s="121"/>
      <c r="E31" s="121"/>
    </row>
    <row r="32" spans="1:5" x14ac:dyDescent="0.25">
      <c r="A32" s="159"/>
      <c r="C32" s="121"/>
      <c r="E32" s="121"/>
    </row>
    <row r="33" spans="1:5" x14ac:dyDescent="0.25">
      <c r="A33" s="159"/>
      <c r="C33" s="121"/>
      <c r="E33" s="121"/>
    </row>
    <row r="34" spans="1:5" x14ac:dyDescent="0.25">
      <c r="A34" s="159"/>
      <c r="C34" s="121"/>
      <c r="E34" s="121"/>
    </row>
    <row r="35" spans="1:5" x14ac:dyDescent="0.25">
      <c r="A35" s="159"/>
    </row>
    <row r="36" spans="1:5" ht="15.6" x14ac:dyDescent="0.25">
      <c r="A36" s="159"/>
      <c r="C36" s="126"/>
      <c r="E36" s="126"/>
    </row>
    <row r="37" spans="1:5" x14ac:dyDescent="0.25">
      <c r="A37" s="159"/>
    </row>
    <row r="38" spans="1:5" x14ac:dyDescent="0.25">
      <c r="A38" s="159"/>
    </row>
    <row r="39" spans="1:5" x14ac:dyDescent="0.25">
      <c r="A39" s="159"/>
    </row>
    <row r="40" spans="1:5" x14ac:dyDescent="0.25">
      <c r="A40" s="159"/>
    </row>
    <row r="41" spans="1:5" x14ac:dyDescent="0.25">
      <c r="A41" s="159"/>
    </row>
    <row r="42" spans="1:5" x14ac:dyDescent="0.25">
      <c r="A42" s="159"/>
    </row>
    <row r="43" spans="1:5" x14ac:dyDescent="0.25">
      <c r="A43" s="159"/>
    </row>
    <row r="44" spans="1:5" x14ac:dyDescent="0.25">
      <c r="A44" s="159"/>
    </row>
    <row r="45" spans="1:5" x14ac:dyDescent="0.25">
      <c r="A45" s="159"/>
    </row>
    <row r="46" spans="1:5" x14ac:dyDescent="0.25">
      <c r="A46" s="159"/>
    </row>
    <row r="47" spans="1:5" x14ac:dyDescent="0.25">
      <c r="A47" s="159"/>
    </row>
    <row r="48" spans="1:5" x14ac:dyDescent="0.25">
      <c r="A48" s="159"/>
    </row>
    <row r="49" spans="1:1" x14ac:dyDescent="0.25">
      <c r="A49" s="159"/>
    </row>
    <row r="50" spans="1:1" x14ac:dyDescent="0.25">
      <c r="A50" s="159"/>
    </row>
    <row r="51" spans="1:1" x14ac:dyDescent="0.25">
      <c r="A51" s="159"/>
    </row>
    <row r="52" spans="1:1" x14ac:dyDescent="0.25">
      <c r="A52" s="159"/>
    </row>
    <row r="53" spans="1:1" x14ac:dyDescent="0.25">
      <c r="A53" s="159"/>
    </row>
    <row r="54" spans="1:1" x14ac:dyDescent="0.25">
      <c r="A54" s="159"/>
    </row>
    <row r="55" spans="1:1" x14ac:dyDescent="0.25">
      <c r="A55" s="159"/>
    </row>
    <row r="56" spans="1:1" x14ac:dyDescent="0.25">
      <c r="A56" s="159"/>
    </row>
    <row r="57" spans="1:1" x14ac:dyDescent="0.25">
      <c r="A57" s="159"/>
    </row>
    <row r="58" spans="1:1" x14ac:dyDescent="0.25">
      <c r="A58" s="159"/>
    </row>
    <row r="59" spans="1:1" x14ac:dyDescent="0.25">
      <c r="A59" s="159"/>
    </row>
    <row r="60" spans="1:1" x14ac:dyDescent="0.25">
      <c r="A60" s="159"/>
    </row>
    <row r="61" spans="1:1" x14ac:dyDescent="0.25">
      <c r="A61" s="159"/>
    </row>
    <row r="62" spans="1:1" x14ac:dyDescent="0.25">
      <c r="A62" s="159"/>
    </row>
    <row r="63" spans="1:1" x14ac:dyDescent="0.25">
      <c r="A63" s="159"/>
    </row>
    <row r="64" spans="1:1" x14ac:dyDescent="0.25">
      <c r="A64" s="159"/>
    </row>
    <row r="65" spans="1:1" x14ac:dyDescent="0.25">
      <c r="A65" s="159"/>
    </row>
    <row r="66" spans="1:1" x14ac:dyDescent="0.25">
      <c r="A66" s="159"/>
    </row>
    <row r="67" spans="1:1" x14ac:dyDescent="0.25">
      <c r="A67" s="159"/>
    </row>
    <row r="68" spans="1:1" x14ac:dyDescent="0.25">
      <c r="A68" s="159"/>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4" orientation="portrait"/>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F112"/>
  <sheetViews>
    <sheetView showGridLines="0" zoomScale="75" zoomScaleNormal="75" workbookViewId="0">
      <pane xSplit="2" ySplit="10" topLeftCell="C24" activePane="bottomRight" state="frozen"/>
      <selection pane="topRight" activeCell="C1" sqref="C1"/>
      <selection pane="bottomLeft" activeCell="A11" sqref="A11"/>
      <selection pane="bottomRight" activeCell="I38" sqref="I38"/>
    </sheetView>
  </sheetViews>
  <sheetFormatPr baseColWidth="10" defaultColWidth="11.44140625" defaultRowHeight="15" x14ac:dyDescent="0.25"/>
  <cols>
    <col min="1" max="1" width="8.109375" style="76" customWidth="1"/>
    <col min="2" max="2" width="51" style="76" customWidth="1"/>
    <col min="3" max="3" width="27.33203125" style="76" bestFit="1" customWidth="1"/>
    <col min="4" max="4" width="23.6640625" style="76" customWidth="1"/>
    <col min="5" max="5" width="3.33203125" style="115" customWidth="1"/>
    <col min="6" max="6" width="3.109375" style="115" customWidth="1"/>
    <col min="7" max="16384" width="11.44140625" style="76"/>
  </cols>
  <sheetData>
    <row r="1" spans="1:6" ht="15.6" x14ac:dyDescent="0.25">
      <c r="A1" s="113"/>
      <c r="B1" s="114"/>
    </row>
    <row r="2" spans="1:6" ht="28.5" customHeight="1" x14ac:dyDescent="0.25">
      <c r="A2" s="473" t="str">
        <f>"Dépenses extérieures de R&amp;D exécutées en " &amp; SURVEY_YEAR &amp; " par les Entreprises"</f>
        <v>Dépenses extérieures de R&amp;D exécutées en 2024 par les Entreprises</v>
      </c>
      <c r="B2" s="473"/>
      <c r="C2" s="473"/>
      <c r="D2" s="473"/>
      <c r="E2" s="121"/>
      <c r="F2" s="121"/>
    </row>
    <row r="3" spans="1:6" ht="50.25" customHeight="1" x14ac:dyDescent="0.3">
      <c r="A3" s="474" t="s">
        <v>95</v>
      </c>
      <c r="B3" s="474"/>
      <c r="C3" s="474"/>
      <c r="D3" s="474"/>
      <c r="E3" s="118"/>
      <c r="F3" s="118"/>
    </row>
    <row r="4" spans="1:6" ht="30" customHeight="1" x14ac:dyDescent="0.25">
      <c r="A4" s="415" t="s">
        <v>185</v>
      </c>
      <c r="B4" s="415"/>
      <c r="C4" s="415"/>
      <c r="D4" s="415"/>
      <c r="E4" s="121"/>
      <c r="F4" s="121"/>
    </row>
    <row r="5" spans="1:6" s="193" customFormat="1" x14ac:dyDescent="0.25">
      <c r="A5" s="191"/>
      <c r="B5" s="191"/>
      <c r="C5" s="191"/>
      <c r="D5" s="191"/>
      <c r="E5" s="192"/>
      <c r="F5" s="192"/>
    </row>
    <row r="6" spans="1:6" ht="225.75" customHeight="1" x14ac:dyDescent="0.25">
      <c r="A6" s="470" t="s">
        <v>538</v>
      </c>
      <c r="B6" s="470"/>
      <c r="C6" s="470"/>
      <c r="D6" s="470"/>
      <c r="E6" s="121"/>
      <c r="F6" s="121"/>
    </row>
    <row r="7" spans="1:6" s="193" customFormat="1" x14ac:dyDescent="0.25">
      <c r="A7" s="191"/>
      <c r="B7" s="191"/>
      <c r="C7" s="191"/>
      <c r="D7" s="191"/>
      <c r="E7" s="192"/>
      <c r="F7" s="192"/>
    </row>
    <row r="8" spans="1:6" ht="15.6" x14ac:dyDescent="0.3">
      <c r="A8" s="474" t="s">
        <v>186</v>
      </c>
      <c r="B8" s="474"/>
      <c r="C8" s="474"/>
      <c r="D8" s="474"/>
      <c r="E8" s="156"/>
      <c r="F8" s="156"/>
    </row>
    <row r="9" spans="1:6" s="114" customFormat="1" ht="17.25" customHeight="1" x14ac:dyDescent="0.3">
      <c r="A9" s="194"/>
      <c r="B9" s="194"/>
      <c r="C9" s="194"/>
      <c r="D9" s="194"/>
      <c r="E9" s="122"/>
      <c r="F9" s="122"/>
    </row>
    <row r="10" spans="1:6" ht="32.25" customHeight="1" x14ac:dyDescent="0.3">
      <c r="A10" s="143"/>
      <c r="B10" s="195" t="s">
        <v>187</v>
      </c>
      <c r="C10" s="195" t="s">
        <v>188</v>
      </c>
      <c r="D10" s="195" t="s">
        <v>189</v>
      </c>
      <c r="E10" s="122"/>
      <c r="F10" s="122"/>
    </row>
    <row r="11" spans="1:6" ht="15.6" x14ac:dyDescent="0.25">
      <c r="A11" s="167" t="s">
        <v>190</v>
      </c>
      <c r="B11" s="196"/>
      <c r="C11" s="393"/>
      <c r="D11" s="102"/>
      <c r="E11" s="122"/>
      <c r="F11" s="122"/>
    </row>
    <row r="12" spans="1:6" x14ac:dyDescent="0.25">
      <c r="A12" s="167" t="s">
        <v>191</v>
      </c>
      <c r="B12" s="196"/>
      <c r="C12" s="393"/>
      <c r="D12" s="102"/>
    </row>
    <row r="13" spans="1:6" ht="15.6" x14ac:dyDescent="0.25">
      <c r="A13" s="167" t="s">
        <v>192</v>
      </c>
      <c r="B13" s="196"/>
      <c r="C13" s="393"/>
      <c r="D13" s="102"/>
      <c r="E13" s="123"/>
      <c r="F13" s="123"/>
    </row>
    <row r="14" spans="1:6" x14ac:dyDescent="0.25">
      <c r="A14" s="167" t="s">
        <v>193</v>
      </c>
      <c r="B14" s="196"/>
      <c r="C14" s="393"/>
      <c r="D14" s="102"/>
      <c r="E14" s="121"/>
      <c r="F14" s="121"/>
    </row>
    <row r="15" spans="1:6" x14ac:dyDescent="0.25">
      <c r="A15" s="167" t="s">
        <v>194</v>
      </c>
      <c r="B15" s="196"/>
      <c r="C15" s="393"/>
      <c r="D15" s="102"/>
      <c r="E15" s="121"/>
      <c r="F15" s="121"/>
    </row>
    <row r="16" spans="1:6" x14ac:dyDescent="0.25">
      <c r="A16" s="167" t="s">
        <v>195</v>
      </c>
      <c r="B16" s="196"/>
      <c r="C16" s="393"/>
      <c r="D16" s="102"/>
      <c r="E16" s="121"/>
      <c r="F16" s="121"/>
    </row>
    <row r="17" spans="1:6" x14ac:dyDescent="0.25">
      <c r="A17" s="167" t="s">
        <v>196</v>
      </c>
      <c r="B17" s="196"/>
      <c r="C17" s="393"/>
      <c r="D17" s="102"/>
      <c r="E17" s="121"/>
      <c r="F17" s="121"/>
    </row>
    <row r="18" spans="1:6" x14ac:dyDescent="0.25">
      <c r="A18" s="167" t="s">
        <v>197</v>
      </c>
      <c r="B18" s="196"/>
      <c r="C18" s="393"/>
      <c r="D18" s="102"/>
      <c r="E18" s="121"/>
      <c r="F18" s="121"/>
    </row>
    <row r="19" spans="1:6" x14ac:dyDescent="0.25">
      <c r="A19" s="167" t="s">
        <v>198</v>
      </c>
      <c r="B19" s="196"/>
      <c r="C19" s="393"/>
      <c r="D19" s="102"/>
      <c r="E19" s="121"/>
      <c r="F19" s="121"/>
    </row>
    <row r="20" spans="1:6" x14ac:dyDescent="0.25">
      <c r="A20" s="167" t="s">
        <v>199</v>
      </c>
      <c r="B20" s="196"/>
      <c r="C20" s="393"/>
      <c r="D20" s="102"/>
    </row>
    <row r="21" spans="1:6" x14ac:dyDescent="0.25">
      <c r="A21" s="167" t="s">
        <v>200</v>
      </c>
      <c r="B21" s="196"/>
      <c r="C21" s="393"/>
      <c r="D21" s="102"/>
      <c r="E21" s="121"/>
      <c r="F21" s="121"/>
    </row>
    <row r="22" spans="1:6" x14ac:dyDescent="0.25">
      <c r="A22" s="167" t="s">
        <v>201</v>
      </c>
      <c r="B22" s="196"/>
      <c r="C22" s="393"/>
      <c r="D22" s="102"/>
      <c r="E22" s="121"/>
      <c r="F22" s="121"/>
    </row>
    <row r="23" spans="1:6" x14ac:dyDescent="0.25">
      <c r="A23" s="167" t="s">
        <v>202</v>
      </c>
      <c r="B23" s="196"/>
      <c r="C23" s="393"/>
      <c r="D23" s="102"/>
    </row>
    <row r="24" spans="1:6" x14ac:dyDescent="0.25">
      <c r="A24" s="167" t="s">
        <v>203</v>
      </c>
      <c r="B24" s="196"/>
      <c r="C24" s="393"/>
      <c r="D24" s="102"/>
      <c r="E24" s="118"/>
      <c r="F24" s="118"/>
    </row>
    <row r="25" spans="1:6" x14ac:dyDescent="0.25">
      <c r="A25" s="167" t="s">
        <v>204</v>
      </c>
      <c r="B25" s="196"/>
      <c r="C25" s="393"/>
      <c r="D25" s="102"/>
      <c r="E25" s="121"/>
      <c r="F25" s="121"/>
    </row>
    <row r="26" spans="1:6" ht="15.6" x14ac:dyDescent="0.25">
      <c r="A26" s="167" t="s">
        <v>205</v>
      </c>
      <c r="B26" s="196"/>
      <c r="C26" s="393"/>
      <c r="D26" s="102"/>
      <c r="E26" s="125"/>
      <c r="F26" s="125"/>
    </row>
    <row r="27" spans="1:6" ht="15.6" x14ac:dyDescent="0.25">
      <c r="A27" s="167" t="s">
        <v>206</v>
      </c>
      <c r="B27" s="196"/>
      <c r="C27" s="393"/>
      <c r="D27" s="102"/>
      <c r="E27" s="122"/>
      <c r="F27" s="122"/>
    </row>
    <row r="28" spans="1:6" ht="15.6" x14ac:dyDescent="0.25">
      <c r="A28" s="167" t="s">
        <v>207</v>
      </c>
      <c r="B28" s="196"/>
      <c r="C28" s="393"/>
      <c r="D28" s="102"/>
      <c r="E28" s="122"/>
      <c r="F28" s="122"/>
    </row>
    <row r="29" spans="1:6" ht="15.6" x14ac:dyDescent="0.25">
      <c r="A29" s="167" t="s">
        <v>208</v>
      </c>
      <c r="B29" s="196"/>
      <c r="C29" s="393"/>
      <c r="D29" s="102"/>
      <c r="E29" s="122"/>
      <c r="F29" s="122"/>
    </row>
    <row r="30" spans="1:6" ht="15.6" x14ac:dyDescent="0.25">
      <c r="A30" s="167" t="s">
        <v>209</v>
      </c>
      <c r="B30" s="196"/>
      <c r="C30" s="393"/>
      <c r="D30" s="102"/>
      <c r="E30" s="122"/>
      <c r="F30" s="122"/>
    </row>
    <row r="31" spans="1:6" x14ac:dyDescent="0.25">
      <c r="A31" s="167" t="s">
        <v>210</v>
      </c>
      <c r="B31" s="196"/>
      <c r="C31" s="393"/>
      <c r="D31" s="102"/>
    </row>
    <row r="32" spans="1:6" ht="15.6" x14ac:dyDescent="0.25">
      <c r="A32" s="167" t="s">
        <v>211</v>
      </c>
      <c r="B32" s="196"/>
      <c r="C32" s="393"/>
      <c r="D32" s="102"/>
      <c r="E32" s="123"/>
      <c r="F32" s="123"/>
    </row>
    <row r="33" spans="1:6" x14ac:dyDescent="0.25">
      <c r="A33" s="167" t="s">
        <v>212</v>
      </c>
      <c r="B33" s="196"/>
      <c r="C33" s="393"/>
      <c r="D33" s="102"/>
      <c r="E33" s="121"/>
      <c r="F33" s="121"/>
    </row>
    <row r="34" spans="1:6" x14ac:dyDescent="0.25">
      <c r="A34" s="167" t="s">
        <v>213</v>
      </c>
      <c r="B34" s="196"/>
      <c r="C34" s="393"/>
      <c r="D34" s="102"/>
      <c r="E34" s="121"/>
      <c r="F34" s="121"/>
    </row>
    <row r="35" spans="1:6" x14ac:dyDescent="0.25">
      <c r="A35" s="167" t="s">
        <v>214</v>
      </c>
      <c r="B35" s="196"/>
      <c r="C35" s="393"/>
      <c r="D35" s="102"/>
      <c r="E35" s="121"/>
      <c r="F35" s="121"/>
    </row>
    <row r="36" spans="1:6" x14ac:dyDescent="0.25">
      <c r="A36" s="167" t="s">
        <v>215</v>
      </c>
      <c r="B36" s="196"/>
      <c r="C36" s="393"/>
      <c r="D36" s="102"/>
      <c r="E36" s="121"/>
      <c r="F36" s="121"/>
    </row>
    <row r="37" spans="1:6" x14ac:dyDescent="0.25">
      <c r="A37" s="167" t="s">
        <v>216</v>
      </c>
      <c r="B37" s="196"/>
      <c r="C37" s="393"/>
      <c r="D37" s="102"/>
      <c r="E37" s="121"/>
      <c r="F37" s="121"/>
    </row>
    <row r="38" spans="1:6" x14ac:dyDescent="0.25">
      <c r="A38" s="167" t="s">
        <v>217</v>
      </c>
      <c r="B38" s="196"/>
      <c r="C38" s="393"/>
      <c r="D38" s="102"/>
      <c r="E38" s="121"/>
      <c r="F38" s="121"/>
    </row>
    <row r="39" spans="1:6" x14ac:dyDescent="0.25">
      <c r="A39" s="167" t="s">
        <v>218</v>
      </c>
      <c r="B39" s="196"/>
      <c r="C39" s="393"/>
      <c r="D39" s="102"/>
    </row>
    <row r="40" spans="1:6" ht="15.6" x14ac:dyDescent="0.25">
      <c r="A40" s="167" t="s">
        <v>219</v>
      </c>
      <c r="B40" s="196"/>
      <c r="C40" s="393"/>
      <c r="D40" s="102"/>
      <c r="E40" s="126"/>
      <c r="F40" s="126"/>
    </row>
    <row r="41" spans="1:6" ht="15.6" x14ac:dyDescent="0.3">
      <c r="A41" s="197">
        <v>31</v>
      </c>
      <c r="B41" s="198" t="s">
        <v>539</v>
      </c>
      <c r="C41" s="393"/>
      <c r="D41" s="199"/>
    </row>
    <row r="42" spans="1:6" ht="33" customHeight="1" x14ac:dyDescent="0.25">
      <c r="A42" s="471" t="s">
        <v>220</v>
      </c>
      <c r="B42" s="472"/>
      <c r="C42" s="200">
        <f>SUM(C11:C41)</f>
        <v>0</v>
      </c>
    </row>
    <row r="43" spans="1:6" x14ac:dyDescent="0.25">
      <c r="B43" s="159"/>
      <c r="C43" s="159"/>
    </row>
    <row r="44" spans="1:6" ht="15.6" x14ac:dyDescent="0.3">
      <c r="A44" s="201"/>
      <c r="B44" s="159"/>
    </row>
    <row r="45" spans="1:6" x14ac:dyDescent="0.25">
      <c r="B45" s="159"/>
    </row>
    <row r="46" spans="1:6" x14ac:dyDescent="0.25">
      <c r="B46" s="159"/>
    </row>
    <row r="47" spans="1:6" x14ac:dyDescent="0.25">
      <c r="B47" s="159"/>
    </row>
    <row r="48" spans="1:6" x14ac:dyDescent="0.25">
      <c r="B48" s="159"/>
    </row>
    <row r="49" spans="2:2" x14ac:dyDescent="0.25">
      <c r="B49" s="159"/>
    </row>
    <row r="50" spans="2:2" x14ac:dyDescent="0.25">
      <c r="B50" s="159"/>
    </row>
    <row r="51" spans="2:2" x14ac:dyDescent="0.25">
      <c r="B51" s="159"/>
    </row>
    <row r="52" spans="2:2" x14ac:dyDescent="0.25">
      <c r="B52" s="159"/>
    </row>
    <row r="53" spans="2:2" x14ac:dyDescent="0.25">
      <c r="B53" s="159"/>
    </row>
    <row r="54" spans="2:2" x14ac:dyDescent="0.25">
      <c r="B54" s="159"/>
    </row>
    <row r="55" spans="2:2" x14ac:dyDescent="0.25">
      <c r="B55" s="159"/>
    </row>
    <row r="56" spans="2:2" ht="31.5" customHeight="1" x14ac:dyDescent="0.25">
      <c r="B56" s="159"/>
    </row>
    <row r="57" spans="2:2" ht="31.5" customHeight="1" x14ac:dyDescent="0.25">
      <c r="B57" s="159"/>
    </row>
    <row r="58" spans="2:2" ht="31.5" customHeight="1" x14ac:dyDescent="0.25">
      <c r="B58" s="159"/>
    </row>
    <row r="59" spans="2:2" x14ac:dyDescent="0.25">
      <c r="B59" s="159"/>
    </row>
    <row r="60" spans="2:2" x14ac:dyDescent="0.25">
      <c r="B60" s="159"/>
    </row>
    <row r="61" spans="2:2" x14ac:dyDescent="0.25">
      <c r="B61" s="159"/>
    </row>
    <row r="62" spans="2:2" x14ac:dyDescent="0.25">
      <c r="B62" s="159"/>
    </row>
    <row r="63" spans="2:2" x14ac:dyDescent="0.25">
      <c r="B63" s="159"/>
    </row>
    <row r="64" spans="2:2" x14ac:dyDescent="0.25">
      <c r="B64" s="159"/>
    </row>
    <row r="65" spans="2:2" x14ac:dyDescent="0.25">
      <c r="B65" s="159"/>
    </row>
    <row r="66" spans="2:2" x14ac:dyDescent="0.25">
      <c r="B66" s="159"/>
    </row>
    <row r="67" spans="2:2" x14ac:dyDescent="0.25">
      <c r="B67" s="159"/>
    </row>
    <row r="68" spans="2:2" x14ac:dyDescent="0.25">
      <c r="B68" s="159"/>
    </row>
    <row r="69" spans="2:2" x14ac:dyDescent="0.25">
      <c r="B69" s="159"/>
    </row>
    <row r="70" spans="2:2" x14ac:dyDescent="0.25">
      <c r="B70" s="159"/>
    </row>
    <row r="71" spans="2:2" x14ac:dyDescent="0.25">
      <c r="B71" s="159"/>
    </row>
    <row r="72" spans="2:2" x14ac:dyDescent="0.25">
      <c r="B72" s="159"/>
    </row>
    <row r="73" spans="2:2" x14ac:dyDescent="0.25">
      <c r="B73" s="159"/>
    </row>
    <row r="74" spans="2:2" x14ac:dyDescent="0.25">
      <c r="B74" s="159"/>
    </row>
    <row r="75" spans="2:2" x14ac:dyDescent="0.25">
      <c r="B75" s="159"/>
    </row>
    <row r="76" spans="2:2" x14ac:dyDescent="0.25">
      <c r="B76" s="159"/>
    </row>
    <row r="77" spans="2:2" x14ac:dyDescent="0.25">
      <c r="B77" s="159"/>
    </row>
    <row r="78" spans="2:2" x14ac:dyDescent="0.25">
      <c r="B78" s="159"/>
    </row>
    <row r="79" spans="2:2" x14ac:dyDescent="0.25">
      <c r="B79" s="159"/>
    </row>
    <row r="80" spans="2:2" x14ac:dyDescent="0.25">
      <c r="B80" s="159"/>
    </row>
    <row r="81" spans="2:2" x14ac:dyDescent="0.25">
      <c r="B81" s="159"/>
    </row>
    <row r="82" spans="2:2" x14ac:dyDescent="0.25">
      <c r="B82" s="159"/>
    </row>
    <row r="83" spans="2:2" x14ac:dyDescent="0.25">
      <c r="B83" s="159"/>
    </row>
    <row r="84" spans="2:2" x14ac:dyDescent="0.25">
      <c r="B84" s="159"/>
    </row>
    <row r="85" spans="2:2" x14ac:dyDescent="0.25">
      <c r="B85" s="159"/>
    </row>
    <row r="86" spans="2:2" x14ac:dyDescent="0.25">
      <c r="B86" s="159"/>
    </row>
    <row r="87" spans="2:2" x14ac:dyDescent="0.25">
      <c r="B87" s="159"/>
    </row>
    <row r="88" spans="2:2" x14ac:dyDescent="0.25">
      <c r="B88" s="159"/>
    </row>
    <row r="89" spans="2:2" x14ac:dyDescent="0.25">
      <c r="B89" s="159"/>
    </row>
    <row r="90" spans="2:2" x14ac:dyDescent="0.25">
      <c r="B90" s="159"/>
    </row>
    <row r="91" spans="2:2" x14ac:dyDescent="0.25">
      <c r="B91" s="159"/>
    </row>
    <row r="92" spans="2:2" x14ac:dyDescent="0.25">
      <c r="B92" s="159"/>
    </row>
    <row r="93" spans="2:2" x14ac:dyDescent="0.25">
      <c r="B93" s="159"/>
    </row>
    <row r="94" spans="2:2" x14ac:dyDescent="0.25">
      <c r="B94" s="159"/>
    </row>
    <row r="95" spans="2:2" x14ac:dyDescent="0.25">
      <c r="B95" s="159"/>
    </row>
    <row r="96" spans="2:2" x14ac:dyDescent="0.25">
      <c r="B96" s="159"/>
    </row>
    <row r="97" spans="2:2" x14ac:dyDescent="0.25">
      <c r="B97" s="159"/>
    </row>
    <row r="98" spans="2:2" x14ac:dyDescent="0.25">
      <c r="B98" s="159"/>
    </row>
    <row r="99" spans="2:2" x14ac:dyDescent="0.25">
      <c r="B99" s="159"/>
    </row>
    <row r="100" spans="2:2" x14ac:dyDescent="0.25">
      <c r="B100" s="159"/>
    </row>
    <row r="101" spans="2:2" x14ac:dyDescent="0.25">
      <c r="B101" s="159"/>
    </row>
    <row r="102" spans="2:2" x14ac:dyDescent="0.25">
      <c r="B102" s="159"/>
    </row>
    <row r="103" spans="2:2" x14ac:dyDescent="0.25">
      <c r="B103" s="159"/>
    </row>
    <row r="104" spans="2:2" x14ac:dyDescent="0.25">
      <c r="B104" s="159"/>
    </row>
    <row r="105" spans="2:2" x14ac:dyDescent="0.25">
      <c r="B105" s="159"/>
    </row>
    <row r="106" spans="2:2" x14ac:dyDescent="0.25">
      <c r="B106" s="159"/>
    </row>
    <row r="107" spans="2:2" x14ac:dyDescent="0.25">
      <c r="B107" s="159"/>
    </row>
    <row r="108" spans="2:2" x14ac:dyDescent="0.25">
      <c r="B108" s="159"/>
    </row>
    <row r="109" spans="2:2" x14ac:dyDescent="0.25">
      <c r="B109" s="159"/>
    </row>
    <row r="110" spans="2:2" x14ac:dyDescent="0.25">
      <c r="B110" s="159"/>
    </row>
    <row r="111" spans="2:2" x14ac:dyDescent="0.25">
      <c r="B111" s="159"/>
    </row>
    <row r="112" spans="2:2" x14ac:dyDescent="0.25">
      <c r="B112" s="159"/>
    </row>
  </sheetData>
  <sheetProtection formatCells="0" formatColumns="0" formatRows="0" insertColumns="0" insertRows="0" insertHyperlinks="0" deleteColumns="0" deleteRows="0" sort="0" autoFilter="0" pivotTables="0"/>
  <mergeCells count="6">
    <mergeCell ref="A6:D6"/>
    <mergeCell ref="A42:B42"/>
    <mergeCell ref="A2:D2"/>
    <mergeCell ref="A3:D3"/>
    <mergeCell ref="A4:D4"/>
    <mergeCell ref="A8:D8"/>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F113"/>
  <sheetViews>
    <sheetView showGridLines="0" zoomScale="80" zoomScaleNormal="80" workbookViewId="0">
      <pane xSplit="1" ySplit="7" topLeftCell="B23" activePane="bottomRight" state="frozen"/>
      <selection pane="topRight" activeCell="B1" sqref="B1"/>
      <selection pane="bottomLeft" activeCell="A8" sqref="A8"/>
      <selection pane="bottomRight" activeCell="B29" sqref="B29:B31"/>
    </sheetView>
  </sheetViews>
  <sheetFormatPr baseColWidth="10" defaultColWidth="11.44140625" defaultRowHeight="15" x14ac:dyDescent="0.25"/>
  <cols>
    <col min="1" max="1" width="79.5546875" style="76" customWidth="1"/>
    <col min="2" max="2" width="23.6640625" style="76" customWidth="1"/>
    <col min="3" max="4" width="4.88671875" style="76" customWidth="1"/>
    <col min="5" max="5" width="3.33203125" style="115" customWidth="1"/>
    <col min="6" max="6" width="3.109375" style="115" customWidth="1"/>
    <col min="7" max="16384" width="11.44140625" style="76"/>
  </cols>
  <sheetData>
    <row r="1" spans="1:6" ht="15.6" x14ac:dyDescent="0.25">
      <c r="A1" s="113"/>
      <c r="B1" s="114"/>
    </row>
    <row r="2" spans="1:6" ht="34.200000000000003" customHeight="1" x14ac:dyDescent="0.25">
      <c r="A2" s="473" t="str">
        <f>"Dépenses extérieures de R&amp;D exécutées en " &amp; SURVEY_YEAR &amp; " par les organisations internationales et l'Étranger"</f>
        <v>Dépenses extérieures de R&amp;D exécutées en 2024 par les organisations internationales et l'Étranger</v>
      </c>
      <c r="B2" s="473"/>
      <c r="C2" s="473"/>
      <c r="D2" s="473"/>
      <c r="E2" s="121"/>
      <c r="F2" s="121"/>
    </row>
    <row r="3" spans="1:6" ht="61.95" customHeight="1" x14ac:dyDescent="0.3">
      <c r="A3" s="469" t="s">
        <v>95</v>
      </c>
      <c r="B3" s="469"/>
      <c r="C3" s="130"/>
      <c r="D3" s="203"/>
      <c r="E3" s="118"/>
      <c r="F3" s="118"/>
    </row>
    <row r="4" spans="1:6" ht="15.6" x14ac:dyDescent="0.3">
      <c r="A4" s="160"/>
      <c r="B4" s="160"/>
      <c r="C4" s="130"/>
      <c r="D4" s="203"/>
      <c r="E4" s="118"/>
      <c r="F4" s="118"/>
    </row>
    <row r="5" spans="1:6" ht="91.2" customHeight="1" x14ac:dyDescent="0.3">
      <c r="A5" s="475" t="s">
        <v>540</v>
      </c>
      <c r="B5" s="476"/>
      <c r="C5" s="130"/>
      <c r="D5" s="203"/>
      <c r="E5" s="118"/>
      <c r="F5" s="118"/>
    </row>
    <row r="6" spans="1:6" ht="15.6" x14ac:dyDescent="0.25">
      <c r="E6" s="156"/>
      <c r="F6" s="156"/>
    </row>
    <row r="7" spans="1:6" ht="31.2" x14ac:dyDescent="0.3">
      <c r="A7" s="182" t="s">
        <v>221</v>
      </c>
      <c r="B7" s="162" t="s">
        <v>61</v>
      </c>
      <c r="E7" s="122"/>
      <c r="F7" s="122"/>
    </row>
    <row r="8" spans="1:6" ht="15.6" x14ac:dyDescent="0.25">
      <c r="A8" s="167" t="s">
        <v>222</v>
      </c>
      <c r="B8" s="293"/>
      <c r="E8" s="122"/>
      <c r="F8" s="122"/>
    </row>
    <row r="9" spans="1:6" ht="12.75" customHeight="1" x14ac:dyDescent="0.25">
      <c r="A9" s="165" t="s">
        <v>223</v>
      </c>
      <c r="B9" s="293"/>
      <c r="E9" s="122"/>
      <c r="F9" s="122"/>
    </row>
    <row r="10" spans="1:6" x14ac:dyDescent="0.25">
      <c r="A10" s="167" t="s">
        <v>224</v>
      </c>
      <c r="B10" s="293"/>
    </row>
    <row r="11" spans="1:6" ht="15.6" x14ac:dyDescent="0.25">
      <c r="A11" s="167" t="s">
        <v>225</v>
      </c>
      <c r="B11" s="293"/>
      <c r="E11" s="123"/>
      <c r="F11" s="123"/>
    </row>
    <row r="12" spans="1:6" x14ac:dyDescent="0.25">
      <c r="A12" s="167" t="s">
        <v>226</v>
      </c>
      <c r="B12" s="293"/>
      <c r="E12" s="121"/>
      <c r="F12" s="121"/>
    </row>
    <row r="13" spans="1:6" x14ac:dyDescent="0.25">
      <c r="A13" s="167" t="s">
        <v>227</v>
      </c>
      <c r="B13" s="293"/>
      <c r="E13" s="121"/>
      <c r="F13" s="121"/>
    </row>
    <row r="14" spans="1:6" ht="12.75" customHeight="1" x14ac:dyDescent="0.25">
      <c r="A14" s="165" t="s">
        <v>228</v>
      </c>
      <c r="B14" s="293"/>
      <c r="E14" s="121"/>
      <c r="F14" s="121"/>
    </row>
    <row r="15" spans="1:6" x14ac:dyDescent="0.25">
      <c r="A15" s="167" t="s">
        <v>229</v>
      </c>
      <c r="B15" s="293"/>
      <c r="E15" s="121"/>
      <c r="F15" s="121"/>
    </row>
    <row r="16" spans="1:6" x14ac:dyDescent="0.25">
      <c r="A16" s="167" t="s">
        <v>108</v>
      </c>
      <c r="B16" s="293"/>
      <c r="E16" s="121"/>
      <c r="F16" s="121"/>
    </row>
    <row r="17" spans="1:6" s="204" customFormat="1" x14ac:dyDescent="0.25">
      <c r="A17" s="167" t="s">
        <v>230</v>
      </c>
      <c r="B17" s="168"/>
      <c r="C17" s="76"/>
      <c r="D17" s="76"/>
      <c r="E17" s="121"/>
      <c r="F17" s="121"/>
    </row>
    <row r="18" spans="1:6" ht="29.25" customHeight="1" x14ac:dyDescent="0.3">
      <c r="A18" s="154" t="s">
        <v>231</v>
      </c>
      <c r="B18" s="185">
        <f>SUM(B8:B16)</f>
        <v>0</v>
      </c>
      <c r="E18" s="121"/>
      <c r="F18" s="121"/>
    </row>
    <row r="19" spans="1:6" x14ac:dyDescent="0.25">
      <c r="A19" s="159"/>
      <c r="B19" s="159"/>
      <c r="C19" s="159"/>
      <c r="E19" s="121"/>
      <c r="F19" s="121"/>
    </row>
    <row r="20" spans="1:6" ht="49.2" customHeight="1" x14ac:dyDescent="0.25">
      <c r="A20" s="477" t="s">
        <v>541</v>
      </c>
      <c r="B20" s="478"/>
    </row>
    <row r="21" spans="1:6" ht="31.2" customHeight="1" x14ac:dyDescent="0.3">
      <c r="A21" s="182" t="s">
        <v>232</v>
      </c>
      <c r="B21" s="146" t="s">
        <v>61</v>
      </c>
    </row>
    <row r="22" spans="1:6" ht="24.75" customHeight="1" x14ac:dyDescent="0.25">
      <c r="A22" s="167" t="s">
        <v>233</v>
      </c>
      <c r="B22" s="293"/>
      <c r="E22" s="118"/>
      <c r="F22" s="118"/>
    </row>
    <row r="23" spans="1:6" ht="26.25" customHeight="1" x14ac:dyDescent="0.25">
      <c r="A23" s="167" t="s">
        <v>234</v>
      </c>
      <c r="B23" s="293"/>
      <c r="E23" s="121"/>
      <c r="F23" s="121"/>
    </row>
    <row r="24" spans="1:6" ht="18.75" customHeight="1" x14ac:dyDescent="0.25">
      <c r="A24" s="167" t="s">
        <v>235</v>
      </c>
      <c r="B24" s="293"/>
      <c r="C24" s="120"/>
      <c r="E24" s="125"/>
      <c r="F24" s="125"/>
    </row>
    <row r="25" spans="1:6" ht="38.25" customHeight="1" x14ac:dyDescent="0.3">
      <c r="A25" s="205" t="s">
        <v>236</v>
      </c>
      <c r="B25" s="185">
        <f>SUM(B22:B24)</f>
        <v>0</v>
      </c>
      <c r="E25" s="122"/>
      <c r="F25" s="122"/>
    </row>
    <row r="26" spans="1:6" ht="15.6" x14ac:dyDescent="0.25">
      <c r="E26" s="122"/>
      <c r="F26" s="122"/>
    </row>
    <row r="27" spans="1:6" ht="15.6" x14ac:dyDescent="0.3">
      <c r="A27" s="206"/>
      <c r="B27" s="206"/>
      <c r="C27" s="206"/>
      <c r="D27" s="206"/>
      <c r="E27" s="122"/>
      <c r="F27" s="122"/>
    </row>
    <row r="28" spans="1:6" ht="15.6" x14ac:dyDescent="0.3">
      <c r="A28" s="182" t="s">
        <v>237</v>
      </c>
      <c r="B28" s="146" t="s">
        <v>61</v>
      </c>
    </row>
    <row r="29" spans="1:6" ht="15.6" x14ac:dyDescent="0.25">
      <c r="A29" s="167" t="s">
        <v>233</v>
      </c>
      <c r="B29" s="293"/>
      <c r="E29" s="123"/>
      <c r="F29" s="123"/>
    </row>
    <row r="30" spans="1:6" x14ac:dyDescent="0.25">
      <c r="A30" s="167" t="s">
        <v>234</v>
      </c>
      <c r="B30" s="293"/>
      <c r="E30" s="121"/>
      <c r="F30" s="121"/>
    </row>
    <row r="31" spans="1:6" x14ac:dyDescent="0.25">
      <c r="A31" s="167" t="s">
        <v>235</v>
      </c>
      <c r="B31" s="293"/>
      <c r="E31" s="121"/>
      <c r="F31" s="121"/>
    </row>
    <row r="32" spans="1:6" ht="30" customHeight="1" x14ac:dyDescent="0.3">
      <c r="A32" s="205" t="s">
        <v>238</v>
      </c>
      <c r="B32" s="185">
        <f>SUM(B29:B31)</f>
        <v>0</v>
      </c>
      <c r="E32" s="121"/>
      <c r="F32" s="121"/>
    </row>
    <row r="33" spans="1:6" ht="15.75" customHeight="1" x14ac:dyDescent="0.25">
      <c r="A33" s="207"/>
      <c r="B33" s="207"/>
      <c r="E33" s="121"/>
      <c r="F33" s="121"/>
    </row>
    <row r="34" spans="1:6" x14ac:dyDescent="0.25">
      <c r="A34" s="159"/>
      <c r="E34" s="121"/>
      <c r="F34" s="121"/>
    </row>
    <row r="35" spans="1:6" ht="31.2" x14ac:dyDescent="0.3">
      <c r="A35" s="205" t="s">
        <v>239</v>
      </c>
      <c r="B35" s="185">
        <f>DE_OI_TOTAL+DE_ESE_TOTAL+DE_EE_TOTAL</f>
        <v>0</v>
      </c>
    </row>
    <row r="36" spans="1:6" ht="15.6" x14ac:dyDescent="0.25">
      <c r="A36" s="159"/>
      <c r="B36" s="159"/>
      <c r="C36" s="159"/>
      <c r="D36" s="159"/>
      <c r="E36" s="126"/>
      <c r="F36" s="126"/>
    </row>
    <row r="37" spans="1:6" x14ac:dyDescent="0.25">
      <c r="A37" s="159"/>
    </row>
    <row r="39" spans="1:6" ht="16.5" customHeight="1" x14ac:dyDescent="0.25">
      <c r="A39" s="208"/>
      <c r="B39" s="208"/>
      <c r="C39" s="208"/>
    </row>
    <row r="40" spans="1:6" x14ac:dyDescent="0.25">
      <c r="A40" s="159"/>
    </row>
    <row r="41" spans="1:6" x14ac:dyDescent="0.25">
      <c r="A41" s="159"/>
    </row>
    <row r="42" spans="1:6" x14ac:dyDescent="0.25">
      <c r="A42" s="159"/>
    </row>
    <row r="43" spans="1:6" x14ac:dyDescent="0.25">
      <c r="A43" s="159"/>
    </row>
    <row r="44" spans="1:6" x14ac:dyDescent="0.25">
      <c r="A44" s="159"/>
    </row>
    <row r="45" spans="1:6" x14ac:dyDescent="0.25">
      <c r="A45" s="159"/>
    </row>
    <row r="46" spans="1:6" x14ac:dyDescent="0.25">
      <c r="A46" s="159"/>
    </row>
    <row r="47" spans="1:6" x14ac:dyDescent="0.25">
      <c r="A47" s="159"/>
    </row>
    <row r="48" spans="1:6" x14ac:dyDescent="0.25">
      <c r="A48" s="159"/>
    </row>
    <row r="49" spans="1:1" x14ac:dyDescent="0.25">
      <c r="A49" s="159"/>
    </row>
    <row r="50" spans="1:1" x14ac:dyDescent="0.25">
      <c r="A50" s="159"/>
    </row>
    <row r="51" spans="1:1" ht="31.5" customHeight="1" x14ac:dyDescent="0.25">
      <c r="A51" s="159"/>
    </row>
    <row r="52" spans="1:1" ht="31.5" customHeight="1" x14ac:dyDescent="0.25">
      <c r="A52" s="159"/>
    </row>
    <row r="53" spans="1:1" ht="31.5" customHeight="1" x14ac:dyDescent="0.25">
      <c r="A53" s="159"/>
    </row>
    <row r="54" spans="1:1" x14ac:dyDescent="0.25">
      <c r="A54" s="159"/>
    </row>
    <row r="55" spans="1:1" x14ac:dyDescent="0.25">
      <c r="A55" s="159"/>
    </row>
    <row r="56" spans="1:1" x14ac:dyDescent="0.25">
      <c r="A56" s="159"/>
    </row>
    <row r="57" spans="1:1" x14ac:dyDescent="0.25">
      <c r="A57" s="159"/>
    </row>
    <row r="58" spans="1:1" x14ac:dyDescent="0.25">
      <c r="A58" s="159"/>
    </row>
    <row r="59" spans="1:1" x14ac:dyDescent="0.25">
      <c r="A59" s="159"/>
    </row>
    <row r="60" spans="1:1" x14ac:dyDescent="0.25">
      <c r="A60" s="159"/>
    </row>
    <row r="61" spans="1:1" x14ac:dyDescent="0.25">
      <c r="A61" s="159"/>
    </row>
    <row r="62" spans="1:1" x14ac:dyDescent="0.25">
      <c r="A62" s="159"/>
    </row>
    <row r="63" spans="1:1" x14ac:dyDescent="0.25">
      <c r="A63" s="159"/>
    </row>
    <row r="64" spans="1:1" x14ac:dyDescent="0.25">
      <c r="A64" s="159"/>
    </row>
    <row r="65" spans="1:1" x14ac:dyDescent="0.25">
      <c r="A65" s="159"/>
    </row>
    <row r="66" spans="1:1" x14ac:dyDescent="0.25">
      <c r="A66" s="159"/>
    </row>
    <row r="67" spans="1:1" x14ac:dyDescent="0.25">
      <c r="A67" s="159"/>
    </row>
    <row r="68" spans="1:1" x14ac:dyDescent="0.25">
      <c r="A68" s="159"/>
    </row>
    <row r="69" spans="1:1" x14ac:dyDescent="0.25">
      <c r="A69" s="159"/>
    </row>
    <row r="70" spans="1:1" x14ac:dyDescent="0.25">
      <c r="A70" s="159"/>
    </row>
    <row r="71" spans="1:1" x14ac:dyDescent="0.25">
      <c r="A71" s="159"/>
    </row>
    <row r="72" spans="1:1" x14ac:dyDescent="0.25">
      <c r="A72" s="159"/>
    </row>
    <row r="73" spans="1:1" x14ac:dyDescent="0.25">
      <c r="A73" s="159"/>
    </row>
    <row r="74" spans="1:1" x14ac:dyDescent="0.25">
      <c r="A74" s="159"/>
    </row>
    <row r="75" spans="1:1" x14ac:dyDescent="0.25">
      <c r="A75" s="159"/>
    </row>
    <row r="76" spans="1:1" x14ac:dyDescent="0.25">
      <c r="A76" s="159"/>
    </row>
    <row r="77" spans="1:1" x14ac:dyDescent="0.25">
      <c r="A77" s="159"/>
    </row>
    <row r="78" spans="1:1" x14ac:dyDescent="0.25">
      <c r="A78" s="159"/>
    </row>
    <row r="79" spans="1:1" x14ac:dyDescent="0.25">
      <c r="A79" s="159"/>
    </row>
    <row r="80" spans="1:1" x14ac:dyDescent="0.25">
      <c r="A80" s="159"/>
    </row>
    <row r="81" spans="1:1" x14ac:dyDescent="0.25">
      <c r="A81" s="159"/>
    </row>
    <row r="82" spans="1:1" x14ac:dyDescent="0.25">
      <c r="A82" s="159"/>
    </row>
    <row r="83" spans="1:1" x14ac:dyDescent="0.25">
      <c r="A83" s="159"/>
    </row>
    <row r="84" spans="1:1" x14ac:dyDescent="0.25">
      <c r="A84" s="159"/>
    </row>
    <row r="85" spans="1:1" x14ac:dyDescent="0.25">
      <c r="A85" s="159"/>
    </row>
    <row r="86" spans="1:1" x14ac:dyDescent="0.25">
      <c r="A86" s="159"/>
    </row>
    <row r="87" spans="1:1" x14ac:dyDescent="0.25">
      <c r="A87" s="159"/>
    </row>
    <row r="88" spans="1:1" x14ac:dyDescent="0.25">
      <c r="A88" s="159"/>
    </row>
    <row r="89" spans="1:1" x14ac:dyDescent="0.25">
      <c r="A89" s="159"/>
    </row>
    <row r="90" spans="1:1" x14ac:dyDescent="0.25">
      <c r="A90" s="159"/>
    </row>
    <row r="91" spans="1:1" x14ac:dyDescent="0.25">
      <c r="A91" s="159"/>
    </row>
    <row r="92" spans="1:1" x14ac:dyDescent="0.25">
      <c r="A92" s="159"/>
    </row>
    <row r="93" spans="1:1" x14ac:dyDescent="0.25">
      <c r="A93" s="159"/>
    </row>
    <row r="94" spans="1:1" x14ac:dyDescent="0.25">
      <c r="A94" s="159"/>
    </row>
    <row r="95" spans="1:1" x14ac:dyDescent="0.25">
      <c r="A95" s="159"/>
    </row>
    <row r="96" spans="1:1" x14ac:dyDescent="0.25">
      <c r="A96" s="159"/>
    </row>
    <row r="97" spans="1:1" x14ac:dyDescent="0.25">
      <c r="A97" s="159"/>
    </row>
    <row r="98" spans="1:1" x14ac:dyDescent="0.25">
      <c r="A98" s="159"/>
    </row>
    <row r="99" spans="1:1" x14ac:dyDescent="0.25">
      <c r="A99" s="159"/>
    </row>
    <row r="100" spans="1:1" x14ac:dyDescent="0.25">
      <c r="A100" s="159"/>
    </row>
    <row r="101" spans="1:1" x14ac:dyDescent="0.25">
      <c r="A101" s="159"/>
    </row>
    <row r="102" spans="1:1" x14ac:dyDescent="0.25">
      <c r="A102" s="159"/>
    </row>
    <row r="103" spans="1:1" x14ac:dyDescent="0.25">
      <c r="A103" s="159"/>
    </row>
    <row r="104" spans="1:1" x14ac:dyDescent="0.25">
      <c r="A104" s="159"/>
    </row>
    <row r="105" spans="1:1" x14ac:dyDescent="0.25">
      <c r="A105" s="159"/>
    </row>
    <row r="106" spans="1:1" x14ac:dyDescent="0.25">
      <c r="A106" s="159"/>
    </row>
    <row r="107" spans="1:1" x14ac:dyDescent="0.25">
      <c r="A107" s="159"/>
    </row>
    <row r="108" spans="1:1" x14ac:dyDescent="0.25">
      <c r="A108" s="159"/>
    </row>
    <row r="109" spans="1:1" x14ac:dyDescent="0.25">
      <c r="A109" s="159"/>
    </row>
    <row r="110" spans="1:1" x14ac:dyDescent="0.25">
      <c r="A110" s="159"/>
    </row>
    <row r="111" spans="1:1" x14ac:dyDescent="0.25">
      <c r="A111" s="159"/>
    </row>
    <row r="112" spans="1:1" x14ac:dyDescent="0.25">
      <c r="A112" s="159"/>
    </row>
    <row r="113" spans="1:1" x14ac:dyDescent="0.25">
      <c r="A113" s="159"/>
    </row>
  </sheetData>
  <sheetProtection formatCells="0" formatColumns="0" formatRows="0" insertColumns="0" insertRows="0" insertHyperlinks="0" deleteColumns="0" deleteRows="0" sort="0" autoFilter="0" pivotTables="0"/>
  <mergeCells count="4">
    <mergeCell ref="A2:D2"/>
    <mergeCell ref="A3:B3"/>
    <mergeCell ref="A5:B5"/>
    <mergeCell ref="A20:B20"/>
  </mergeCells>
  <printOptions horizontalCentered="1"/>
  <pageMargins left="0.23622047244093999" right="0.59055118110236005" top="0.39370078740157" bottom="0.78740157480314998" header="0.39370078740157" footer="0.55118110236219997"/>
  <pageSetup paperSize="9" scale="32" orientation="portrait"/>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E83"/>
  <sheetViews>
    <sheetView showGridLines="0" zoomScale="85" zoomScaleNormal="85" workbookViewId="0">
      <pane ySplit="1" topLeftCell="A2" activePane="bottomLeft" state="frozen"/>
      <selection pane="bottomLeft" activeCell="B18" sqref="B18"/>
    </sheetView>
  </sheetViews>
  <sheetFormatPr baseColWidth="10" defaultColWidth="11.44140625" defaultRowHeight="15" x14ac:dyDescent="0.25"/>
  <cols>
    <col min="1" max="1" width="98.88671875" style="76" bestFit="1" customWidth="1"/>
    <col min="2" max="2" width="18.6640625" style="76" customWidth="1"/>
    <col min="3" max="4" width="4.88671875" style="76" customWidth="1"/>
    <col min="5" max="5" width="3.33203125" style="115" customWidth="1"/>
    <col min="6" max="16384" width="11.44140625" style="76"/>
  </cols>
  <sheetData>
    <row r="1" spans="1:5" ht="15.6" x14ac:dyDescent="0.25">
      <c r="A1" s="113"/>
      <c r="B1" s="114"/>
    </row>
    <row r="2" spans="1:5" ht="19.5" customHeight="1" x14ac:dyDescent="0.25">
      <c r="A2" s="473" t="str">
        <f>"Total des dépenses extérieures de R&amp;D en " &amp; SURVEY_YEAR &amp; " estimées en " &amp; SURVEY_YEAR+1</f>
        <v>Total des dépenses extérieures de R&amp;D en 2024 estimées en 2025</v>
      </c>
      <c r="B2" s="473"/>
      <c r="C2" s="473"/>
      <c r="D2" s="473"/>
      <c r="E2" s="121"/>
    </row>
    <row r="3" spans="1:5" ht="63" customHeight="1" x14ac:dyDescent="0.3">
      <c r="A3" s="469" t="s">
        <v>95</v>
      </c>
      <c r="B3" s="469"/>
    </row>
    <row r="4" spans="1:5" ht="24.75" customHeight="1" x14ac:dyDescent="0.3">
      <c r="A4" s="213"/>
      <c r="B4" s="160"/>
    </row>
    <row r="5" spans="1:5" ht="15.6" x14ac:dyDescent="0.3">
      <c r="A5" s="161" t="s">
        <v>542</v>
      </c>
      <c r="B5" s="146" t="s">
        <v>61</v>
      </c>
    </row>
    <row r="6" spans="1:5" ht="15.6" x14ac:dyDescent="0.25">
      <c r="A6" s="205" t="str">
        <f>"Total des dépenses extérieures de R&amp;D en " &amp; SURVEY_YEAR</f>
        <v>Total des dépenses extérieures de R&amp;D en 2024</v>
      </c>
      <c r="B6" s="214">
        <f>SUM(B7,B10:B13)</f>
        <v>0</v>
      </c>
    </row>
    <row r="7" spans="1:5" ht="30" x14ac:dyDescent="0.25">
      <c r="A7" s="212" t="s">
        <v>142</v>
      </c>
      <c r="B7" s="152">
        <f>DE_GOV_TOTAL</f>
        <v>0</v>
      </c>
    </row>
    <row r="8" spans="1:5" x14ac:dyDescent="0.25">
      <c r="A8" s="395" t="s">
        <v>611</v>
      </c>
      <c r="B8" s="152">
        <f>DE_M_TOTAL</f>
        <v>0</v>
      </c>
    </row>
    <row r="9" spans="1:5" x14ac:dyDescent="0.25">
      <c r="A9" s="395" t="s">
        <v>612</v>
      </c>
      <c r="B9" s="152">
        <f>DE_C_TOTAL</f>
        <v>0</v>
      </c>
    </row>
    <row r="10" spans="1:5" ht="30" x14ac:dyDescent="0.25">
      <c r="A10" s="212" t="s">
        <v>178</v>
      </c>
      <c r="B10" s="152">
        <f>DE_ES_TOTAL</f>
        <v>0</v>
      </c>
    </row>
    <row r="11" spans="1:5" x14ac:dyDescent="0.25">
      <c r="A11" s="212" t="s">
        <v>184</v>
      </c>
      <c r="B11" s="152">
        <f>DE_I_TOTAL</f>
        <v>0</v>
      </c>
    </row>
    <row r="12" spans="1:5" x14ac:dyDescent="0.25">
      <c r="A12" s="212" t="s">
        <v>220</v>
      </c>
      <c r="B12" s="152">
        <f>DE_ENTR_TOTAL</f>
        <v>0</v>
      </c>
    </row>
    <row r="13" spans="1:5" ht="30" x14ac:dyDescent="0.25">
      <c r="A13" s="212" t="s">
        <v>239</v>
      </c>
      <c r="B13" s="152">
        <f>DE_ETR_TOTAL</f>
        <v>0</v>
      </c>
    </row>
    <row r="14" spans="1:5" s="193" customFormat="1" x14ac:dyDescent="0.25">
      <c r="A14" s="215"/>
      <c r="B14" s="216"/>
      <c r="E14" s="217"/>
    </row>
    <row r="15" spans="1:5" ht="17.399999999999999" x14ac:dyDescent="0.3">
      <c r="A15" s="209" t="str">
        <f>"Veuillez saisir l'estimation pour "&amp;SURVEY_YEAR+1</f>
        <v>Veuillez saisir l'estimation pour 2025</v>
      </c>
      <c r="B15" s="79" t="s">
        <v>61</v>
      </c>
    </row>
    <row r="16" spans="1:5" ht="15.6" x14ac:dyDescent="0.3">
      <c r="A16" s="210" t="str">
        <f>"Total des dépenses extérieures de R&amp;D estimées en " &amp; SURVEY_YEAR+1</f>
        <v>Total des dépenses extérieures de R&amp;D estimées en 2025</v>
      </c>
      <c r="B16" s="211"/>
      <c r="C16" s="203"/>
      <c r="D16" s="203"/>
    </row>
    <row r="17" spans="1:2" x14ac:dyDescent="0.25">
      <c r="A17" s="159"/>
    </row>
    <row r="18" spans="1:2" ht="15.6" x14ac:dyDescent="0.3">
      <c r="A18" s="218" t="str">
        <f>"Evolution "&amp; SURVEY_YEAR + 1&amp;"/"&amp; SURVEY_YEAR</f>
        <v>Evolution 2025/2024</v>
      </c>
      <c r="B18" s="144">
        <f>IF(DE_TOTALE&lt;&gt;0,(DE_TOTALE_PREV/DE_TOTALE-1)*100,0)</f>
        <v>0</v>
      </c>
    </row>
    <row r="19" spans="1:2" x14ac:dyDescent="0.25">
      <c r="A19" s="219" t="str">
        <f>IF(ABS(B18)&gt;20,"La DERD estimée pour "&amp; SURVEY_YEAR + 1&amp; " varie de plus de 20% par rapport à la DERD "&amp; SURVEY_YEAR,"Contrôles OK")</f>
        <v>Contrôles OK</v>
      </c>
    </row>
    <row r="20" spans="1:2" x14ac:dyDescent="0.25">
      <c r="A20" s="159"/>
    </row>
    <row r="21" spans="1:2" ht="31.5" customHeight="1" x14ac:dyDescent="0.25">
      <c r="A21" s="159"/>
    </row>
    <row r="22" spans="1:2" ht="31.5" customHeight="1" x14ac:dyDescent="0.25">
      <c r="A22" s="159"/>
    </row>
    <row r="23" spans="1:2" ht="31.5" customHeight="1" x14ac:dyDescent="0.25">
      <c r="A23" s="159"/>
    </row>
    <row r="24" spans="1:2" x14ac:dyDescent="0.25">
      <c r="A24" s="159"/>
    </row>
    <row r="25" spans="1:2" x14ac:dyDescent="0.25">
      <c r="A25" s="159"/>
    </row>
    <row r="26" spans="1:2" x14ac:dyDescent="0.25">
      <c r="A26" s="159"/>
    </row>
    <row r="27" spans="1:2" x14ac:dyDescent="0.25">
      <c r="A27" s="159"/>
    </row>
    <row r="28" spans="1:2" x14ac:dyDescent="0.25">
      <c r="A28" s="159"/>
    </row>
    <row r="29" spans="1:2" x14ac:dyDescent="0.25">
      <c r="A29" s="159"/>
    </row>
    <row r="30" spans="1:2" x14ac:dyDescent="0.25">
      <c r="A30" s="159"/>
    </row>
    <row r="31" spans="1:2" x14ac:dyDescent="0.25">
      <c r="A31" s="159"/>
    </row>
    <row r="32" spans="1:2" x14ac:dyDescent="0.25">
      <c r="A32" s="159"/>
    </row>
    <row r="33" spans="1:1" x14ac:dyDescent="0.25">
      <c r="A33" s="159"/>
    </row>
    <row r="34" spans="1:1" x14ac:dyDescent="0.25">
      <c r="A34" s="159"/>
    </row>
    <row r="35" spans="1:1" x14ac:dyDescent="0.25">
      <c r="A35" s="159"/>
    </row>
    <row r="36" spans="1:1" x14ac:dyDescent="0.25">
      <c r="A36" s="159"/>
    </row>
    <row r="37" spans="1:1" x14ac:dyDescent="0.25">
      <c r="A37" s="159"/>
    </row>
    <row r="38" spans="1:1" x14ac:dyDescent="0.25">
      <c r="A38" s="159"/>
    </row>
    <row r="39" spans="1:1" x14ac:dyDescent="0.25">
      <c r="A39" s="159"/>
    </row>
    <row r="40" spans="1:1" x14ac:dyDescent="0.25">
      <c r="A40" s="159"/>
    </row>
    <row r="41" spans="1:1" x14ac:dyDescent="0.25">
      <c r="A41" s="159"/>
    </row>
    <row r="42" spans="1:1" x14ac:dyDescent="0.25">
      <c r="A42" s="159"/>
    </row>
    <row r="43" spans="1:1" x14ac:dyDescent="0.25">
      <c r="A43" s="159"/>
    </row>
    <row r="44" spans="1:1" x14ac:dyDescent="0.25">
      <c r="A44" s="159"/>
    </row>
    <row r="45" spans="1:1" x14ac:dyDescent="0.25">
      <c r="A45" s="159"/>
    </row>
    <row r="46" spans="1:1" x14ac:dyDescent="0.25">
      <c r="A46" s="159"/>
    </row>
    <row r="47" spans="1:1" x14ac:dyDescent="0.25">
      <c r="A47" s="159"/>
    </row>
    <row r="48" spans="1:1" x14ac:dyDescent="0.25">
      <c r="A48" s="159"/>
    </row>
    <row r="49" spans="1:1" x14ac:dyDescent="0.25">
      <c r="A49" s="159"/>
    </row>
    <row r="50" spans="1:1" x14ac:dyDescent="0.25">
      <c r="A50" s="159"/>
    </row>
    <row r="51" spans="1:1" x14ac:dyDescent="0.25">
      <c r="A51" s="159"/>
    </row>
    <row r="52" spans="1:1" x14ac:dyDescent="0.25">
      <c r="A52" s="159"/>
    </row>
    <row r="53" spans="1:1" x14ac:dyDescent="0.25">
      <c r="A53" s="159"/>
    </row>
    <row r="54" spans="1:1" x14ac:dyDescent="0.25">
      <c r="A54" s="159"/>
    </row>
    <row r="55" spans="1:1" x14ac:dyDescent="0.25">
      <c r="A55" s="159"/>
    </row>
    <row r="56" spans="1:1" x14ac:dyDescent="0.25">
      <c r="A56" s="159"/>
    </row>
    <row r="57" spans="1:1" x14ac:dyDescent="0.25">
      <c r="A57" s="159"/>
    </row>
    <row r="58" spans="1:1" x14ac:dyDescent="0.25">
      <c r="A58" s="159"/>
    </row>
    <row r="59" spans="1:1" x14ac:dyDescent="0.25">
      <c r="A59" s="159"/>
    </row>
    <row r="60" spans="1:1" x14ac:dyDescent="0.25">
      <c r="A60" s="159"/>
    </row>
    <row r="61" spans="1:1" x14ac:dyDescent="0.25">
      <c r="A61" s="159"/>
    </row>
    <row r="62" spans="1:1" x14ac:dyDescent="0.25">
      <c r="A62" s="159"/>
    </row>
    <row r="63" spans="1:1" x14ac:dyDescent="0.25">
      <c r="A63" s="159"/>
    </row>
    <row r="64" spans="1:1" x14ac:dyDescent="0.25">
      <c r="A64" s="159"/>
    </row>
    <row r="65" spans="1:1" x14ac:dyDescent="0.25">
      <c r="A65" s="159"/>
    </row>
    <row r="66" spans="1:1" x14ac:dyDescent="0.25">
      <c r="A66" s="159"/>
    </row>
    <row r="67" spans="1:1" x14ac:dyDescent="0.25">
      <c r="A67" s="159"/>
    </row>
    <row r="68" spans="1:1" x14ac:dyDescent="0.25">
      <c r="A68" s="159"/>
    </row>
    <row r="69" spans="1:1" x14ac:dyDescent="0.25">
      <c r="A69" s="159"/>
    </row>
    <row r="70" spans="1:1" x14ac:dyDescent="0.25">
      <c r="A70" s="159"/>
    </row>
    <row r="71" spans="1:1" x14ac:dyDescent="0.25">
      <c r="A71" s="159"/>
    </row>
    <row r="72" spans="1:1" x14ac:dyDescent="0.25">
      <c r="A72" s="159"/>
    </row>
    <row r="73" spans="1:1" x14ac:dyDescent="0.25">
      <c r="A73" s="159"/>
    </row>
    <row r="74" spans="1:1" x14ac:dyDescent="0.25">
      <c r="A74" s="159"/>
    </row>
    <row r="75" spans="1:1" x14ac:dyDescent="0.25">
      <c r="A75" s="159"/>
    </row>
    <row r="76" spans="1:1" x14ac:dyDescent="0.25">
      <c r="A76" s="159"/>
    </row>
    <row r="77" spans="1:1" x14ac:dyDescent="0.25">
      <c r="A77" s="159"/>
    </row>
    <row r="78" spans="1:1" x14ac:dyDescent="0.25">
      <c r="A78" s="159"/>
    </row>
    <row r="79" spans="1:1" x14ac:dyDescent="0.25">
      <c r="A79" s="159"/>
    </row>
    <row r="80" spans="1:1" x14ac:dyDescent="0.25">
      <c r="A80" s="159"/>
    </row>
    <row r="81" spans="1:1" x14ac:dyDescent="0.25">
      <c r="A81" s="159"/>
    </row>
    <row r="82" spans="1:1" x14ac:dyDescent="0.25">
      <c r="A82" s="159"/>
    </row>
    <row r="83" spans="1:1" x14ac:dyDescent="0.25">
      <c r="A83" s="159"/>
    </row>
  </sheetData>
  <sheetProtection formatCells="0" formatColumns="0" formatRows="0" insertColumns="0" insertRows="0" insertHyperlinks="0" deleteColumns="0" deleteRows="0" sort="0" autoFilter="0" pivotTables="0"/>
  <mergeCells count="2">
    <mergeCell ref="A2:D2"/>
    <mergeCell ref="A3:B3"/>
  </mergeCells>
  <conditionalFormatting sqref="B18">
    <cfRule type="cellIs" dxfId="44"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D22"/>
  <sheetViews>
    <sheetView showGridLines="0" zoomScale="80" zoomScaleNormal="80" workbookViewId="0">
      <pane ySplit="1" topLeftCell="A2" activePane="bottomLeft" state="frozen"/>
      <selection pane="bottomLeft" activeCell="A10" sqref="A10"/>
    </sheetView>
  </sheetViews>
  <sheetFormatPr baseColWidth="10" defaultColWidth="11.44140625" defaultRowHeight="15" x14ac:dyDescent="0.25"/>
  <cols>
    <col min="1" max="1" width="59.5546875" style="76" customWidth="1"/>
    <col min="2" max="2" width="24.33203125" style="76" customWidth="1"/>
    <col min="3" max="4" width="25.33203125" style="76" customWidth="1"/>
    <col min="5" max="16384" width="11.44140625" style="76"/>
  </cols>
  <sheetData>
    <row r="1" spans="1:4" ht="15.6" x14ac:dyDescent="0.25">
      <c r="A1" s="113"/>
      <c r="B1" s="114"/>
    </row>
    <row r="2" spans="1:4" ht="16.5" customHeight="1" x14ac:dyDescent="0.25">
      <c r="A2" s="467" t="str">
        <f>"Synthèse des DÉPENSES consacrées à la R&amp;D en "&amp; SURVEY_YEAR &amp; " estimation en "&amp;SURVEY_YEAR+1</f>
        <v>Synthèse des DÉPENSES consacrées à la R&amp;D en 2024 estimation en 2025</v>
      </c>
      <c r="B2" s="467"/>
      <c r="C2" s="467"/>
      <c r="D2" s="220"/>
    </row>
    <row r="3" spans="1:4" ht="30" customHeight="1" x14ac:dyDescent="0.3">
      <c r="A3" s="482" t="s">
        <v>240</v>
      </c>
      <c r="B3" s="482"/>
      <c r="C3" s="482"/>
      <c r="D3" s="221"/>
    </row>
    <row r="4" spans="1:4" ht="19.5" customHeight="1" x14ac:dyDescent="0.25">
      <c r="A4" s="222"/>
      <c r="B4" s="483" t="s">
        <v>61</v>
      </c>
      <c r="C4" s="483"/>
      <c r="D4" s="223"/>
    </row>
    <row r="5" spans="1:4" ht="24" customHeight="1" x14ac:dyDescent="0.25">
      <c r="A5" s="224"/>
      <c r="B5" s="225" t="str">
        <f>"en " &amp; SURVEY_YEAR</f>
        <v>en 2024</v>
      </c>
      <c r="C5" s="226" t="str">
        <f>"Estimation " &amp; SURVEY_YEAR+1</f>
        <v>Estimation 2025</v>
      </c>
      <c r="D5" s="225" t="str">
        <f>"Evolution "&amp;SURVEY_YEAR+1&amp;"/"&amp;SURVEY_YEAR</f>
        <v>Evolution 2025/2024</v>
      </c>
    </row>
    <row r="6" spans="1:4" ht="65.25" customHeight="1" x14ac:dyDescent="0.25">
      <c r="A6" s="227" t="s">
        <v>543</v>
      </c>
      <c r="B6" s="228">
        <f>DI_TOTALE</f>
        <v>0</v>
      </c>
      <c r="C6" s="228">
        <f>DI_TOTALE_PREV</f>
        <v>0</v>
      </c>
      <c r="D6" s="229">
        <f>IF(DI_TOTALE&lt;&gt;0,(DI_TOTALE_PREV/DI_TOTALE-1)*100,0)</f>
        <v>0</v>
      </c>
    </row>
    <row r="7" spans="1:4" ht="22.5" customHeight="1" x14ac:dyDescent="0.25">
      <c r="A7" s="227" t="s">
        <v>544</v>
      </c>
      <c r="B7" s="228">
        <f>DE_TOTALE</f>
        <v>0</v>
      </c>
      <c r="C7" s="228">
        <f>DE_TOTALE_PREV</f>
        <v>0</v>
      </c>
      <c r="D7" s="229">
        <f>IF(DE_TOTALE&lt;&gt;0,(DE_TOTALE_PREV/DE_TOTALE-1)*100,0)</f>
        <v>0</v>
      </c>
    </row>
    <row r="8" spans="1:4" ht="15" customHeight="1" x14ac:dyDescent="0.25">
      <c r="A8" s="230" t="s">
        <v>545</v>
      </c>
      <c r="B8" s="231">
        <f>D_SYNTHESE_DI_TOTALE+D_SYNTHESE_DE_TOTALE</f>
        <v>0</v>
      </c>
      <c r="C8" s="231">
        <f>D_SYNTHESE_DI_TOTALE_PREV+D_SYNTHESE_DE_TOTALE_PREV</f>
        <v>0</v>
      </c>
      <c r="D8" s="229">
        <f>IF(DEP_TOTALE&lt;&gt;0,(DEP_TOTALE_PREV/DEP_TOTALE-1)*100,0)</f>
        <v>0</v>
      </c>
    </row>
    <row r="9" spans="1:4" ht="26.25" customHeight="1" x14ac:dyDescent="0.25">
      <c r="A9" s="232"/>
      <c r="B9" s="232"/>
      <c r="C9" s="232"/>
      <c r="D9" s="232"/>
    </row>
    <row r="10" spans="1:4" ht="15.6" x14ac:dyDescent="0.25">
      <c r="A10" s="233" t="str">
        <f>IF(ABS(D8)&gt;20,"Les dépenses de R&amp;D estimées pour "&amp; SURVEY_YEAR + 1&amp; " varient de plus de 20% par rapport aux dépenses de R&amp;D "&amp; SURVEY_YEAR,"Contrôles OK")</f>
        <v>Contrôles OK</v>
      </c>
      <c r="B10" s="234"/>
      <c r="C10" s="234"/>
      <c r="D10" s="234"/>
    </row>
    <row r="11" spans="1:4" ht="26.25" customHeight="1" x14ac:dyDescent="0.25">
      <c r="A11" s="484" t="str">
        <f>IF(OR(ISBLANK(D_SYNTHESE_DI_TOTALE),D_SYNTHESE_DI_TOTALE=0),"Aucune dépense interne de R&amp;D n'a été renseignée","Contrôles OK")</f>
        <v>Aucune dépense interne de R&amp;D n'a été renseignée</v>
      </c>
      <c r="B11" s="485"/>
      <c r="C11" s="485"/>
      <c r="D11" s="486"/>
    </row>
    <row r="12" spans="1:4" ht="15.6" x14ac:dyDescent="0.25">
      <c r="A12" s="235"/>
      <c r="B12" s="235"/>
      <c r="C12" s="235"/>
      <c r="D12" s="235"/>
    </row>
    <row r="13" spans="1:4" ht="33.75" customHeight="1" x14ac:dyDescent="0.25">
      <c r="A13" s="479" t="s">
        <v>241</v>
      </c>
      <c r="B13" s="479"/>
      <c r="C13" s="479"/>
      <c r="D13" s="236"/>
    </row>
    <row r="14" spans="1:4" ht="15.6" x14ac:dyDescent="0.25">
      <c r="A14" s="237"/>
      <c r="B14" s="237"/>
      <c r="C14" s="237"/>
      <c r="D14" s="237"/>
    </row>
    <row r="15" spans="1:4" ht="54" customHeight="1" x14ac:dyDescent="0.25">
      <c r="A15" s="480" t="s">
        <v>242</v>
      </c>
      <c r="B15" s="481"/>
      <c r="C15" s="481"/>
      <c r="D15" s="481"/>
    </row>
    <row r="20" ht="31.5" customHeight="1" x14ac:dyDescent="0.25"/>
    <row r="21" ht="31.5" customHeight="1" x14ac:dyDescent="0.25"/>
    <row r="22" ht="31.5" customHeight="1" x14ac:dyDescent="0.25"/>
  </sheetData>
  <sheetProtection formatCells="0" formatColumns="0" formatRows="0" insertColumns="0" insertRows="0" insertHyperlinks="0" deleteColumns="0" deleteRows="0" sort="0" autoFilter="0" pivotTables="0"/>
  <mergeCells count="6">
    <mergeCell ref="A13:C13"/>
    <mergeCell ref="A15:D15"/>
    <mergeCell ref="A2:C2"/>
    <mergeCell ref="A3:C3"/>
    <mergeCell ref="B4:C4"/>
    <mergeCell ref="A11:D11"/>
  </mergeCells>
  <conditionalFormatting sqref="D6">
    <cfRule type="cellIs" dxfId="43" priority="4" operator="notBetween">
      <formula>-20</formula>
      <formula>20</formula>
    </cfRule>
  </conditionalFormatting>
  <conditionalFormatting sqref="D7">
    <cfRule type="cellIs" dxfId="42" priority="3" operator="notBetween">
      <formula>-20</formula>
      <formula>20</formula>
    </cfRule>
  </conditionalFormatting>
  <conditionalFormatting sqref="D8">
    <cfRule type="cellIs" dxfId="41" priority="2" operator="notBetween">
      <formula>-20</formula>
      <formula>20</formula>
    </cfRule>
  </conditionalFormatting>
  <conditionalFormatting sqref="B6">
    <cfRule type="cellIs" dxfId="40" priority="1" operator="equal">
      <formula>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E20"/>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0" sqref="A10:D10"/>
    </sheetView>
  </sheetViews>
  <sheetFormatPr baseColWidth="10" defaultColWidth="11.44140625" defaultRowHeight="15" x14ac:dyDescent="0.25"/>
  <cols>
    <col min="1" max="1" width="59.5546875" style="76" customWidth="1"/>
    <col min="2" max="4" width="20.6640625" style="76" customWidth="1"/>
    <col min="5" max="5" width="3.33203125" style="115" customWidth="1"/>
    <col min="6" max="16384" width="11.44140625" style="76"/>
  </cols>
  <sheetData>
    <row r="1" spans="1:5" ht="15.6" x14ac:dyDescent="0.25">
      <c r="A1" s="113"/>
      <c r="B1" s="114"/>
    </row>
    <row r="2" spans="1:5" ht="16.5" customHeight="1" x14ac:dyDescent="0.25">
      <c r="A2" s="488" t="str">
        <f>" Ressources utilisées pour les dépenses de R&amp;D  en " &amp; SURVEY_YEAR &amp; " et estimations " &amp; SURVEY_YEAR+1 &amp; " : Dotations budgétaires"</f>
        <v xml:space="preserve"> Ressources utilisées pour les dépenses de R&amp;D  en 2024 et estimations 2025 : Dotations budgétaires</v>
      </c>
      <c r="B2" s="488"/>
      <c r="C2" s="488"/>
      <c r="D2" s="488"/>
      <c r="E2" s="118"/>
    </row>
    <row r="3" spans="1:5" ht="128.25" customHeight="1" x14ac:dyDescent="0.25">
      <c r="A3" s="470" t="s">
        <v>546</v>
      </c>
      <c r="B3" s="470"/>
      <c r="C3" s="470"/>
      <c r="D3" s="470"/>
      <c r="E3" s="121"/>
    </row>
    <row r="4" spans="1:5" ht="31.2" x14ac:dyDescent="0.3">
      <c r="B4" s="189">
        <f>SURVEY_YEAR</f>
        <v>2024</v>
      </c>
      <c r="C4" s="238" t="str">
        <f>"Estimation " &amp; SURVEY_YEAR+1</f>
        <v>Estimation 2025</v>
      </c>
      <c r="D4" s="239" t="str">
        <f>"Estimation " &amp; SURVEY_YEAR+1&amp;"/"&amp;SURVEY_YEAR</f>
        <v>Estimation 2025/2024</v>
      </c>
      <c r="E4" s="121"/>
    </row>
    <row r="5" spans="1:5" ht="15.6" x14ac:dyDescent="0.3">
      <c r="B5" s="487" t="s">
        <v>61</v>
      </c>
      <c r="C5" s="487"/>
      <c r="D5" s="240" t="s">
        <v>547</v>
      </c>
      <c r="E5" s="121"/>
    </row>
    <row r="6" spans="1:5" ht="86.1" customHeight="1" x14ac:dyDescent="0.25">
      <c r="A6" s="241" t="s">
        <v>243</v>
      </c>
      <c r="B6" s="242"/>
      <c r="C6" s="243"/>
      <c r="D6" s="229" t="e">
        <f>(RESS_MIRES_PREV/RESS_MIRES-1)*100</f>
        <v>#DIV/0!</v>
      </c>
    </row>
    <row r="7" spans="1:5" ht="86.1" customHeight="1" x14ac:dyDescent="0.25">
      <c r="A7" s="244" t="s">
        <v>244</v>
      </c>
      <c r="B7" s="242"/>
      <c r="C7" s="243"/>
      <c r="D7" s="229" t="e">
        <f>(RESS_HORS_MIRES_PREV/RESS_HORS_MIRES-1)*100</f>
        <v>#DIV/0!</v>
      </c>
      <c r="E7" s="121"/>
    </row>
    <row r="8" spans="1:5" ht="86.1" customHeight="1" x14ac:dyDescent="0.25">
      <c r="A8" s="245" t="s">
        <v>245</v>
      </c>
      <c r="B8" s="242"/>
      <c r="C8" s="243"/>
      <c r="D8" s="229" t="e">
        <f>(RESS_REC_PREV/RESS_REC-1)*100</f>
        <v>#DIV/0!</v>
      </c>
      <c r="E8" s="121"/>
    </row>
    <row r="9" spans="1:5" ht="15.6" x14ac:dyDescent="0.25">
      <c r="A9" s="246" t="s">
        <v>246</v>
      </c>
      <c r="B9" s="247">
        <f>SUM(B6:B8)</f>
        <v>0</v>
      </c>
      <c r="C9" s="247">
        <f>SUM(C6:C8)</f>
        <v>0</v>
      </c>
      <c r="D9" s="229" t="e">
        <f>(RESS_BUDGT_PREV/RESS_BUDGT_TOTAL-1)*100</f>
        <v>#DIV/0!</v>
      </c>
    </row>
    <row r="10" spans="1:5" ht="33" customHeight="1" x14ac:dyDescent="0.25">
      <c r="A10" s="489" t="e">
        <f>IF(ABS(D9)&gt;3,"Les ressources budgétaires estimées pour "&amp; SURVEY_YEAR + 1&amp; " varient de plus de 20% par rapport aux ressources budgétaires "&amp; SURVEY_YEAR,"Contrôles OK")</f>
        <v>#DIV/0!</v>
      </c>
      <c r="B10" s="489"/>
      <c r="C10" s="489"/>
      <c r="D10" s="489"/>
      <c r="E10" s="121"/>
    </row>
    <row r="12" spans="1:5" ht="43.5" customHeight="1" x14ac:dyDescent="0.25">
      <c r="A12" s="491" t="s">
        <v>548</v>
      </c>
      <c r="B12" s="491"/>
      <c r="C12" s="491"/>
      <c r="D12" s="491"/>
    </row>
    <row r="13" spans="1:5" ht="15.6" x14ac:dyDescent="0.25">
      <c r="A13" s="490" t="s">
        <v>549</v>
      </c>
      <c r="B13" s="490"/>
      <c r="C13" s="490"/>
      <c r="D13" s="490"/>
    </row>
    <row r="14" spans="1:5" ht="15.6" x14ac:dyDescent="0.25">
      <c r="A14" s="490" t="s">
        <v>550</v>
      </c>
      <c r="B14" s="490"/>
      <c r="C14" s="490"/>
      <c r="D14" s="490"/>
    </row>
    <row r="15" spans="1:5" x14ac:dyDescent="0.25">
      <c r="A15" s="492" t="s">
        <v>551</v>
      </c>
      <c r="B15" s="470"/>
      <c r="C15" s="470"/>
      <c r="D15" s="470"/>
    </row>
    <row r="16" spans="1:5" ht="15.6" x14ac:dyDescent="0.25">
      <c r="A16" s="490" t="s">
        <v>552</v>
      </c>
      <c r="B16" s="490"/>
      <c r="C16" s="490"/>
      <c r="D16" s="490"/>
    </row>
    <row r="17" spans="1:4" ht="31.5" customHeight="1" x14ac:dyDescent="0.25">
      <c r="A17" s="490" t="s">
        <v>553</v>
      </c>
      <c r="B17" s="490"/>
      <c r="C17" s="490"/>
      <c r="D17" s="490"/>
    </row>
    <row r="18" spans="1:4" ht="15.6" x14ac:dyDescent="0.25">
      <c r="A18" s="490" t="s">
        <v>554</v>
      </c>
      <c r="B18" s="490"/>
      <c r="C18" s="490"/>
      <c r="D18" s="490"/>
    </row>
    <row r="19" spans="1:4" ht="15.6" x14ac:dyDescent="0.25">
      <c r="A19" s="490" t="s">
        <v>555</v>
      </c>
      <c r="B19" s="490"/>
      <c r="C19" s="490"/>
      <c r="D19" s="490"/>
    </row>
    <row r="20" spans="1:4" ht="15.6" x14ac:dyDescent="0.25">
      <c r="A20" s="490" t="s">
        <v>556</v>
      </c>
      <c r="B20" s="490"/>
      <c r="C20" s="490"/>
      <c r="D20" s="490"/>
    </row>
  </sheetData>
  <sheetProtection formatCells="0" formatColumns="0" formatRows="0" insertColumns="0" insertRows="0" insertHyperlinks="0" deleteColumns="0" deleteRows="0" sort="0" autoFilter="0" pivotTables="0"/>
  <mergeCells count="13">
    <mergeCell ref="A18:D18"/>
    <mergeCell ref="A19:D19"/>
    <mergeCell ref="A20:D20"/>
    <mergeCell ref="A12:D12"/>
    <mergeCell ref="A13:D13"/>
    <mergeCell ref="A14:D14"/>
    <mergeCell ref="A15:D15"/>
    <mergeCell ref="A16:D16"/>
    <mergeCell ref="B5:C5"/>
    <mergeCell ref="A3:D3"/>
    <mergeCell ref="A2:D2"/>
    <mergeCell ref="A10:D10"/>
    <mergeCell ref="A17:D17"/>
  </mergeCells>
  <conditionalFormatting sqref="D6">
    <cfRule type="cellIs" dxfId="39" priority="4" operator="notBetween">
      <formula>-20</formula>
      <formula>20</formula>
    </cfRule>
  </conditionalFormatting>
  <conditionalFormatting sqref="D9">
    <cfRule type="cellIs" dxfId="38" priority="1" operator="notBetween">
      <formula>-20</formula>
      <formula>20</formula>
    </cfRule>
  </conditionalFormatting>
  <conditionalFormatting sqref="D7">
    <cfRule type="cellIs" dxfId="37" priority="3" operator="notBetween">
      <formula>-20</formula>
      <formula>20</formula>
    </cfRule>
  </conditionalFormatting>
  <conditionalFormatting sqref="D8">
    <cfRule type="cellIs" dxfId="36" priority="2"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D26"/>
  <sheetViews>
    <sheetView showGridLines="0" zoomScaleNormal="100" workbookViewId="0">
      <pane ySplit="1" topLeftCell="A2" activePane="bottomLeft" state="frozen"/>
      <selection pane="bottomLeft" activeCell="B14" sqref="B14"/>
    </sheetView>
  </sheetViews>
  <sheetFormatPr baseColWidth="10" defaultColWidth="11.44140625" defaultRowHeight="15" x14ac:dyDescent="0.25"/>
  <cols>
    <col min="1" max="1" width="59.5546875" style="76" customWidth="1"/>
    <col min="2" max="2" width="24.33203125" style="76" customWidth="1"/>
    <col min="3" max="3" width="25.33203125" style="76" customWidth="1"/>
    <col min="4" max="4" width="3.33203125" style="115" customWidth="1"/>
    <col min="5" max="16384" width="11.44140625" style="76"/>
  </cols>
  <sheetData>
    <row r="1" spans="1:4" ht="15.6" x14ac:dyDescent="0.25">
      <c r="A1" s="113"/>
      <c r="B1" s="114"/>
    </row>
    <row r="2" spans="1:4" ht="15.75" customHeight="1" x14ac:dyDescent="0.25">
      <c r="A2" s="467" t="str">
        <f>"Ressources propres utilisées pour la R&amp;D en " &amp; SURVEY_YEAR &amp; " et estimation " &amp; SURVEY_YEAR+1</f>
        <v>Ressources propres utilisées pour la R&amp;D en 2024 et estimation 2025</v>
      </c>
      <c r="B2" s="467"/>
      <c r="C2" s="467"/>
      <c r="D2" s="118"/>
    </row>
    <row r="3" spans="1:4" ht="96.6" customHeight="1" x14ac:dyDescent="0.25">
      <c r="A3" s="456" t="s">
        <v>557</v>
      </c>
      <c r="B3" s="457"/>
      <c r="C3" s="458"/>
      <c r="D3" s="127"/>
    </row>
    <row r="4" spans="1:4" ht="15.6" x14ac:dyDescent="0.3">
      <c r="B4" s="251">
        <f>SURVEY_YEAR</f>
        <v>2024</v>
      </c>
      <c r="C4" s="248">
        <f>SURVEY_YEAR+1</f>
        <v>2025</v>
      </c>
      <c r="D4" s="127"/>
    </row>
    <row r="5" spans="1:4" ht="15.6" x14ac:dyDescent="0.3">
      <c r="B5" s="251" t="s">
        <v>61</v>
      </c>
      <c r="C5" s="79"/>
      <c r="D5" s="127"/>
    </row>
    <row r="6" spans="1:4" ht="45" x14ac:dyDescent="0.25">
      <c r="A6" s="163" t="s">
        <v>247</v>
      </c>
      <c r="B6" s="249"/>
      <c r="D6" s="127"/>
    </row>
    <row r="7" spans="1:4" x14ac:dyDescent="0.25">
      <c r="A7" s="163" t="s">
        <v>248</v>
      </c>
      <c r="B7" s="249"/>
      <c r="D7" s="127"/>
    </row>
    <row r="8" spans="1:4" x14ac:dyDescent="0.25">
      <c r="A8" s="163" t="s">
        <v>249</v>
      </c>
      <c r="B8" s="249"/>
    </row>
    <row r="9" spans="1:4" ht="15.6" x14ac:dyDescent="0.25">
      <c r="A9" s="163" t="s">
        <v>250</v>
      </c>
      <c r="B9" s="249"/>
      <c r="D9" s="123"/>
    </row>
    <row r="10" spans="1:4" x14ac:dyDescent="0.25">
      <c r="A10" s="163" t="s">
        <v>251</v>
      </c>
      <c r="B10" s="249"/>
      <c r="D10" s="121"/>
    </row>
    <row r="11" spans="1:4" ht="15.6" x14ac:dyDescent="0.3">
      <c r="A11" s="163" t="s">
        <v>252</v>
      </c>
      <c r="B11" s="249"/>
      <c r="C11" s="250"/>
      <c r="D11" s="121"/>
    </row>
    <row r="12" spans="1:4" ht="15.6" x14ac:dyDescent="0.3">
      <c r="A12" s="163" t="s">
        <v>253</v>
      </c>
      <c r="B12" s="249"/>
      <c r="C12" s="251" t="s">
        <v>61</v>
      </c>
      <c r="D12" s="121"/>
    </row>
    <row r="13" spans="1:4" ht="15.6" x14ac:dyDescent="0.25">
      <c r="A13" s="252" t="s">
        <v>254</v>
      </c>
      <c r="B13" s="256">
        <f>SUM(B6:B12)</f>
        <v>0</v>
      </c>
      <c r="C13" s="253"/>
      <c r="D13" s="121"/>
    </row>
    <row r="14" spans="1:4" x14ac:dyDescent="0.25">
      <c r="A14" s="76" t="str">
        <f>"Evolution "&amp;SURVEY_YEAR+1&amp;"/"&amp;SURVEY_YEAR</f>
        <v>Evolution 2025/2024</v>
      </c>
      <c r="C14" s="229" t="e">
        <f>(RESS_PROPRES_PREV/RESS_PROPRES_TOTAL-1)*100</f>
        <v>#DIV/0!</v>
      </c>
    </row>
    <row r="15" spans="1:4" ht="15.6" x14ac:dyDescent="0.25">
      <c r="B15" s="254"/>
      <c r="C15" s="254"/>
      <c r="D15" s="255"/>
    </row>
    <row r="16" spans="1:4" x14ac:dyDescent="0.25">
      <c r="A16" s="493" t="e">
        <f>IF(ABS(C14)&gt;20,"Les ressources propres estimées pour "&amp; SURVEY_YEAR + 1&amp; " varient de plus de 20% par rapport aux ressources propres "&amp; SURVEY_YEAR,"Contrôles OK")</f>
        <v>#DIV/0!</v>
      </c>
      <c r="B16" s="493"/>
      <c r="C16" s="493"/>
    </row>
    <row r="17" spans="2:3" ht="15.6" x14ac:dyDescent="0.25">
      <c r="B17" s="254"/>
      <c r="C17" s="254"/>
    </row>
    <row r="18" spans="2:3" ht="15.6" x14ac:dyDescent="0.25">
      <c r="B18" s="254"/>
      <c r="C18" s="254"/>
    </row>
    <row r="19" spans="2:3" ht="15.6" x14ac:dyDescent="0.25">
      <c r="B19" s="254"/>
      <c r="C19" s="254"/>
    </row>
    <row r="20" spans="2:3" ht="15.6" x14ac:dyDescent="0.25">
      <c r="B20" s="254"/>
      <c r="C20" s="254"/>
    </row>
    <row r="21" spans="2:3" ht="15.6" x14ac:dyDescent="0.25">
      <c r="B21" s="254"/>
      <c r="C21" s="254"/>
    </row>
    <row r="22" spans="2:3" ht="15.6" x14ac:dyDescent="0.25">
      <c r="B22" s="254"/>
      <c r="C22" s="254"/>
    </row>
    <row r="23" spans="2:3" ht="15.6" x14ac:dyDescent="0.25">
      <c r="B23" s="254"/>
      <c r="C23" s="254"/>
    </row>
    <row r="24" spans="2:3" ht="15.6" x14ac:dyDescent="0.25">
      <c r="B24" s="254"/>
      <c r="C24" s="254"/>
    </row>
    <row r="25" spans="2:3" ht="15.6" x14ac:dyDescent="0.25">
      <c r="B25" s="254"/>
      <c r="C25" s="254"/>
    </row>
    <row r="26" spans="2:3" ht="15.6" x14ac:dyDescent="0.25">
      <c r="B26" s="254"/>
      <c r="C26" s="254"/>
    </row>
  </sheetData>
  <sheetProtection formatCells="0" formatColumns="0" formatRows="0" insertColumns="0" insertRows="0" insertHyperlinks="0" deleteColumns="0" deleteRows="0" sort="0" autoFilter="0" pivotTables="0"/>
  <mergeCells count="3">
    <mergeCell ref="A2:C2"/>
    <mergeCell ref="A3:C3"/>
    <mergeCell ref="A16:C16"/>
  </mergeCells>
  <conditionalFormatting sqref="C13">
    <cfRule type="cellIs" dxfId="35" priority="3" stopIfTrue="1" operator="equal">
      <formula>TRUE</formula>
    </cfRule>
    <cfRule type="cellIs" dxfId="34" priority="4" stopIfTrue="1" operator="equal">
      <formula>FALSE</formula>
    </cfRule>
  </conditionalFormatting>
  <conditionalFormatting sqref="C14">
    <cfRule type="cellIs" dxfId="33" priority="1"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E53"/>
  <sheetViews>
    <sheetView showGridLines="0" zoomScaleNormal="100" workbookViewId="0">
      <pane ySplit="1" topLeftCell="A2" activePane="bottomLeft" state="frozen"/>
      <selection pane="bottomLeft" activeCell="B19" sqref="B19"/>
    </sheetView>
  </sheetViews>
  <sheetFormatPr baseColWidth="10" defaultColWidth="11.44140625" defaultRowHeight="13.2" x14ac:dyDescent="0.25"/>
  <cols>
    <col min="1" max="1" width="72.6640625" style="44" customWidth="1"/>
    <col min="2" max="2" width="26.33203125" style="44" customWidth="1"/>
    <col min="3" max="3" width="3.5546875" style="44" customWidth="1"/>
    <col min="4" max="4" width="96.6640625" style="260" customWidth="1"/>
    <col min="5" max="5" width="3.109375" style="265" customWidth="1"/>
    <col min="6" max="16384" width="11.44140625" style="44"/>
  </cols>
  <sheetData>
    <row r="1" spans="1:5" s="43" customFormat="1" ht="15" x14ac:dyDescent="0.25">
      <c r="A1" s="263"/>
      <c r="B1" s="264"/>
      <c r="C1" s="44"/>
      <c r="D1" s="257" t="s">
        <v>400</v>
      </c>
      <c r="E1" s="265"/>
    </row>
    <row r="2" spans="1:5" s="60" customFormat="1" ht="33" customHeight="1" x14ac:dyDescent="0.2">
      <c r="A2" s="495" t="str">
        <f>" Ressources externes utilisées en " &amp; SURVEY_YEAR &amp; ", en provenance du secteur militaire de l'État et des organismes publics"</f>
        <v xml:space="preserve"> Ressources externes utilisées en 2024, en provenance du secteur militaire de l'État et des organismes publics</v>
      </c>
      <c r="B2" s="495"/>
      <c r="C2" s="267"/>
      <c r="E2" s="266"/>
    </row>
    <row r="3" spans="1:5" s="267" customFormat="1" ht="51.6" customHeight="1" x14ac:dyDescent="0.3">
      <c r="A3" s="494" t="s">
        <v>568</v>
      </c>
      <c r="B3" s="494"/>
      <c r="D3" s="258"/>
      <c r="E3" s="266"/>
    </row>
    <row r="4" spans="1:5" ht="18" customHeight="1" x14ac:dyDescent="0.25">
      <c r="A4" s="268"/>
      <c r="D4" s="259"/>
      <c r="E4" s="269"/>
    </row>
    <row r="5" spans="1:5" ht="15" x14ac:dyDescent="0.25">
      <c r="A5" s="270" t="s">
        <v>96</v>
      </c>
      <c r="B5" s="271" t="s">
        <v>61</v>
      </c>
      <c r="D5" s="127"/>
      <c r="E5" s="272"/>
    </row>
    <row r="6" spans="1:5" ht="30" x14ac:dyDescent="0.25">
      <c r="A6" s="273" t="s">
        <v>255</v>
      </c>
      <c r="B6" s="274"/>
      <c r="D6" s="187" t="s">
        <v>558</v>
      </c>
      <c r="E6" s="272"/>
    </row>
    <row r="7" spans="1:5" ht="30" x14ac:dyDescent="0.25">
      <c r="A7" s="275" t="s">
        <v>256</v>
      </c>
      <c r="B7" s="274"/>
      <c r="D7" s="187" t="s">
        <v>559</v>
      </c>
      <c r="E7" s="272"/>
    </row>
    <row r="8" spans="1:5" ht="15" x14ac:dyDescent="0.25">
      <c r="A8" s="276" t="s">
        <v>257</v>
      </c>
      <c r="B8" s="274"/>
      <c r="D8" s="187" t="s">
        <v>560</v>
      </c>
    </row>
    <row r="9" spans="1:5" ht="15" x14ac:dyDescent="0.25">
      <c r="A9" s="276" t="s">
        <v>258</v>
      </c>
      <c r="B9" s="274"/>
      <c r="D9" s="187" t="s">
        <v>561</v>
      </c>
      <c r="E9" s="277"/>
    </row>
    <row r="10" spans="1:5" ht="15" x14ac:dyDescent="0.25">
      <c r="A10" s="276" t="s">
        <v>259</v>
      </c>
      <c r="B10" s="274"/>
      <c r="D10" s="187" t="s">
        <v>562</v>
      </c>
      <c r="E10" s="278"/>
    </row>
    <row r="11" spans="1:5" ht="15" x14ac:dyDescent="0.25">
      <c r="A11" s="276" t="s">
        <v>260</v>
      </c>
      <c r="B11" s="274"/>
      <c r="D11" s="187" t="s">
        <v>563</v>
      </c>
      <c r="E11" s="278"/>
    </row>
    <row r="12" spans="1:5" ht="15" x14ac:dyDescent="0.25">
      <c r="A12" s="276" t="s">
        <v>261</v>
      </c>
      <c r="B12" s="274"/>
      <c r="D12" s="187" t="s">
        <v>564</v>
      </c>
      <c r="E12" s="278"/>
    </row>
    <row r="13" spans="1:5" ht="15" x14ac:dyDescent="0.25">
      <c r="A13" s="276" t="s">
        <v>262</v>
      </c>
      <c r="B13" s="274"/>
      <c r="D13" s="187" t="s">
        <v>565</v>
      </c>
      <c r="E13" s="278"/>
    </row>
    <row r="14" spans="1:5" ht="15" x14ac:dyDescent="0.25">
      <c r="A14" s="276" t="s">
        <v>263</v>
      </c>
      <c r="B14" s="274"/>
      <c r="D14" s="187" t="s">
        <v>566</v>
      </c>
      <c r="E14" s="278"/>
    </row>
    <row r="15" spans="1:5" ht="15" x14ac:dyDescent="0.25">
      <c r="A15" s="276" t="s">
        <v>264</v>
      </c>
      <c r="B15" s="274"/>
      <c r="D15" s="187" t="s">
        <v>567</v>
      </c>
      <c r="E15" s="278"/>
    </row>
    <row r="16" spans="1:5" x14ac:dyDescent="0.25">
      <c r="A16" s="276" t="s">
        <v>107</v>
      </c>
      <c r="B16" s="274"/>
    </row>
    <row r="17" spans="1:5" ht="17.25" customHeight="1" x14ac:dyDescent="0.25">
      <c r="A17" s="276" t="s">
        <v>108</v>
      </c>
      <c r="B17" s="274"/>
      <c r="D17" s="261"/>
      <c r="E17" s="278"/>
    </row>
    <row r="18" spans="1:5" ht="17.25" customHeight="1" x14ac:dyDescent="0.25">
      <c r="A18" s="276" t="s">
        <v>230</v>
      </c>
      <c r="B18" s="281"/>
      <c r="D18" s="261"/>
      <c r="E18" s="278"/>
    </row>
    <row r="19" spans="1:5" ht="26.4" x14ac:dyDescent="0.25">
      <c r="A19" s="279" t="s">
        <v>265</v>
      </c>
      <c r="B19" s="280">
        <f>SUM(B6:B17)</f>
        <v>0</v>
      </c>
    </row>
    <row r="20" spans="1:5" x14ac:dyDescent="0.25">
      <c r="D20" s="262"/>
      <c r="E20" s="266"/>
    </row>
    <row r="50" ht="15.75" customHeight="1" x14ac:dyDescent="0.25"/>
    <row r="51" ht="15.75" customHeight="1" x14ac:dyDescent="0.25"/>
    <row r="52" ht="15.75" customHeight="1" x14ac:dyDescent="0.25"/>
    <row r="53" ht="15.75" customHeight="1" x14ac:dyDescent="0.25"/>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E39"/>
  <sheetViews>
    <sheetView showGridLines="0"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44140625" defaultRowHeight="15" x14ac:dyDescent="0.25"/>
  <cols>
    <col min="1" max="1" width="77.109375" style="76" customWidth="1"/>
    <col min="2" max="2" width="26" style="76" customWidth="1"/>
    <col min="3" max="3" width="3.33203125" style="76" customWidth="1"/>
    <col min="4" max="4" width="82.33203125" style="115" customWidth="1"/>
    <col min="5" max="5" width="3.109375" style="115" customWidth="1"/>
    <col min="6" max="16384" width="11.44140625" style="76"/>
  </cols>
  <sheetData>
    <row r="1" spans="1:5" ht="15.6" x14ac:dyDescent="0.25">
      <c r="A1" s="113"/>
      <c r="B1" s="114"/>
      <c r="D1" s="257" t="s">
        <v>400</v>
      </c>
    </row>
    <row r="2" spans="1:5" ht="16.5" customHeight="1" x14ac:dyDescent="0.25">
      <c r="A2" s="497" t="str">
        <f>" Ressources externes utilisées en " &amp; SURVEY_YEAR &amp; ", en provenance de l'Administration"</f>
        <v xml:space="preserve"> Ressources externes utilisées en 2024, en provenance de l'Administration</v>
      </c>
      <c r="B2" s="497"/>
      <c r="D2" s="127"/>
      <c r="E2" s="118"/>
    </row>
    <row r="3" spans="1:5" ht="19.5" customHeight="1" x14ac:dyDescent="0.25">
      <c r="A3" s="496" t="s">
        <v>569</v>
      </c>
      <c r="B3" s="496"/>
      <c r="D3" s="127"/>
      <c r="E3" s="121"/>
    </row>
    <row r="4" spans="1:5" ht="15.6" x14ac:dyDescent="0.3">
      <c r="A4" s="79"/>
      <c r="D4" s="122"/>
      <c r="E4" s="122"/>
    </row>
    <row r="5" spans="1:5" ht="15.6" x14ac:dyDescent="0.3">
      <c r="A5" s="282" t="s">
        <v>266</v>
      </c>
      <c r="B5" s="189" t="s">
        <v>61</v>
      </c>
      <c r="D5" s="122"/>
      <c r="E5" s="122"/>
    </row>
    <row r="6" spans="1:5" ht="15.6" x14ac:dyDescent="0.25">
      <c r="A6" s="283" t="s">
        <v>267</v>
      </c>
      <c r="B6" s="284"/>
      <c r="D6" s="122"/>
      <c r="E6" s="122"/>
    </row>
    <row r="7" spans="1:5" ht="15.6" x14ac:dyDescent="0.25">
      <c r="A7" s="283" t="s">
        <v>268</v>
      </c>
      <c r="B7" s="284"/>
      <c r="D7" s="122"/>
      <c r="E7" s="122"/>
    </row>
    <row r="8" spans="1:5" ht="15.6" x14ac:dyDescent="0.25">
      <c r="A8" s="283" t="s">
        <v>269</v>
      </c>
      <c r="B8" s="284"/>
      <c r="D8" s="122"/>
      <c r="E8" s="122"/>
    </row>
    <row r="9" spans="1:5" x14ac:dyDescent="0.25">
      <c r="A9" s="283" t="s">
        <v>270</v>
      </c>
      <c r="B9" s="284"/>
    </row>
    <row r="10" spans="1:5" ht="15.6" x14ac:dyDescent="0.25">
      <c r="A10" s="283" t="s">
        <v>271</v>
      </c>
      <c r="B10" s="284"/>
      <c r="D10" s="123"/>
      <c r="E10" s="123"/>
    </row>
    <row r="11" spans="1:5" x14ac:dyDescent="0.25">
      <c r="A11" s="283" t="s">
        <v>272</v>
      </c>
      <c r="B11" s="284"/>
      <c r="D11" s="121"/>
      <c r="E11" s="121"/>
    </row>
    <row r="12" spans="1:5" x14ac:dyDescent="0.25">
      <c r="A12" s="283" t="s">
        <v>273</v>
      </c>
      <c r="B12" s="284"/>
      <c r="D12" s="121"/>
      <c r="E12" s="121"/>
    </row>
    <row r="13" spans="1:5" x14ac:dyDescent="0.25">
      <c r="A13" s="283" t="s">
        <v>274</v>
      </c>
      <c r="B13" s="284"/>
      <c r="D13" s="121"/>
      <c r="E13" s="121"/>
    </row>
    <row r="14" spans="1:5" x14ac:dyDescent="0.25">
      <c r="A14" s="283" t="s">
        <v>275</v>
      </c>
      <c r="B14" s="284"/>
      <c r="D14" s="121"/>
      <c r="E14" s="121"/>
    </row>
    <row r="15" spans="1:5" x14ac:dyDescent="0.25">
      <c r="A15" s="283" t="s">
        <v>276</v>
      </c>
      <c r="B15" s="284"/>
      <c r="D15" s="121"/>
      <c r="E15" s="121"/>
    </row>
    <row r="16" spans="1:5" x14ac:dyDescent="0.25">
      <c r="A16" s="283" t="s">
        <v>277</v>
      </c>
      <c r="B16" s="284"/>
      <c r="D16" s="121"/>
      <c r="E16" s="121"/>
    </row>
    <row r="17" spans="1:5" ht="12.75" customHeight="1" x14ac:dyDescent="0.25">
      <c r="A17" s="283" t="s">
        <v>278</v>
      </c>
      <c r="B17" s="284"/>
    </row>
    <row r="18" spans="1:5" ht="30" x14ac:dyDescent="0.25">
      <c r="A18" s="283" t="s">
        <v>279</v>
      </c>
      <c r="B18" s="284"/>
      <c r="D18" s="126"/>
      <c r="E18" s="126"/>
    </row>
    <row r="19" spans="1:5" x14ac:dyDescent="0.25">
      <c r="A19" s="283" t="s">
        <v>108</v>
      </c>
      <c r="B19" s="284"/>
    </row>
    <row r="20" spans="1:5" x14ac:dyDescent="0.25">
      <c r="A20" s="167" t="s">
        <v>230</v>
      </c>
      <c r="B20" s="290"/>
    </row>
    <row r="21" spans="1:5" ht="46.8" x14ac:dyDescent="0.25">
      <c r="A21" s="285" t="s">
        <v>280</v>
      </c>
      <c r="B21" s="287">
        <f>SUM(B6:B19)</f>
        <v>0</v>
      </c>
    </row>
    <row r="23" spans="1:5" ht="15.6" x14ac:dyDescent="0.3">
      <c r="A23" s="282" t="s">
        <v>281</v>
      </c>
      <c r="B23" s="189" t="s">
        <v>61</v>
      </c>
    </row>
    <row r="24" spans="1:5" ht="16.5" customHeight="1" x14ac:dyDescent="0.25">
      <c r="A24" s="167" t="s">
        <v>282</v>
      </c>
      <c r="B24" s="284"/>
    </row>
    <row r="25" spans="1:5" ht="16.5" customHeight="1" x14ac:dyDescent="0.25">
      <c r="A25" s="286" t="s">
        <v>283</v>
      </c>
      <c r="B25" s="284"/>
      <c r="D25" s="202" t="s">
        <v>570</v>
      </c>
    </row>
    <row r="26" spans="1:5" ht="16.5" customHeight="1" x14ac:dyDescent="0.25">
      <c r="A26" s="167" t="s">
        <v>284</v>
      </c>
      <c r="B26" s="284"/>
      <c r="D26" s="257" t="s">
        <v>571</v>
      </c>
    </row>
    <row r="27" spans="1:5" ht="75.75" customHeight="1" x14ac:dyDescent="0.25">
      <c r="A27" s="167" t="s">
        <v>285</v>
      </c>
      <c r="B27" s="284"/>
      <c r="D27" s="75" t="s">
        <v>572</v>
      </c>
    </row>
    <row r="28" spans="1:5" x14ac:dyDescent="0.25">
      <c r="A28" s="167" t="s">
        <v>230</v>
      </c>
      <c r="B28" s="290"/>
    </row>
    <row r="29" spans="1:5" ht="46.8" x14ac:dyDescent="0.25">
      <c r="A29" s="285" t="s">
        <v>286</v>
      </c>
      <c r="B29" s="287">
        <f>SUM(B24:B27)</f>
        <v>0</v>
      </c>
    </row>
    <row r="30" spans="1:5" ht="15.75" customHeight="1" x14ac:dyDescent="0.25">
      <c r="A30" s="288"/>
      <c r="B30" s="143"/>
    </row>
    <row r="31" spans="1:5" ht="15.6" x14ac:dyDescent="0.3">
      <c r="A31" s="282" t="s">
        <v>287</v>
      </c>
      <c r="B31" s="189" t="s">
        <v>61</v>
      </c>
      <c r="D31" s="118"/>
      <c r="E31" s="118"/>
    </row>
    <row r="32" spans="1:5" x14ac:dyDescent="0.25">
      <c r="A32" s="167" t="s">
        <v>288</v>
      </c>
      <c r="B32" s="284"/>
      <c r="D32" s="121"/>
      <c r="E32" s="121"/>
    </row>
    <row r="33" spans="1:5" ht="15.6" x14ac:dyDescent="0.25">
      <c r="A33" s="167" t="s">
        <v>289</v>
      </c>
      <c r="B33" s="284"/>
      <c r="D33" s="125"/>
      <c r="E33" s="125"/>
    </row>
    <row r="34" spans="1:5" ht="15.6" x14ac:dyDescent="0.25">
      <c r="A34" s="167" t="s">
        <v>290</v>
      </c>
      <c r="B34" s="284"/>
      <c r="D34" s="122"/>
      <c r="E34" s="122"/>
    </row>
    <row r="35" spans="1:5" ht="46.8" x14ac:dyDescent="0.25">
      <c r="A35" s="285" t="s">
        <v>291</v>
      </c>
      <c r="B35" s="287">
        <f>SUM(B32:B34)</f>
        <v>0</v>
      </c>
      <c r="D35" s="122"/>
      <c r="E35" s="122"/>
    </row>
    <row r="36" spans="1:5" ht="15.6" x14ac:dyDescent="0.25">
      <c r="D36" s="122"/>
      <c r="E36" s="122"/>
    </row>
    <row r="37" spans="1:5" ht="15.6" x14ac:dyDescent="0.25">
      <c r="D37" s="122"/>
      <c r="E37" s="122"/>
    </row>
    <row r="38" spans="1:5" ht="15.6" x14ac:dyDescent="0.25">
      <c r="A38" s="177"/>
      <c r="D38" s="121"/>
      <c r="E38" s="121"/>
    </row>
    <row r="39" spans="1:5" ht="15.6" x14ac:dyDescent="0.25">
      <c r="A39" s="177"/>
      <c r="B39" s="289"/>
      <c r="D39" s="121"/>
      <c r="E39" s="121"/>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E55"/>
  <sheetViews>
    <sheetView showGridLines="0" zoomScale="80" zoomScaleNormal="70" workbookViewId="0">
      <pane xSplit="1" ySplit="4" topLeftCell="B50" activePane="bottomRight" state="frozen"/>
      <selection pane="topRight" activeCell="B1" sqref="B1"/>
      <selection pane="bottomLeft" activeCell="A5" sqref="A5"/>
      <selection pane="bottomRight" activeCell="B53" sqref="B53"/>
    </sheetView>
  </sheetViews>
  <sheetFormatPr baseColWidth="10" defaultColWidth="11.44140625" defaultRowHeight="15" x14ac:dyDescent="0.25"/>
  <cols>
    <col min="1" max="1" width="72.33203125" style="76" customWidth="1"/>
    <col min="2" max="2" width="38.33203125" style="76" customWidth="1"/>
    <col min="3" max="3" width="3.33203125" style="76" customWidth="1"/>
    <col min="4" max="4" width="104.6640625" style="115" customWidth="1"/>
    <col min="5" max="5" width="3.109375" style="115" customWidth="1"/>
    <col min="6" max="16384" width="11.44140625" style="76"/>
  </cols>
  <sheetData>
    <row r="1" spans="1:5" ht="15.6" x14ac:dyDescent="0.25">
      <c r="A1" s="113"/>
      <c r="B1" s="114"/>
      <c r="D1" s="257" t="s">
        <v>400</v>
      </c>
    </row>
    <row r="2" spans="1:5" ht="39" customHeight="1" x14ac:dyDescent="0.25">
      <c r="A2" s="497" t="str">
        <f>" Ressources externes utilisées en " &amp; SURVEY_YEAR &amp; ", en provenance des Organismes publics et des organismes financeurs"</f>
        <v xml:space="preserve"> Ressources externes utilisées en 2024, en provenance des Organismes publics et des organismes financeurs</v>
      </c>
      <c r="B2" s="497"/>
      <c r="C2" s="291"/>
      <c r="D2" s="127"/>
      <c r="E2" s="118"/>
    </row>
    <row r="3" spans="1:5" ht="169.5" customHeight="1" x14ac:dyDescent="0.25">
      <c r="A3" s="499" t="s">
        <v>573</v>
      </c>
      <c r="B3" s="499"/>
      <c r="D3" s="127"/>
      <c r="E3" s="121"/>
    </row>
    <row r="4" spans="1:5" ht="83.25" customHeight="1" x14ac:dyDescent="0.25">
      <c r="A4" s="498" t="s">
        <v>292</v>
      </c>
      <c r="B4" s="498"/>
      <c r="D4" s="156"/>
      <c r="E4" s="156"/>
    </row>
    <row r="5" spans="1:5" ht="15.75" customHeight="1" x14ac:dyDescent="0.25">
      <c r="A5" s="123"/>
    </row>
    <row r="6" spans="1:5" ht="15.6" x14ac:dyDescent="0.3">
      <c r="A6" s="292" t="s">
        <v>293</v>
      </c>
      <c r="B6" s="189" t="s">
        <v>61</v>
      </c>
      <c r="D6" s="123"/>
      <c r="E6" s="123"/>
    </row>
    <row r="7" spans="1:5" ht="21" customHeight="1" x14ac:dyDescent="0.25">
      <c r="A7" s="163" t="s">
        <v>112</v>
      </c>
      <c r="B7" s="293"/>
      <c r="D7" s="187" t="s">
        <v>421</v>
      </c>
      <c r="E7" s="121"/>
    </row>
    <row r="8" spans="1:5" ht="21" customHeight="1" x14ac:dyDescent="0.25">
      <c r="A8" s="163" t="s">
        <v>113</v>
      </c>
      <c r="B8" s="293"/>
      <c r="D8" s="187" t="s">
        <v>422</v>
      </c>
      <c r="E8" s="121"/>
    </row>
    <row r="9" spans="1:5" ht="21" customHeight="1" x14ac:dyDescent="0.25">
      <c r="A9" s="163" t="s">
        <v>114</v>
      </c>
      <c r="B9" s="293"/>
      <c r="D9" s="187" t="s">
        <v>423</v>
      </c>
      <c r="E9" s="121"/>
    </row>
    <row r="10" spans="1:5" ht="21" customHeight="1" x14ac:dyDescent="0.25">
      <c r="A10" s="163" t="s">
        <v>115</v>
      </c>
      <c r="B10" s="293"/>
      <c r="D10" s="187" t="s">
        <v>424</v>
      </c>
      <c r="E10" s="121"/>
    </row>
    <row r="11" spans="1:5" ht="21" customHeight="1" x14ac:dyDescent="0.25">
      <c r="A11" s="163" t="s">
        <v>116</v>
      </c>
      <c r="B11" s="293"/>
      <c r="D11" s="187" t="s">
        <v>425</v>
      </c>
      <c r="E11" s="121"/>
    </row>
    <row r="12" spans="1:5" ht="21" customHeight="1" x14ac:dyDescent="0.25">
      <c r="A12" s="175" t="s">
        <v>117</v>
      </c>
      <c r="B12" s="293"/>
      <c r="D12" s="187" t="s">
        <v>426</v>
      </c>
      <c r="E12" s="121"/>
    </row>
    <row r="13" spans="1:5" ht="21" customHeight="1" x14ac:dyDescent="0.25">
      <c r="A13" s="163" t="s">
        <v>118</v>
      </c>
      <c r="B13" s="293"/>
      <c r="D13" s="187" t="s">
        <v>427</v>
      </c>
    </row>
    <row r="14" spans="1:5" ht="21" customHeight="1" x14ac:dyDescent="0.25">
      <c r="A14" s="163" t="s">
        <v>119</v>
      </c>
      <c r="B14" s="293"/>
      <c r="D14" s="187" t="s">
        <v>428</v>
      </c>
      <c r="E14" s="121"/>
    </row>
    <row r="15" spans="1:5" ht="21" customHeight="1" x14ac:dyDescent="0.25">
      <c r="A15" s="163" t="s">
        <v>120</v>
      </c>
      <c r="B15" s="293"/>
      <c r="D15" s="187" t="s">
        <v>429</v>
      </c>
      <c r="E15" s="121"/>
    </row>
    <row r="16" spans="1:5" ht="21" customHeight="1" x14ac:dyDescent="0.25">
      <c r="A16" s="163" t="s">
        <v>121</v>
      </c>
      <c r="B16" s="293"/>
      <c r="D16" s="187" t="s">
        <v>430</v>
      </c>
    </row>
    <row r="17" spans="1:5" ht="21" customHeight="1" x14ac:dyDescent="0.25">
      <c r="A17" s="163" t="s">
        <v>294</v>
      </c>
      <c r="B17" s="293"/>
      <c r="D17" s="187" t="s">
        <v>431</v>
      </c>
      <c r="E17" s="118"/>
    </row>
    <row r="18" spans="1:5" ht="21" customHeight="1" x14ac:dyDescent="0.25">
      <c r="A18" s="163" t="s">
        <v>123</v>
      </c>
      <c r="B18" s="293"/>
      <c r="D18" s="187" t="s">
        <v>432</v>
      </c>
      <c r="E18" s="121"/>
    </row>
    <row r="19" spans="1:5" ht="21" customHeight="1" x14ac:dyDescent="0.25">
      <c r="A19" s="163" t="s">
        <v>124</v>
      </c>
      <c r="B19" s="293"/>
      <c r="D19" s="187" t="s">
        <v>433</v>
      </c>
      <c r="E19" s="125"/>
    </row>
    <row r="20" spans="1:5" ht="21" customHeight="1" x14ac:dyDescent="0.25">
      <c r="A20" s="163" t="s">
        <v>125</v>
      </c>
      <c r="B20" s="293"/>
      <c r="D20" s="187" t="s">
        <v>434</v>
      </c>
      <c r="E20" s="122"/>
    </row>
    <row r="21" spans="1:5" ht="21" customHeight="1" x14ac:dyDescent="0.25">
      <c r="A21" s="163" t="s">
        <v>126</v>
      </c>
      <c r="B21" s="293"/>
      <c r="D21" s="187" t="s">
        <v>435</v>
      </c>
      <c r="E21" s="122"/>
    </row>
    <row r="22" spans="1:5" ht="21" customHeight="1" x14ac:dyDescent="0.25">
      <c r="A22" s="163" t="s">
        <v>127</v>
      </c>
      <c r="B22" s="293"/>
      <c r="D22" s="187" t="s">
        <v>436</v>
      </c>
      <c r="E22" s="122"/>
    </row>
    <row r="23" spans="1:5" ht="21" customHeight="1" x14ac:dyDescent="0.25">
      <c r="A23" s="163" t="s">
        <v>128</v>
      </c>
      <c r="B23" s="293"/>
      <c r="D23" s="187" t="s">
        <v>437</v>
      </c>
      <c r="E23" s="122"/>
    </row>
    <row r="24" spans="1:5" ht="21" customHeight="1" x14ac:dyDescent="0.25">
      <c r="A24" s="163" t="s">
        <v>129</v>
      </c>
      <c r="B24" s="293"/>
      <c r="D24" s="187" t="s">
        <v>438</v>
      </c>
    </row>
    <row r="25" spans="1:5" ht="21" customHeight="1" x14ac:dyDescent="0.25">
      <c r="A25" s="163" t="s">
        <v>130</v>
      </c>
      <c r="B25" s="293"/>
      <c r="D25" s="187" t="s">
        <v>439</v>
      </c>
      <c r="E25" s="123"/>
    </row>
    <row r="26" spans="1:5" ht="21" customHeight="1" x14ac:dyDescent="0.25">
      <c r="A26" s="163" t="s">
        <v>131</v>
      </c>
      <c r="B26" s="293"/>
      <c r="D26" s="187" t="s">
        <v>440</v>
      </c>
      <c r="E26" s="121"/>
    </row>
    <row r="27" spans="1:5" ht="21" customHeight="1" x14ac:dyDescent="0.25">
      <c r="A27" s="163" t="s">
        <v>132</v>
      </c>
      <c r="B27" s="293"/>
      <c r="D27" s="187" t="s">
        <v>441</v>
      </c>
      <c r="E27" s="121"/>
    </row>
    <row r="28" spans="1:5" ht="21" customHeight="1" x14ac:dyDescent="0.25">
      <c r="A28" s="163" t="s">
        <v>133</v>
      </c>
      <c r="B28" s="293"/>
      <c r="D28" s="187" t="s">
        <v>442</v>
      </c>
      <c r="E28" s="121"/>
    </row>
    <row r="29" spans="1:5" ht="21" customHeight="1" x14ac:dyDescent="0.25">
      <c r="A29" s="163" t="s">
        <v>134</v>
      </c>
      <c r="B29" s="293"/>
      <c r="D29" s="187" t="s">
        <v>443</v>
      </c>
      <c r="E29" s="121"/>
    </row>
    <row r="30" spans="1:5" ht="21" customHeight="1" x14ac:dyDescent="0.25">
      <c r="A30" s="163" t="s">
        <v>135</v>
      </c>
      <c r="B30" s="293"/>
      <c r="D30" s="187" t="s">
        <v>444</v>
      </c>
      <c r="E30" s="121"/>
    </row>
    <row r="31" spans="1:5" ht="21" customHeight="1" x14ac:dyDescent="0.25">
      <c r="A31" s="163" t="s">
        <v>136</v>
      </c>
      <c r="B31" s="293"/>
      <c r="D31" s="187" t="s">
        <v>445</v>
      </c>
      <c r="E31" s="121"/>
    </row>
    <row r="32" spans="1:5" ht="21" customHeight="1" x14ac:dyDescent="0.25">
      <c r="A32" s="163" t="s">
        <v>137</v>
      </c>
      <c r="B32" s="293"/>
      <c r="D32" s="187" t="s">
        <v>446</v>
      </c>
    </row>
    <row r="33" spans="1:5" ht="21" customHeight="1" x14ac:dyDescent="0.25">
      <c r="A33" s="163" t="s">
        <v>138</v>
      </c>
      <c r="B33" s="293"/>
      <c r="D33" s="187" t="s">
        <v>447</v>
      </c>
      <c r="E33" s="126"/>
    </row>
    <row r="34" spans="1:5" ht="21" customHeight="1" x14ac:dyDescent="0.25">
      <c r="A34" s="163" t="s">
        <v>139</v>
      </c>
      <c r="B34" s="293"/>
      <c r="D34" s="187" t="s">
        <v>448</v>
      </c>
    </row>
    <row r="35" spans="1:5" ht="21" customHeight="1" x14ac:dyDescent="0.25">
      <c r="A35" s="163" t="s">
        <v>140</v>
      </c>
      <c r="B35" s="293"/>
      <c r="D35" s="187" t="s">
        <v>449</v>
      </c>
    </row>
    <row r="36" spans="1:5" x14ac:dyDescent="0.25">
      <c r="A36" s="163" t="s">
        <v>108</v>
      </c>
      <c r="B36" s="293"/>
    </row>
    <row r="37" spans="1:5" x14ac:dyDescent="0.25">
      <c r="A37" s="167" t="s">
        <v>230</v>
      </c>
      <c r="B37" s="294"/>
    </row>
    <row r="38" spans="1:5" ht="46.8" x14ac:dyDescent="0.25">
      <c r="A38" s="285" t="s">
        <v>295</v>
      </c>
      <c r="B38" s="295">
        <f>SUM(B7:B36)</f>
        <v>0</v>
      </c>
    </row>
    <row r="39" spans="1:5" ht="21" customHeight="1" x14ac:dyDescent="0.25"/>
    <row r="40" spans="1:5" ht="15.6" x14ac:dyDescent="0.3">
      <c r="A40" s="296" t="s">
        <v>296</v>
      </c>
      <c r="B40" s="297" t="s">
        <v>61</v>
      </c>
      <c r="D40" s="76"/>
      <c r="E40" s="76"/>
    </row>
    <row r="41" spans="1:5" ht="13.2" customHeight="1" x14ac:dyDescent="0.25">
      <c r="A41" s="167" t="s">
        <v>297</v>
      </c>
      <c r="B41" s="293"/>
      <c r="D41" s="500" t="s">
        <v>574</v>
      </c>
      <c r="E41" s="500"/>
    </row>
    <row r="42" spans="1:5" x14ac:dyDescent="0.25">
      <c r="A42" s="167" t="s">
        <v>298</v>
      </c>
      <c r="B42" s="293"/>
      <c r="D42" s="500"/>
      <c r="E42" s="500"/>
    </row>
    <row r="43" spans="1:5" x14ac:dyDescent="0.25">
      <c r="A43" s="167" t="s">
        <v>299</v>
      </c>
      <c r="B43" s="293"/>
      <c r="D43" s="500"/>
      <c r="E43" s="500"/>
    </row>
    <row r="44" spans="1:5" x14ac:dyDescent="0.25">
      <c r="A44" s="167" t="s">
        <v>300</v>
      </c>
      <c r="B44" s="293"/>
      <c r="D44" s="500"/>
      <c r="E44" s="500"/>
    </row>
    <row r="45" spans="1:5" x14ac:dyDescent="0.25">
      <c r="A45" s="167" t="s">
        <v>301</v>
      </c>
      <c r="B45" s="293"/>
      <c r="D45" s="500"/>
      <c r="E45" s="500"/>
    </row>
    <row r="46" spans="1:5" ht="12.75" customHeight="1" x14ac:dyDescent="0.25">
      <c r="A46" s="165" t="s">
        <v>302</v>
      </c>
      <c r="B46" s="293"/>
      <c r="D46" s="500"/>
      <c r="E46" s="500"/>
    </row>
    <row r="47" spans="1:5" x14ac:dyDescent="0.25">
      <c r="A47" s="167" t="s">
        <v>108</v>
      </c>
      <c r="B47" s="293"/>
      <c r="D47" s="500"/>
      <c r="E47" s="500"/>
    </row>
    <row r="48" spans="1:5" x14ac:dyDescent="0.25">
      <c r="A48" s="167" t="s">
        <v>303</v>
      </c>
      <c r="B48" s="294"/>
      <c r="D48" s="500"/>
      <c r="E48" s="500"/>
    </row>
    <row r="49" spans="1:5" ht="46.8" x14ac:dyDescent="0.25">
      <c r="A49" s="285" t="s">
        <v>304</v>
      </c>
      <c r="B49" s="295">
        <f>SUM(B41:B47)</f>
        <v>0</v>
      </c>
      <c r="D49" s="500"/>
      <c r="E49" s="500"/>
    </row>
    <row r="50" spans="1:5" x14ac:dyDescent="0.25">
      <c r="B50" s="208"/>
    </row>
    <row r="51" spans="1:5" ht="15.6" x14ac:dyDescent="0.25">
      <c r="D51" s="122"/>
      <c r="E51" s="122"/>
    </row>
    <row r="52" spans="1:5" ht="15.6" x14ac:dyDescent="0.3">
      <c r="A52" s="130"/>
      <c r="B52" s="251" t="s">
        <v>61</v>
      </c>
    </row>
    <row r="53" spans="1:5" ht="31.2" x14ac:dyDescent="0.25">
      <c r="A53" s="285" t="s">
        <v>305</v>
      </c>
      <c r="B53" s="295">
        <f>RESS_Mil_TOTAL+RESS_Min_TOTAL+RESS_CT_TOTAL+RESS_A_TOTAL+RESS_C_TOTAL+RESS_F_TOTAL</f>
        <v>0</v>
      </c>
      <c r="D53" s="123"/>
      <c r="E53" s="123"/>
    </row>
    <row r="54" spans="1:5" ht="15.6" x14ac:dyDescent="0.25">
      <c r="A54" s="177"/>
      <c r="D54" s="121"/>
      <c r="E54" s="121"/>
    </row>
    <row r="55" spans="1:5" ht="15.6" x14ac:dyDescent="0.25">
      <c r="A55" s="177"/>
      <c r="B55" s="289"/>
      <c r="D55" s="121"/>
      <c r="E55" s="121"/>
    </row>
  </sheetData>
  <sheetProtection formatCells="0" formatColumns="0" formatRows="0" insertColumns="0" insertRows="0" insertHyperlinks="0" deleteColumns="0" deleteRows="0" sort="0" autoFilter="0" pivotTables="0"/>
  <mergeCells count="4">
    <mergeCell ref="A4:B4"/>
    <mergeCell ref="A3:B3"/>
    <mergeCell ref="A2:B2"/>
    <mergeCell ref="D41:E49"/>
  </mergeCells>
  <printOptions horizontalCentered="1"/>
  <pageMargins left="0.23622047244093999" right="0.59055118110236005" top="0.39370078740157" bottom="0.78740157480314998" header="0.39370078740157" footer="0.55118110236219997"/>
  <pageSetup paperSize="9" scale="35" orientation="portrait"/>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E91"/>
  <sheetViews>
    <sheetView showGridLines="0" zoomScale="75" zoomScaleNormal="75" workbookViewId="0">
      <pane xSplit="1" ySplit="3" topLeftCell="B4" activePane="bottomRight" state="frozen"/>
      <selection pane="topRight" activeCell="B1" sqref="B1"/>
      <selection pane="bottomLeft" activeCell="A4" sqref="A4"/>
      <selection pane="bottomRight" activeCell="B49" sqref="B49"/>
    </sheetView>
  </sheetViews>
  <sheetFormatPr baseColWidth="10" defaultColWidth="11.44140625" defaultRowHeight="15" x14ac:dyDescent="0.25"/>
  <cols>
    <col min="1" max="1" width="79.88671875" style="76" customWidth="1"/>
    <col min="2" max="2" width="25.5546875" style="76" customWidth="1"/>
    <col min="3" max="3" width="3.6640625" style="76" customWidth="1"/>
    <col min="4" max="4" width="134.33203125" style="115" customWidth="1"/>
    <col min="5" max="5" width="3.109375" style="115" customWidth="1"/>
    <col min="6" max="16384" width="11.44140625" style="76"/>
  </cols>
  <sheetData>
    <row r="1" spans="1:5" ht="15.6" x14ac:dyDescent="0.25">
      <c r="A1" s="113"/>
      <c r="B1" s="114"/>
      <c r="D1" s="257" t="s">
        <v>400</v>
      </c>
    </row>
    <row r="2" spans="1:5" ht="47.25" customHeight="1" x14ac:dyDescent="0.25">
      <c r="A2" s="497" t="str">
        <f>" Ressources externes utilisées en " &amp; SURVEY_YEAR &amp; ", en provenance du secteur de l'Enseignement Supérieur et de Recherche (ESR)"</f>
        <v xml:space="preserve"> Ressources externes utilisées en 2024, en provenance du secteur de l'Enseignement Supérieur et de Recherche (ESR)</v>
      </c>
      <c r="B2" s="497"/>
      <c r="D2" s="127"/>
      <c r="E2" s="118"/>
    </row>
    <row r="3" spans="1:5" ht="105.75" customHeight="1" x14ac:dyDescent="0.25">
      <c r="A3" s="499" t="s">
        <v>577</v>
      </c>
      <c r="B3" s="499"/>
      <c r="D3" s="127"/>
      <c r="E3" s="121"/>
    </row>
    <row r="4" spans="1:5" ht="15.6" x14ac:dyDescent="0.25">
      <c r="D4" s="156"/>
      <c r="E4" s="156"/>
    </row>
    <row r="5" spans="1:5" ht="31.2" x14ac:dyDescent="0.3">
      <c r="A5" s="182" t="s">
        <v>143</v>
      </c>
      <c r="B5" s="189" t="s">
        <v>61</v>
      </c>
      <c r="D5" s="122"/>
      <c r="E5" s="122"/>
    </row>
    <row r="6" spans="1:5" ht="15.6" x14ac:dyDescent="0.25">
      <c r="A6" s="165" t="s">
        <v>306</v>
      </c>
      <c r="B6" s="183"/>
      <c r="D6" s="298" t="s">
        <v>575</v>
      </c>
      <c r="E6" s="122"/>
    </row>
    <row r="7" spans="1:5" ht="15.6" x14ac:dyDescent="0.25">
      <c r="A7" s="167" t="s">
        <v>145</v>
      </c>
      <c r="B7" s="183"/>
      <c r="D7" s="299" t="s">
        <v>451</v>
      </c>
      <c r="E7" s="122"/>
    </row>
    <row r="8" spans="1:5" ht="15.6" x14ac:dyDescent="0.25">
      <c r="A8" s="167" t="s">
        <v>146</v>
      </c>
      <c r="B8" s="183"/>
      <c r="D8" s="300" t="s">
        <v>452</v>
      </c>
    </row>
    <row r="9" spans="1:5" ht="15.6" x14ac:dyDescent="0.25">
      <c r="A9" s="167" t="s">
        <v>147</v>
      </c>
      <c r="B9" s="183"/>
      <c r="D9" s="299" t="s">
        <v>453</v>
      </c>
      <c r="E9" s="123"/>
    </row>
    <row r="10" spans="1:5" x14ac:dyDescent="0.25">
      <c r="A10" s="163" t="s">
        <v>108</v>
      </c>
      <c r="B10" s="183"/>
      <c r="D10" s="299" t="s">
        <v>454</v>
      </c>
      <c r="E10" s="121"/>
    </row>
    <row r="11" spans="1:5" x14ac:dyDescent="0.25">
      <c r="A11" s="167" t="s">
        <v>230</v>
      </c>
      <c r="B11" s="304"/>
      <c r="D11" s="299" t="s">
        <v>455</v>
      </c>
      <c r="E11" s="121"/>
    </row>
    <row r="12" spans="1:5" ht="46.8" x14ac:dyDescent="0.25">
      <c r="A12" s="285" t="s">
        <v>307</v>
      </c>
      <c r="B12" s="295">
        <f>SUM(B6:B10)</f>
        <v>0</v>
      </c>
      <c r="D12" s="299" t="s">
        <v>456</v>
      </c>
      <c r="E12" s="121"/>
    </row>
    <row r="13" spans="1:5" ht="15.6" x14ac:dyDescent="0.25">
      <c r="A13" s="159"/>
      <c r="B13" s="159"/>
      <c r="C13" s="159"/>
      <c r="D13" s="301" t="s">
        <v>457</v>
      </c>
      <c r="E13" s="121"/>
    </row>
    <row r="14" spans="1:5" x14ac:dyDescent="0.25">
      <c r="A14" s="159"/>
      <c r="B14" s="159"/>
      <c r="C14" s="159"/>
      <c r="D14" s="299" t="s">
        <v>458</v>
      </c>
      <c r="E14" s="121"/>
    </row>
    <row r="15" spans="1:5" ht="15.6" x14ac:dyDescent="0.3">
      <c r="A15" s="182" t="s">
        <v>149</v>
      </c>
      <c r="B15" s="189" t="s">
        <v>61</v>
      </c>
      <c r="D15" s="299" t="s">
        <v>459</v>
      </c>
      <c r="E15" s="121"/>
    </row>
    <row r="16" spans="1:5" x14ac:dyDescent="0.25">
      <c r="A16" s="167" t="s">
        <v>150</v>
      </c>
      <c r="B16" s="183"/>
      <c r="D16" s="299" t="s">
        <v>460</v>
      </c>
      <c r="E16" s="121"/>
    </row>
    <row r="17" spans="1:5" x14ac:dyDescent="0.25">
      <c r="A17" s="167" t="s">
        <v>151</v>
      </c>
      <c r="B17" s="183"/>
      <c r="D17" s="299" t="s">
        <v>461</v>
      </c>
    </row>
    <row r="18" spans="1:5" x14ac:dyDescent="0.25">
      <c r="A18" s="167" t="s">
        <v>152</v>
      </c>
      <c r="B18" s="183"/>
      <c r="D18" s="299" t="s">
        <v>462</v>
      </c>
      <c r="E18" s="121"/>
    </row>
    <row r="19" spans="1:5" x14ac:dyDescent="0.25">
      <c r="A19" s="167" t="s">
        <v>153</v>
      </c>
      <c r="B19" s="183"/>
      <c r="D19" s="299" t="s">
        <v>463</v>
      </c>
      <c r="E19" s="121"/>
    </row>
    <row r="20" spans="1:5" x14ac:dyDescent="0.25">
      <c r="A20" s="167" t="s">
        <v>154</v>
      </c>
      <c r="B20" s="183"/>
      <c r="D20" s="187" t="s">
        <v>464</v>
      </c>
    </row>
    <row r="21" spans="1:5" x14ac:dyDescent="0.25">
      <c r="A21" s="167" t="s">
        <v>155</v>
      </c>
      <c r="B21" s="183"/>
      <c r="D21" s="299" t="s">
        <v>465</v>
      </c>
      <c r="E21" s="118"/>
    </row>
    <row r="22" spans="1:5" ht="15.6" x14ac:dyDescent="0.25">
      <c r="A22" s="167" t="s">
        <v>156</v>
      </c>
      <c r="B22" s="183"/>
      <c r="D22" s="302" t="s">
        <v>466</v>
      </c>
      <c r="E22" s="121"/>
    </row>
    <row r="23" spans="1:5" ht="15.6" x14ac:dyDescent="0.25">
      <c r="A23" s="167" t="s">
        <v>157</v>
      </c>
      <c r="B23" s="183"/>
      <c r="D23" s="298" t="s">
        <v>467</v>
      </c>
      <c r="E23" s="125"/>
    </row>
    <row r="24" spans="1:5" ht="15.6" x14ac:dyDescent="0.25">
      <c r="A24" s="167" t="s">
        <v>158</v>
      </c>
      <c r="B24" s="183"/>
      <c r="D24" s="298" t="s">
        <v>468</v>
      </c>
      <c r="E24" s="122"/>
    </row>
    <row r="25" spans="1:5" ht="15.6" x14ac:dyDescent="0.25">
      <c r="A25" s="167" t="s">
        <v>159</v>
      </c>
      <c r="B25" s="183"/>
      <c r="D25" s="298" t="s">
        <v>469</v>
      </c>
      <c r="E25" s="122"/>
    </row>
    <row r="26" spans="1:5" ht="15.6" x14ac:dyDescent="0.25">
      <c r="A26" s="167" t="s">
        <v>160</v>
      </c>
      <c r="B26" s="183"/>
      <c r="D26" s="301" t="s">
        <v>470</v>
      </c>
      <c r="E26" s="122"/>
    </row>
    <row r="27" spans="1:5" ht="15.6" x14ac:dyDescent="0.25">
      <c r="A27" s="167" t="s">
        <v>161</v>
      </c>
      <c r="B27" s="183"/>
      <c r="D27" s="299" t="s">
        <v>471</v>
      </c>
      <c r="E27" s="122"/>
    </row>
    <row r="28" spans="1:5" x14ac:dyDescent="0.25">
      <c r="A28" s="167" t="s">
        <v>162</v>
      </c>
      <c r="B28" s="183"/>
      <c r="D28" s="187" t="s">
        <v>472</v>
      </c>
    </row>
    <row r="29" spans="1:5" ht="15.6" x14ac:dyDescent="0.25">
      <c r="A29" s="163" t="s">
        <v>163</v>
      </c>
      <c r="B29" s="183"/>
      <c r="D29" s="299" t="s">
        <v>473</v>
      </c>
      <c r="E29" s="123"/>
    </row>
    <row r="30" spans="1:5" x14ac:dyDescent="0.25">
      <c r="A30" s="163" t="s">
        <v>164</v>
      </c>
      <c r="B30" s="183"/>
      <c r="D30" s="299" t="s">
        <v>474</v>
      </c>
      <c r="E30" s="121"/>
    </row>
    <row r="31" spans="1:5" ht="15.6" x14ac:dyDescent="0.25">
      <c r="A31" s="163" t="s">
        <v>165</v>
      </c>
      <c r="B31" s="183"/>
      <c r="D31" s="301" t="s">
        <v>475</v>
      </c>
      <c r="E31" s="121"/>
    </row>
    <row r="32" spans="1:5" x14ac:dyDescent="0.25">
      <c r="A32" s="163" t="s">
        <v>166</v>
      </c>
      <c r="B32" s="183"/>
      <c r="D32" s="299" t="s">
        <v>476</v>
      </c>
      <c r="E32" s="121"/>
    </row>
    <row r="33" spans="1:5" x14ac:dyDescent="0.25">
      <c r="A33" s="163" t="s">
        <v>167</v>
      </c>
      <c r="B33" s="183"/>
      <c r="D33" s="299" t="s">
        <v>477</v>
      </c>
      <c r="E33" s="121"/>
    </row>
    <row r="34" spans="1:5" x14ac:dyDescent="0.25">
      <c r="A34" s="163" t="s">
        <v>168</v>
      </c>
      <c r="B34" s="183"/>
      <c r="D34" s="299" t="s">
        <v>478</v>
      </c>
      <c r="E34" s="121"/>
    </row>
    <row r="35" spans="1:5" x14ac:dyDescent="0.25">
      <c r="A35" s="163" t="s">
        <v>169</v>
      </c>
      <c r="B35" s="183"/>
      <c r="D35" s="299" t="s">
        <v>479</v>
      </c>
      <c r="E35" s="121"/>
    </row>
    <row r="36" spans="1:5" ht="15.6" x14ac:dyDescent="0.25">
      <c r="A36" s="163" t="s">
        <v>170</v>
      </c>
      <c r="B36" s="183"/>
      <c r="D36" s="303" t="s">
        <v>480</v>
      </c>
    </row>
    <row r="37" spans="1:5" ht="15.6" x14ac:dyDescent="0.25">
      <c r="A37" s="163" t="s">
        <v>171</v>
      </c>
      <c r="B37" s="183"/>
      <c r="D37" s="299" t="s">
        <v>481</v>
      </c>
      <c r="E37" s="126"/>
    </row>
    <row r="38" spans="1:5" x14ac:dyDescent="0.25">
      <c r="A38" s="163" t="s">
        <v>172</v>
      </c>
      <c r="B38" s="183"/>
      <c r="D38" s="299" t="s">
        <v>482</v>
      </c>
    </row>
    <row r="39" spans="1:5" x14ac:dyDescent="0.25">
      <c r="A39" s="163" t="s">
        <v>173</v>
      </c>
      <c r="B39" s="183"/>
      <c r="D39" s="299" t="s">
        <v>483</v>
      </c>
    </row>
    <row r="40" spans="1:5" x14ac:dyDescent="0.25">
      <c r="A40" s="163" t="s">
        <v>174</v>
      </c>
      <c r="B40" s="183"/>
      <c r="D40" s="299" t="s">
        <v>484</v>
      </c>
    </row>
    <row r="41" spans="1:5" x14ac:dyDescent="0.25">
      <c r="A41" s="163" t="s">
        <v>175</v>
      </c>
      <c r="B41" s="183"/>
      <c r="D41" s="299" t="s">
        <v>485</v>
      </c>
    </row>
    <row r="42" spans="1:5" x14ac:dyDescent="0.25">
      <c r="A42" s="163" t="s">
        <v>176</v>
      </c>
      <c r="B42" s="183"/>
      <c r="D42" s="299" t="s">
        <v>486</v>
      </c>
    </row>
    <row r="43" spans="1:5" x14ac:dyDescent="0.25">
      <c r="A43" s="163" t="s">
        <v>108</v>
      </c>
      <c r="B43" s="183"/>
      <c r="D43" s="299" t="s">
        <v>487</v>
      </c>
    </row>
    <row r="44" spans="1:5" x14ac:dyDescent="0.25">
      <c r="A44" s="167" t="s">
        <v>230</v>
      </c>
      <c r="B44" s="304"/>
      <c r="D44" s="299" t="s">
        <v>488</v>
      </c>
    </row>
    <row r="45" spans="1:5" ht="31.2" x14ac:dyDescent="0.25">
      <c r="A45" s="285" t="s">
        <v>308</v>
      </c>
      <c r="B45" s="295">
        <f>SUM(B16:B43)</f>
        <v>0</v>
      </c>
      <c r="D45" s="299" t="s">
        <v>489</v>
      </c>
    </row>
    <row r="46" spans="1:5" x14ac:dyDescent="0.25">
      <c r="D46" s="299" t="s">
        <v>490</v>
      </c>
    </row>
    <row r="47" spans="1:5" x14ac:dyDescent="0.25">
      <c r="D47" s="299" t="s">
        <v>491</v>
      </c>
    </row>
    <row r="48" spans="1:5" ht="31.2" x14ac:dyDescent="0.25">
      <c r="A48" s="285" t="s">
        <v>309</v>
      </c>
      <c r="B48" s="295">
        <f>RESS_ESC_TOTAL+RESS_ESH_TOTAL</f>
        <v>0</v>
      </c>
      <c r="D48" s="299" t="s">
        <v>492</v>
      </c>
    </row>
    <row r="49" spans="4:4" x14ac:dyDescent="0.25">
      <c r="D49" s="299" t="s">
        <v>493</v>
      </c>
    </row>
    <row r="50" spans="4:4" x14ac:dyDescent="0.25">
      <c r="D50" s="299" t="s">
        <v>494</v>
      </c>
    </row>
    <row r="51" spans="4:4" ht="15.6" x14ac:dyDescent="0.25">
      <c r="D51" s="301" t="s">
        <v>495</v>
      </c>
    </row>
    <row r="52" spans="4:4" x14ac:dyDescent="0.25">
      <c r="D52" s="299" t="s">
        <v>496</v>
      </c>
    </row>
    <row r="53" spans="4:4" x14ac:dyDescent="0.25">
      <c r="D53" s="299" t="s">
        <v>497</v>
      </c>
    </row>
    <row r="54" spans="4:4" x14ac:dyDescent="0.25">
      <c r="D54" s="299" t="s">
        <v>498</v>
      </c>
    </row>
    <row r="55" spans="4:4" x14ac:dyDescent="0.25">
      <c r="D55" s="299" t="s">
        <v>499</v>
      </c>
    </row>
    <row r="56" spans="4:4" ht="15.6" x14ac:dyDescent="0.25">
      <c r="D56" s="301" t="s">
        <v>500</v>
      </c>
    </row>
    <row r="57" spans="4:4" x14ac:dyDescent="0.25">
      <c r="D57" s="299" t="s">
        <v>501</v>
      </c>
    </row>
    <row r="58" spans="4:4" x14ac:dyDescent="0.25">
      <c r="D58" s="299" t="s">
        <v>502</v>
      </c>
    </row>
    <row r="59" spans="4:4" x14ac:dyDescent="0.25">
      <c r="D59" s="299" t="s">
        <v>503</v>
      </c>
    </row>
    <row r="60" spans="4:4" x14ac:dyDescent="0.25">
      <c r="D60" s="299" t="s">
        <v>504</v>
      </c>
    </row>
    <row r="61" spans="4:4" x14ac:dyDescent="0.25">
      <c r="D61" s="299" t="s">
        <v>505</v>
      </c>
    </row>
    <row r="62" spans="4:4" x14ac:dyDescent="0.25">
      <c r="D62" s="299" t="s">
        <v>506</v>
      </c>
    </row>
    <row r="63" spans="4:4" x14ac:dyDescent="0.25">
      <c r="D63" s="299" t="s">
        <v>507</v>
      </c>
    </row>
    <row r="64" spans="4:4" x14ac:dyDescent="0.25">
      <c r="D64" s="299" t="s">
        <v>508</v>
      </c>
    </row>
    <row r="65" spans="4:4" ht="15.6" x14ac:dyDescent="0.25">
      <c r="D65" s="301" t="s">
        <v>509</v>
      </c>
    </row>
    <row r="66" spans="4:4" x14ac:dyDescent="0.25">
      <c r="D66" s="299" t="s">
        <v>510</v>
      </c>
    </row>
    <row r="67" spans="4:4" x14ac:dyDescent="0.25">
      <c r="D67" s="299" t="s">
        <v>511</v>
      </c>
    </row>
    <row r="68" spans="4:4" x14ac:dyDescent="0.25">
      <c r="D68" s="299" t="s">
        <v>512</v>
      </c>
    </row>
    <row r="69" spans="4:4" x14ac:dyDescent="0.25">
      <c r="D69" s="299" t="s">
        <v>513</v>
      </c>
    </row>
    <row r="70" spans="4:4" x14ac:dyDescent="0.25">
      <c r="D70" s="299" t="s">
        <v>514</v>
      </c>
    </row>
    <row r="71" spans="4:4" x14ac:dyDescent="0.25">
      <c r="D71" s="299" t="s">
        <v>515</v>
      </c>
    </row>
    <row r="72" spans="4:4" x14ac:dyDescent="0.25">
      <c r="D72" s="299" t="s">
        <v>516</v>
      </c>
    </row>
    <row r="73" spans="4:4" x14ac:dyDescent="0.25">
      <c r="D73" s="299" t="s">
        <v>517</v>
      </c>
    </row>
    <row r="74" spans="4:4" x14ac:dyDescent="0.25">
      <c r="D74" s="299" t="s">
        <v>518</v>
      </c>
    </row>
    <row r="75" spans="4:4" x14ac:dyDescent="0.25">
      <c r="D75" s="299" t="s">
        <v>519</v>
      </c>
    </row>
    <row r="76" spans="4:4" x14ac:dyDescent="0.25">
      <c r="D76" s="299" t="s">
        <v>520</v>
      </c>
    </row>
    <row r="77" spans="4:4" x14ac:dyDescent="0.25">
      <c r="D77" s="299" t="s">
        <v>521</v>
      </c>
    </row>
    <row r="78" spans="4:4" x14ac:dyDescent="0.25">
      <c r="D78" s="299" t="s">
        <v>522</v>
      </c>
    </row>
    <row r="79" spans="4:4" x14ac:dyDescent="0.25">
      <c r="D79" s="299" t="s">
        <v>523</v>
      </c>
    </row>
    <row r="80" spans="4:4" x14ac:dyDescent="0.25">
      <c r="D80" s="299" t="s">
        <v>524</v>
      </c>
    </row>
    <row r="81" spans="4:4" x14ac:dyDescent="0.25">
      <c r="D81" s="299" t="s">
        <v>525</v>
      </c>
    </row>
    <row r="82" spans="4:4" x14ac:dyDescent="0.25">
      <c r="D82" s="299" t="s">
        <v>526</v>
      </c>
    </row>
    <row r="83" spans="4:4" ht="15.6" x14ac:dyDescent="0.25">
      <c r="D83" s="301" t="s">
        <v>576</v>
      </c>
    </row>
    <row r="84" spans="4:4" x14ac:dyDescent="0.25">
      <c r="D84" s="299" t="s">
        <v>528</v>
      </c>
    </row>
    <row r="85" spans="4:4" x14ac:dyDescent="0.25">
      <c r="D85" s="299" t="s">
        <v>529</v>
      </c>
    </row>
    <row r="86" spans="4:4" x14ac:dyDescent="0.25">
      <c r="D86" s="299" t="s">
        <v>530</v>
      </c>
    </row>
    <row r="87" spans="4:4" x14ac:dyDescent="0.25">
      <c r="D87" s="299" t="s">
        <v>531</v>
      </c>
    </row>
    <row r="88" spans="4:4" x14ac:dyDescent="0.25">
      <c r="D88" s="299" t="s">
        <v>532</v>
      </c>
    </row>
    <row r="89" spans="4:4" x14ac:dyDescent="0.25">
      <c r="D89" s="299" t="s">
        <v>533</v>
      </c>
    </row>
    <row r="90" spans="4:4" x14ac:dyDescent="0.25">
      <c r="D90" s="299" t="s">
        <v>534</v>
      </c>
    </row>
    <row r="91" spans="4:4" x14ac:dyDescent="0.25">
      <c r="D91" s="299" t="s">
        <v>535</v>
      </c>
    </row>
  </sheetData>
  <sheetProtection formatCells="0" formatColumns="0" formatRows="0" insertColumns="0" insertRows="0" insertHyperlinks="0" deleteColumns="0" deleteRows="0" sort="0" autoFilter="0" pivotTables="0"/>
  <mergeCells count="2">
    <mergeCell ref="A2:B2"/>
    <mergeCell ref="A3:B3"/>
  </mergeCells>
  <printOptions horizontalCentered="1"/>
  <pageMargins left="0.23622047244093999" right="0.59055118110236005" top="0.39370078740157" bottom="0.78740157480314998" header="0.39370078740157" footer="0.55118110236219997"/>
  <pageSetup paperSize="9" scale="33" orientation="portrait"/>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E36"/>
  <sheetViews>
    <sheetView showGridLines="0" zoomScaleNormal="100" workbookViewId="0">
      <pane ySplit="1" topLeftCell="A2" activePane="bottomLeft" state="frozen"/>
      <selection pane="bottomLeft" activeCell="B12" sqref="B12"/>
    </sheetView>
  </sheetViews>
  <sheetFormatPr baseColWidth="10" defaultColWidth="11.44140625" defaultRowHeight="15" x14ac:dyDescent="0.25"/>
  <cols>
    <col min="1" max="1" width="52.6640625" style="76" customWidth="1"/>
    <col min="2" max="2" width="29" style="76" bestFit="1" customWidth="1"/>
    <col min="3" max="3" width="11.44140625" style="76"/>
    <col min="4" max="4" width="105.44140625" style="115" customWidth="1"/>
    <col min="5" max="5" width="3.109375" style="115" customWidth="1"/>
    <col min="6" max="16384" width="11.44140625" style="76"/>
  </cols>
  <sheetData>
    <row r="1" spans="1:5" ht="15.6" x14ac:dyDescent="0.25">
      <c r="A1" s="113"/>
      <c r="B1" s="114"/>
      <c r="D1" s="257" t="s">
        <v>400</v>
      </c>
    </row>
    <row r="2" spans="1:5" ht="15.75" customHeight="1" x14ac:dyDescent="0.25">
      <c r="A2" s="501" t="str">
        <f>" Ressources externes utilisées en " &amp; SURVEY_YEAR &amp; ", en provenance des Associations, des Fondations et des GIP"</f>
        <v xml:space="preserve"> Ressources externes utilisées en 2024, en provenance des Associations, des Fondations et des GIP</v>
      </c>
      <c r="B2" s="501"/>
      <c r="D2" s="127"/>
      <c r="E2" s="118"/>
    </row>
    <row r="3" spans="1:5" ht="144" customHeight="1" x14ac:dyDescent="0.25">
      <c r="A3" s="499" t="s">
        <v>578</v>
      </c>
      <c r="B3" s="499"/>
      <c r="D3" s="127"/>
      <c r="E3" s="118"/>
    </row>
    <row r="4" spans="1:5" ht="15.6" x14ac:dyDescent="0.25">
      <c r="D4" s="156"/>
      <c r="E4" s="156"/>
    </row>
    <row r="5" spans="1:5" ht="31.2" x14ac:dyDescent="0.3">
      <c r="A5" s="182" t="s">
        <v>179</v>
      </c>
      <c r="B5" s="189" t="s">
        <v>61</v>
      </c>
      <c r="D5" s="122"/>
      <c r="E5" s="122"/>
    </row>
    <row r="6" spans="1:5" ht="15.6" x14ac:dyDescent="0.25">
      <c r="A6" s="167" t="s">
        <v>180</v>
      </c>
      <c r="B6" s="293"/>
      <c r="D6" s="122"/>
      <c r="E6" s="122"/>
    </row>
    <row r="7" spans="1:5" ht="15.6" x14ac:dyDescent="0.25">
      <c r="A7" s="163" t="s">
        <v>181</v>
      </c>
      <c r="B7" s="293"/>
      <c r="D7" s="122"/>
      <c r="E7" s="122"/>
    </row>
    <row r="8" spans="1:5" ht="15.6" x14ac:dyDescent="0.25">
      <c r="A8" s="167" t="s">
        <v>182</v>
      </c>
      <c r="B8" s="293"/>
      <c r="D8" s="187" t="s">
        <v>579</v>
      </c>
      <c r="E8" s="122"/>
    </row>
    <row r="9" spans="1:5" ht="30" x14ac:dyDescent="0.25">
      <c r="A9" s="163" t="s">
        <v>183</v>
      </c>
      <c r="B9" s="293"/>
    </row>
    <row r="10" spans="1:5" ht="105" x14ac:dyDescent="0.25">
      <c r="A10" s="163" t="s">
        <v>108</v>
      </c>
      <c r="B10" s="293"/>
      <c r="D10" s="187" t="s">
        <v>537</v>
      </c>
      <c r="E10" s="123"/>
    </row>
    <row r="11" spans="1:5" x14ac:dyDescent="0.25">
      <c r="A11" s="167" t="s">
        <v>230</v>
      </c>
      <c r="B11" s="294"/>
      <c r="D11" s="121"/>
      <c r="E11" s="121"/>
    </row>
    <row r="12" spans="1:5" ht="31.2" x14ac:dyDescent="0.25">
      <c r="A12" s="285" t="s">
        <v>310</v>
      </c>
      <c r="B12" s="295">
        <f>SUM(B6:B10)</f>
        <v>0</v>
      </c>
      <c r="D12" s="121"/>
      <c r="E12" s="121"/>
    </row>
    <row r="13" spans="1:5" ht="17.25" customHeight="1" x14ac:dyDescent="0.25">
      <c r="D13" s="121"/>
      <c r="E13" s="121"/>
    </row>
    <row r="14" spans="1:5" x14ac:dyDescent="0.25">
      <c r="D14" s="121"/>
      <c r="E14" s="121"/>
    </row>
    <row r="15" spans="1:5" x14ac:dyDescent="0.25">
      <c r="D15" s="121"/>
      <c r="E15" s="121"/>
    </row>
    <row r="17" spans="4:5" x14ac:dyDescent="0.25">
      <c r="D17" s="121"/>
      <c r="E17" s="121"/>
    </row>
    <row r="18" spans="4:5" x14ac:dyDescent="0.25">
      <c r="D18" s="121"/>
      <c r="E18" s="121"/>
    </row>
    <row r="20" spans="4:5" x14ac:dyDescent="0.25">
      <c r="D20" s="118"/>
      <c r="E20" s="118"/>
    </row>
    <row r="21" spans="4:5" x14ac:dyDescent="0.25">
      <c r="D21" s="121"/>
      <c r="E21" s="121"/>
    </row>
    <row r="22" spans="4:5" ht="15.6" x14ac:dyDescent="0.25">
      <c r="D22" s="125"/>
      <c r="E22" s="125"/>
    </row>
    <row r="23" spans="4:5" ht="15.6" x14ac:dyDescent="0.25">
      <c r="D23" s="122"/>
      <c r="E23" s="122"/>
    </row>
    <row r="24" spans="4:5" ht="15.6" x14ac:dyDescent="0.25">
      <c r="D24" s="122"/>
      <c r="E24" s="122"/>
    </row>
    <row r="25" spans="4:5" ht="31.5" customHeight="1" x14ac:dyDescent="0.25">
      <c r="D25" s="122"/>
      <c r="E25" s="122"/>
    </row>
    <row r="26" spans="4:5" ht="31.5" customHeight="1" x14ac:dyDescent="0.25">
      <c r="D26" s="122"/>
      <c r="E26" s="122"/>
    </row>
    <row r="27" spans="4:5" ht="31.5" customHeight="1" x14ac:dyDescent="0.25"/>
    <row r="28" spans="4:5" ht="15.6" x14ac:dyDescent="0.25">
      <c r="D28" s="123"/>
      <c r="E28" s="123"/>
    </row>
    <row r="29" spans="4:5" x14ac:dyDescent="0.25">
      <c r="D29" s="121"/>
      <c r="E29" s="121"/>
    </row>
    <row r="30" spans="4:5" x14ac:dyDescent="0.25">
      <c r="D30" s="121"/>
      <c r="E30" s="121"/>
    </row>
    <row r="31" spans="4:5" x14ac:dyDescent="0.25">
      <c r="D31" s="121"/>
      <c r="E31" s="121"/>
    </row>
    <row r="32" spans="4:5" x14ac:dyDescent="0.25">
      <c r="D32" s="121"/>
      <c r="E32" s="121"/>
    </row>
    <row r="33" spans="4:5" x14ac:dyDescent="0.25">
      <c r="D33" s="121"/>
      <c r="E33" s="121"/>
    </row>
    <row r="34" spans="4:5" x14ac:dyDescent="0.25">
      <c r="D34" s="121"/>
      <c r="E34" s="121"/>
    </row>
    <row r="36" spans="4:5" ht="15.6" x14ac:dyDescent="0.25">
      <c r="D36" s="126"/>
      <c r="E36" s="126"/>
    </row>
  </sheetData>
  <sheetProtection formatCells="0" formatColumns="0" formatRows="0" insertColumns="0" insertRows="0" insertHyperlinks="0" deleteColumns="0" deleteRows="0" sort="0" autoFilter="0" pivotTables="0"/>
  <mergeCells count="2">
    <mergeCell ref="A3:B3"/>
    <mergeCell ref="A2:B2"/>
  </mergeCells>
  <printOptions horizontalCentered="1"/>
  <pageMargins left="0.23622047244093999" right="0.59055118110236005" top="0.39370078740157" bottom="0.78740157480314998" header="0.39370078740157" footer="0.55118110236219997"/>
  <pageSetup paperSize="9" scale="31" orientation="portrait"/>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F53"/>
  <sheetViews>
    <sheetView showGridLines="0" zoomScale="85" zoomScaleNormal="85" workbookViewId="0">
      <pane xSplit="2" ySplit="6" topLeftCell="C25" activePane="bottomRight" state="frozen"/>
      <selection pane="topRight" activeCell="C1" sqref="C1"/>
      <selection pane="bottomLeft" activeCell="A7" sqref="A7"/>
      <selection pane="bottomRight" activeCell="A38" sqref="A38:B38"/>
    </sheetView>
  </sheetViews>
  <sheetFormatPr baseColWidth="10" defaultColWidth="11.44140625" defaultRowHeight="15" x14ac:dyDescent="0.25"/>
  <cols>
    <col min="1" max="1" width="12.33203125" style="76" customWidth="1"/>
    <col min="2" max="2" width="44.6640625" style="76" bestFit="1" customWidth="1"/>
    <col min="3" max="3" width="27.44140625" style="76" customWidth="1"/>
    <col min="4" max="4" width="28.5546875" style="76" bestFit="1" customWidth="1"/>
    <col min="5" max="5" width="3.44140625" style="76" customWidth="1"/>
    <col min="6" max="6" width="20.6640625" style="115" customWidth="1"/>
    <col min="7" max="16384" width="11.44140625" style="76"/>
  </cols>
  <sheetData>
    <row r="1" spans="1:6" ht="15.6" x14ac:dyDescent="0.25">
      <c r="A1" s="113"/>
      <c r="B1" s="114"/>
      <c r="C1" s="305"/>
      <c r="D1" s="305"/>
    </row>
    <row r="2" spans="1:6" ht="36" customHeight="1" x14ac:dyDescent="0.25">
      <c r="A2" s="460" t="str">
        <f>" Ressources externes utilisées en " &amp; SURVEY_YEAR &amp; ", en provenance des entreprises"</f>
        <v xml:space="preserve"> Ressources externes utilisées en 2024, en provenance des entreprises</v>
      </c>
      <c r="B2" s="460"/>
      <c r="C2" s="460"/>
      <c r="D2" s="460"/>
      <c r="F2" s="118"/>
    </row>
    <row r="3" spans="1:6" ht="129" customHeight="1" x14ac:dyDescent="0.25">
      <c r="A3" s="470" t="s">
        <v>580</v>
      </c>
      <c r="B3" s="470"/>
      <c r="C3" s="470"/>
      <c r="D3" s="470"/>
      <c r="E3" s="306"/>
      <c r="F3" s="118"/>
    </row>
    <row r="4" spans="1:6" ht="37.200000000000003" customHeight="1" x14ac:dyDescent="0.25">
      <c r="A4" s="415" t="s">
        <v>581</v>
      </c>
      <c r="B4" s="415"/>
      <c r="C4" s="415"/>
      <c r="D4" s="415"/>
      <c r="F4" s="156"/>
    </row>
    <row r="5" spans="1:6" ht="15.6" x14ac:dyDescent="0.3">
      <c r="A5" s="474" t="s">
        <v>186</v>
      </c>
      <c r="B5" s="474"/>
      <c r="C5" s="474"/>
      <c r="D5" s="474"/>
      <c r="F5" s="122"/>
    </row>
    <row r="6" spans="1:6" ht="31.2" x14ac:dyDescent="0.3">
      <c r="A6" s="307"/>
      <c r="B6" s="195" t="s">
        <v>187</v>
      </c>
      <c r="C6" s="195" t="s">
        <v>311</v>
      </c>
      <c r="D6" s="195" t="s">
        <v>189</v>
      </c>
      <c r="F6" s="122"/>
    </row>
    <row r="7" spans="1:6" ht="15.6" x14ac:dyDescent="0.25">
      <c r="A7" s="308" t="s">
        <v>190</v>
      </c>
      <c r="B7" s="196"/>
      <c r="C7" s="293"/>
      <c r="D7" s="102"/>
      <c r="F7" s="122"/>
    </row>
    <row r="8" spans="1:6" x14ac:dyDescent="0.25">
      <c r="A8" s="308" t="s">
        <v>191</v>
      </c>
      <c r="B8" s="196"/>
      <c r="C8" s="293"/>
      <c r="D8" s="102"/>
    </row>
    <row r="9" spans="1:6" ht="15.6" x14ac:dyDescent="0.25">
      <c r="A9" s="308" t="s">
        <v>192</v>
      </c>
      <c r="B9" s="196"/>
      <c r="C9" s="293"/>
      <c r="D9" s="102"/>
      <c r="F9" s="123"/>
    </row>
    <row r="10" spans="1:6" x14ac:dyDescent="0.25">
      <c r="A10" s="308" t="s">
        <v>193</v>
      </c>
      <c r="B10" s="196"/>
      <c r="C10" s="293"/>
      <c r="D10" s="102"/>
      <c r="F10" s="121"/>
    </row>
    <row r="11" spans="1:6" x14ac:dyDescent="0.25">
      <c r="A11" s="308" t="s">
        <v>194</v>
      </c>
      <c r="B11" s="196"/>
      <c r="C11" s="293"/>
      <c r="D11" s="102"/>
      <c r="F11" s="121"/>
    </row>
    <row r="12" spans="1:6" x14ac:dyDescent="0.25">
      <c r="A12" s="308" t="s">
        <v>195</v>
      </c>
      <c r="B12" s="196"/>
      <c r="C12" s="293"/>
      <c r="D12" s="102"/>
      <c r="F12" s="121"/>
    </row>
    <row r="13" spans="1:6" x14ac:dyDescent="0.25">
      <c r="A13" s="308" t="s">
        <v>196</v>
      </c>
      <c r="B13" s="196"/>
      <c r="C13" s="293"/>
      <c r="D13" s="102"/>
      <c r="F13" s="121"/>
    </row>
    <row r="14" spans="1:6" x14ac:dyDescent="0.25">
      <c r="A14" s="308" t="s">
        <v>197</v>
      </c>
      <c r="B14" s="196"/>
      <c r="C14" s="293"/>
      <c r="D14" s="102"/>
      <c r="F14" s="121"/>
    </row>
    <row r="15" spans="1:6" x14ac:dyDescent="0.25">
      <c r="A15" s="308" t="s">
        <v>198</v>
      </c>
      <c r="B15" s="196"/>
      <c r="C15" s="293"/>
      <c r="D15" s="102"/>
      <c r="F15" s="121"/>
    </row>
    <row r="16" spans="1:6" x14ac:dyDescent="0.25">
      <c r="A16" s="308" t="s">
        <v>199</v>
      </c>
      <c r="B16" s="196"/>
      <c r="C16" s="293"/>
      <c r="D16" s="102"/>
      <c r="F16" s="121"/>
    </row>
    <row r="17" spans="1:6" x14ac:dyDescent="0.25">
      <c r="A17" s="308" t="s">
        <v>200</v>
      </c>
      <c r="B17" s="196"/>
      <c r="C17" s="293"/>
      <c r="D17" s="102"/>
      <c r="F17" s="121"/>
    </row>
    <row r="18" spans="1:6" x14ac:dyDescent="0.25">
      <c r="A18" s="308" t="s">
        <v>201</v>
      </c>
      <c r="B18" s="196"/>
      <c r="C18" s="293"/>
      <c r="D18" s="102"/>
      <c r="F18" s="121"/>
    </row>
    <row r="19" spans="1:6" x14ac:dyDescent="0.25">
      <c r="A19" s="308" t="s">
        <v>202</v>
      </c>
      <c r="B19" s="196"/>
      <c r="C19" s="293"/>
      <c r="D19" s="102"/>
      <c r="F19" s="121"/>
    </row>
    <row r="20" spans="1:6" x14ac:dyDescent="0.25">
      <c r="A20" s="308" t="s">
        <v>203</v>
      </c>
      <c r="B20" s="196"/>
      <c r="C20" s="293"/>
      <c r="D20" s="102"/>
      <c r="F20" s="121"/>
    </row>
    <row r="21" spans="1:6" x14ac:dyDescent="0.25">
      <c r="A21" s="308" t="s">
        <v>204</v>
      </c>
      <c r="B21" s="196"/>
      <c r="C21" s="293"/>
      <c r="D21" s="102"/>
      <c r="F21" s="121"/>
    </row>
    <row r="22" spans="1:6" x14ac:dyDescent="0.25">
      <c r="A22" s="308" t="s">
        <v>205</v>
      </c>
      <c r="B22" s="196"/>
      <c r="C22" s="293"/>
      <c r="D22" s="102"/>
      <c r="F22" s="121"/>
    </row>
    <row r="23" spans="1:6" x14ac:dyDescent="0.25">
      <c r="A23" s="308" t="s">
        <v>206</v>
      </c>
      <c r="B23" s="196"/>
      <c r="C23" s="293"/>
      <c r="D23" s="102"/>
      <c r="F23" s="121"/>
    </row>
    <row r="24" spans="1:6" x14ac:dyDescent="0.25">
      <c r="A24" s="308" t="s">
        <v>207</v>
      </c>
      <c r="B24" s="196"/>
      <c r="C24" s="293"/>
      <c r="D24" s="102"/>
      <c r="F24" s="121"/>
    </row>
    <row r="25" spans="1:6" x14ac:dyDescent="0.25">
      <c r="A25" s="308" t="s">
        <v>208</v>
      </c>
      <c r="B25" s="196"/>
      <c r="C25" s="293"/>
      <c r="D25" s="102"/>
      <c r="F25" s="121"/>
    </row>
    <row r="26" spans="1:6" x14ac:dyDescent="0.25">
      <c r="A26" s="308" t="s">
        <v>209</v>
      </c>
      <c r="B26" s="196"/>
      <c r="C26" s="293"/>
      <c r="D26" s="102"/>
      <c r="F26" s="121"/>
    </row>
    <row r="27" spans="1:6" x14ac:dyDescent="0.25">
      <c r="A27" s="308" t="s">
        <v>210</v>
      </c>
      <c r="B27" s="196"/>
      <c r="C27" s="293"/>
      <c r="D27" s="102"/>
      <c r="F27" s="121"/>
    </row>
    <row r="28" spans="1:6" x14ac:dyDescent="0.25">
      <c r="A28" s="308" t="s">
        <v>211</v>
      </c>
      <c r="B28" s="196"/>
      <c r="C28" s="293"/>
      <c r="D28" s="102"/>
      <c r="F28" s="121"/>
    </row>
    <row r="29" spans="1:6" x14ac:dyDescent="0.25">
      <c r="A29" s="308" t="s">
        <v>212</v>
      </c>
      <c r="B29" s="196"/>
      <c r="C29" s="293"/>
      <c r="D29" s="102"/>
      <c r="F29" s="121"/>
    </row>
    <row r="30" spans="1:6" x14ac:dyDescent="0.25">
      <c r="A30" s="308" t="s">
        <v>213</v>
      </c>
      <c r="B30" s="196"/>
      <c r="C30" s="293"/>
      <c r="D30" s="102"/>
      <c r="F30" s="121"/>
    </row>
    <row r="31" spans="1:6" x14ac:dyDescent="0.25">
      <c r="A31" s="308" t="s">
        <v>214</v>
      </c>
      <c r="B31" s="196"/>
      <c r="C31" s="293"/>
      <c r="D31" s="102"/>
      <c r="F31" s="121"/>
    </row>
    <row r="32" spans="1:6" x14ac:dyDescent="0.25">
      <c r="A32" s="308" t="s">
        <v>215</v>
      </c>
      <c r="B32" s="196"/>
      <c r="C32" s="293"/>
      <c r="D32" s="102"/>
      <c r="F32" s="121"/>
    </row>
    <row r="33" spans="1:6" x14ac:dyDescent="0.25">
      <c r="A33" s="308" t="s">
        <v>216</v>
      </c>
      <c r="B33" s="196"/>
      <c r="C33" s="293"/>
      <c r="D33" s="102"/>
      <c r="F33" s="121"/>
    </row>
    <row r="34" spans="1:6" x14ac:dyDescent="0.25">
      <c r="A34" s="308" t="s">
        <v>217</v>
      </c>
      <c r="B34" s="196"/>
      <c r="C34" s="293"/>
      <c r="D34" s="102"/>
      <c r="F34" s="121"/>
    </row>
    <row r="35" spans="1:6" x14ac:dyDescent="0.25">
      <c r="A35" s="308" t="s">
        <v>218</v>
      </c>
      <c r="B35" s="196"/>
      <c r="C35" s="293"/>
      <c r="D35" s="102"/>
      <c r="F35" s="121"/>
    </row>
    <row r="36" spans="1:6" x14ac:dyDescent="0.25">
      <c r="A36" s="308" t="s">
        <v>219</v>
      </c>
      <c r="B36" s="196"/>
      <c r="C36" s="293"/>
      <c r="D36" s="102"/>
      <c r="F36" s="121"/>
    </row>
    <row r="37" spans="1:6" ht="15" customHeight="1" x14ac:dyDescent="0.3">
      <c r="A37" s="197">
        <v>31</v>
      </c>
      <c r="B37" s="198" t="s">
        <v>539</v>
      </c>
      <c r="C37" s="293"/>
      <c r="D37" s="309"/>
    </row>
    <row r="38" spans="1:6" ht="48" customHeight="1" x14ac:dyDescent="0.25">
      <c r="A38" s="502" t="s">
        <v>312</v>
      </c>
      <c r="B38" s="503"/>
      <c r="C38" s="310">
        <f>SUM(C7:C37)</f>
        <v>0</v>
      </c>
    </row>
    <row r="39" spans="1:6" ht="28.5" customHeight="1" x14ac:dyDescent="0.25">
      <c r="B39" s="159"/>
      <c r="C39" s="159"/>
    </row>
    <row r="40" spans="1:6" x14ac:dyDescent="0.25">
      <c r="B40" s="159"/>
    </row>
    <row r="41" spans="1:6" x14ac:dyDescent="0.25">
      <c r="B41" s="159"/>
    </row>
    <row r="42" spans="1:6" x14ac:dyDescent="0.25">
      <c r="B42" s="159"/>
    </row>
    <row r="51" ht="31.5" customHeight="1" x14ac:dyDescent="0.25"/>
    <row r="52" ht="31.5" customHeight="1" x14ac:dyDescent="0.25"/>
    <row r="53" ht="31.5" customHeight="1" x14ac:dyDescent="0.25"/>
  </sheetData>
  <sheetProtection formatCells="0" formatColumns="0" formatRows="0" insertColumns="0" insertRows="0" insertHyperlinks="0" deleteColumns="0" deleteRows="0" sort="0" autoFilter="0" pivotTables="0"/>
  <mergeCells count="5">
    <mergeCell ref="A5:D5"/>
    <mergeCell ref="A38:B38"/>
    <mergeCell ref="A4:D4"/>
    <mergeCell ref="A3:D3"/>
    <mergeCell ref="A2:D2"/>
  </mergeCells>
  <printOptions horizontalCentered="1"/>
  <pageMargins left="0.23622047244093999" right="0.59055118110236005" top="0.39370078740157" bottom="0.78740157480314998" header="0.39370078740157" footer="0.55118110236219997"/>
  <pageSetup paperSize="9" scale="30" orientation="portrait" r:id="rId1"/>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E41"/>
  <sheetViews>
    <sheetView showGridLines="0" zoomScale="85" zoomScaleNormal="85" workbookViewId="0">
      <pane xSplit="1" ySplit="3" topLeftCell="B15" activePane="bottomRight" state="frozen"/>
      <selection pane="topRight" activeCell="B1" sqref="B1"/>
      <selection pane="bottomLeft" activeCell="A4" sqref="A4"/>
      <selection pane="bottomRight" activeCell="B40" sqref="B40"/>
    </sheetView>
  </sheetViews>
  <sheetFormatPr baseColWidth="10" defaultColWidth="11.44140625" defaultRowHeight="15" x14ac:dyDescent="0.25"/>
  <cols>
    <col min="1" max="1" width="84.33203125" style="76" customWidth="1"/>
    <col min="2" max="2" width="25.33203125" style="76" customWidth="1"/>
    <col min="3" max="3" width="7.33203125" style="76" customWidth="1"/>
    <col min="4" max="4" width="65" style="115" customWidth="1"/>
    <col min="5" max="5" width="3.109375" style="115" customWidth="1"/>
    <col min="6" max="16384" width="11.44140625" style="76"/>
  </cols>
  <sheetData>
    <row r="1" spans="1:5" ht="15.6" x14ac:dyDescent="0.3">
      <c r="A1" s="113"/>
      <c r="B1" s="305"/>
      <c r="C1" s="311"/>
      <c r="D1" s="257" t="s">
        <v>400</v>
      </c>
    </row>
    <row r="2" spans="1:5" ht="16.5" customHeight="1" x14ac:dyDescent="0.25">
      <c r="A2" s="501" t="str">
        <f>" Ressources externes utilisées en " &amp; SURVEY_YEAR &amp; ", en provenance des organisations internationales et de l'Étranger"</f>
        <v xml:space="preserve"> Ressources externes utilisées en 2024, en provenance des organisations internationales et de l'Étranger</v>
      </c>
      <c r="B2" s="501"/>
      <c r="D2" s="127"/>
      <c r="E2" s="118"/>
    </row>
    <row r="3" spans="1:5" ht="101.4" customHeight="1" x14ac:dyDescent="0.25">
      <c r="A3" s="456" t="s">
        <v>582</v>
      </c>
      <c r="B3" s="458"/>
      <c r="D3" s="127"/>
      <c r="E3" s="118"/>
    </row>
    <row r="4" spans="1:5" ht="12.75" customHeight="1" x14ac:dyDescent="0.25">
      <c r="D4" s="156"/>
      <c r="E4" s="156"/>
    </row>
    <row r="5" spans="1:5" ht="15.6" x14ac:dyDescent="0.3">
      <c r="A5" s="161" t="s">
        <v>313</v>
      </c>
      <c r="B5" s="189" t="s">
        <v>61</v>
      </c>
      <c r="D5" s="122"/>
      <c r="E5" s="122"/>
    </row>
    <row r="6" spans="1:5" ht="15.6" x14ac:dyDescent="0.25">
      <c r="A6" s="312" t="s">
        <v>314</v>
      </c>
      <c r="B6" s="319"/>
      <c r="D6" s="122"/>
      <c r="E6" s="122"/>
    </row>
    <row r="7" spans="1:5" ht="15.6" x14ac:dyDescent="0.25">
      <c r="A7" s="312" t="s">
        <v>315</v>
      </c>
      <c r="B7" s="319"/>
      <c r="D7" s="122"/>
      <c r="E7" s="122"/>
    </row>
    <row r="8" spans="1:5" x14ac:dyDescent="0.25">
      <c r="A8" s="312" t="s">
        <v>108</v>
      </c>
      <c r="B8" s="319"/>
    </row>
    <row r="9" spans="1:5" ht="15.6" x14ac:dyDescent="0.25">
      <c r="A9" s="312" t="s">
        <v>230</v>
      </c>
      <c r="B9" s="320"/>
      <c r="D9" s="123"/>
      <c r="E9" s="123"/>
    </row>
    <row r="10" spans="1:5" ht="31.2" x14ac:dyDescent="0.25">
      <c r="A10" s="285" t="s">
        <v>316</v>
      </c>
      <c r="B10" s="313">
        <f>SUM(B6:B8)</f>
        <v>0</v>
      </c>
      <c r="D10" s="121"/>
      <c r="E10" s="121"/>
    </row>
    <row r="11" spans="1:5" ht="12.75" customHeight="1" x14ac:dyDescent="0.25">
      <c r="A11" s="314"/>
      <c r="B11" s="314"/>
      <c r="C11" s="314"/>
      <c r="D11" s="121"/>
      <c r="E11" s="121"/>
    </row>
    <row r="12" spans="1:5" ht="25.5" customHeight="1" x14ac:dyDescent="0.3">
      <c r="A12" s="315" t="s">
        <v>221</v>
      </c>
      <c r="B12" s="189" t="s">
        <v>61</v>
      </c>
      <c r="D12" s="121"/>
      <c r="E12" s="121"/>
    </row>
    <row r="13" spans="1:5" x14ac:dyDescent="0.25">
      <c r="A13" s="312" t="s">
        <v>222</v>
      </c>
      <c r="B13" s="319"/>
      <c r="D13" s="121"/>
      <c r="E13" s="121"/>
    </row>
    <row r="14" spans="1:5" ht="33.75" customHeight="1" x14ac:dyDescent="0.25">
      <c r="A14" s="312" t="s">
        <v>223</v>
      </c>
      <c r="B14" s="319"/>
      <c r="D14" s="121"/>
      <c r="E14" s="121"/>
    </row>
    <row r="15" spans="1:5" x14ac:dyDescent="0.25">
      <c r="A15" s="312" t="s">
        <v>224</v>
      </c>
      <c r="B15" s="319"/>
      <c r="D15" s="121"/>
      <c r="E15" s="121"/>
    </row>
    <row r="16" spans="1:5" x14ac:dyDescent="0.25">
      <c r="A16" s="312" t="s">
        <v>225</v>
      </c>
      <c r="B16" s="319"/>
    </row>
    <row r="17" spans="1:5" x14ac:dyDescent="0.25">
      <c r="A17" s="312" t="s">
        <v>226</v>
      </c>
      <c r="B17" s="319"/>
      <c r="D17" s="121"/>
      <c r="E17" s="121"/>
    </row>
    <row r="18" spans="1:5" ht="12.75" customHeight="1" x14ac:dyDescent="0.25">
      <c r="A18" s="312" t="s">
        <v>227</v>
      </c>
      <c r="B18" s="319"/>
      <c r="D18" s="121"/>
      <c r="E18" s="121"/>
    </row>
    <row r="19" spans="1:5" ht="25.5" customHeight="1" x14ac:dyDescent="0.25">
      <c r="A19" s="312" t="s">
        <v>228</v>
      </c>
      <c r="B19" s="319"/>
    </row>
    <row r="20" spans="1:5" x14ac:dyDescent="0.25">
      <c r="A20" s="312" t="s">
        <v>229</v>
      </c>
      <c r="B20" s="319"/>
      <c r="D20" s="118"/>
      <c r="E20" s="118"/>
    </row>
    <row r="21" spans="1:5" x14ac:dyDescent="0.25">
      <c r="A21" s="312" t="s">
        <v>108</v>
      </c>
      <c r="B21" s="319"/>
      <c r="D21" s="121"/>
      <c r="E21" s="121"/>
    </row>
    <row r="22" spans="1:5" ht="15.6" x14ac:dyDescent="0.25">
      <c r="A22" s="312" t="s">
        <v>230</v>
      </c>
      <c r="B22" s="321"/>
      <c r="D22" s="125"/>
      <c r="E22" s="125"/>
    </row>
    <row r="23" spans="1:5" ht="31.2" x14ac:dyDescent="0.25">
      <c r="A23" s="285" t="s">
        <v>317</v>
      </c>
      <c r="B23" s="313">
        <f>SUM(B13:B21)</f>
        <v>0</v>
      </c>
      <c r="D23" s="122"/>
      <c r="E23" s="122"/>
    </row>
    <row r="24" spans="1:5" ht="13.5" customHeight="1" x14ac:dyDescent="0.25">
      <c r="D24" s="122"/>
      <c r="E24" s="122"/>
    </row>
    <row r="25" spans="1:5" ht="29.25" customHeight="1" x14ac:dyDescent="0.3">
      <c r="A25" s="315" t="s">
        <v>232</v>
      </c>
      <c r="B25" s="189" t="s">
        <v>61</v>
      </c>
      <c r="D25" s="504" t="s">
        <v>541</v>
      </c>
      <c r="E25" s="122"/>
    </row>
    <row r="26" spans="1:5" ht="13.5" customHeight="1" x14ac:dyDescent="0.25">
      <c r="A26" s="143" t="s">
        <v>318</v>
      </c>
      <c r="B26" s="319"/>
      <c r="D26" s="504"/>
    </row>
    <row r="27" spans="1:5" ht="26.25" customHeight="1" x14ac:dyDescent="0.25">
      <c r="A27" s="143" t="s">
        <v>319</v>
      </c>
      <c r="B27" s="319"/>
      <c r="D27" s="504"/>
      <c r="E27" s="123"/>
    </row>
    <row r="28" spans="1:5" x14ac:dyDescent="0.25">
      <c r="A28" s="143" t="s">
        <v>108</v>
      </c>
      <c r="B28" s="319"/>
      <c r="D28" s="504"/>
      <c r="E28" s="121"/>
    </row>
    <row r="29" spans="1:5" ht="38.25" customHeight="1" x14ac:dyDescent="0.3">
      <c r="A29" s="285" t="s">
        <v>320</v>
      </c>
      <c r="B29" s="316">
        <f>SUM(B26:B28)</f>
        <v>0</v>
      </c>
      <c r="D29" s="504"/>
      <c r="E29" s="121"/>
    </row>
    <row r="30" spans="1:5" x14ac:dyDescent="0.25">
      <c r="D30" s="121"/>
      <c r="E30" s="121"/>
    </row>
    <row r="31" spans="1:5" ht="15.6" x14ac:dyDescent="0.25">
      <c r="A31" s="317"/>
      <c r="B31" s="317"/>
      <c r="D31" s="121"/>
      <c r="E31" s="121"/>
    </row>
    <row r="32" spans="1:5" ht="15.6" x14ac:dyDescent="0.3">
      <c r="A32" s="315" t="s">
        <v>237</v>
      </c>
      <c r="B32" s="189" t="s">
        <v>61</v>
      </c>
      <c r="D32" s="121"/>
      <c r="E32" s="121"/>
    </row>
    <row r="33" spans="1:5" x14ac:dyDescent="0.25">
      <c r="A33" s="143" t="s">
        <v>318</v>
      </c>
      <c r="B33" s="319"/>
    </row>
    <row r="34" spans="1:5" ht="15.6" x14ac:dyDescent="0.25">
      <c r="A34" s="143" t="s">
        <v>319</v>
      </c>
      <c r="B34" s="319"/>
      <c r="D34" s="126"/>
      <c r="E34" s="126"/>
    </row>
    <row r="35" spans="1:5" x14ac:dyDescent="0.25">
      <c r="A35" s="143" t="s">
        <v>108</v>
      </c>
      <c r="B35" s="319"/>
    </row>
    <row r="36" spans="1:5" ht="31.2" x14ac:dyDescent="0.25">
      <c r="A36" s="285" t="s">
        <v>321</v>
      </c>
      <c r="B36" s="313">
        <f>SUM(B33:B35)</f>
        <v>0</v>
      </c>
    </row>
    <row r="37" spans="1:5" ht="15.6" x14ac:dyDescent="0.25">
      <c r="A37" s="177"/>
      <c r="B37" s="177"/>
      <c r="C37" s="177"/>
    </row>
    <row r="38" spans="1:5" x14ac:dyDescent="0.25">
      <c r="A38" s="159"/>
      <c r="B38" s="318"/>
    </row>
    <row r="39" spans="1:5" ht="50.25" customHeight="1" x14ac:dyDescent="0.25">
      <c r="A39" s="285" t="s">
        <v>322</v>
      </c>
      <c r="B39" s="313">
        <f>RESS_OI_UE_TOTAL+RESS_OI_HE_TOTAL+RESS_ESE_TOTAL+RESS_EE_TOTAL</f>
        <v>0</v>
      </c>
    </row>
    <row r="40" spans="1:5" ht="27" customHeight="1" x14ac:dyDescent="0.25">
      <c r="A40" s="177"/>
      <c r="B40" s="177"/>
      <c r="C40" s="177"/>
    </row>
    <row r="41" spans="1:5" ht="30" customHeight="1" x14ac:dyDescent="0.25">
      <c r="A41" s="177"/>
      <c r="B41" s="177"/>
      <c r="C41" s="177"/>
    </row>
  </sheetData>
  <sheetProtection formatCells="0" formatColumns="0" formatRows="0" insertColumns="0" insertRows="0" insertHyperlinks="0" deleteColumns="0" deleteRows="0" sort="0" autoFilter="0" pivotTables="0"/>
  <mergeCells count="3">
    <mergeCell ref="A2:B2"/>
    <mergeCell ref="A3:B3"/>
    <mergeCell ref="D25:D29"/>
  </mergeCells>
  <printOptions horizontalCentered="1"/>
  <pageMargins left="0.23622047244093999" right="0.59055118110236005" top="0.39370078740157" bottom="0.78740157480314998" header="0.39370078740157" footer="0.55118110236219997"/>
  <pageSetup paperSize="9" scale="30" orientation="portrait"/>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K16"/>
  <sheetViews>
    <sheetView showGridLines="0" zoomScale="85" zoomScaleNormal="85" workbookViewId="0">
      <pane ySplit="1" topLeftCell="A2" activePane="bottomLeft" state="frozen"/>
      <selection activeCell="G24" sqref="G24"/>
      <selection pane="bottomLeft" activeCell="A23" sqref="A23"/>
    </sheetView>
  </sheetViews>
  <sheetFormatPr baseColWidth="10" defaultColWidth="8.88671875" defaultRowHeight="14.4" x14ac:dyDescent="0.3"/>
  <cols>
    <col min="1" max="1" width="58.6640625" style="12" customWidth="1"/>
    <col min="2" max="2" width="25.33203125" style="12" customWidth="1"/>
    <col min="3" max="4" width="25.44140625" style="12" customWidth="1"/>
    <col min="5" max="9" width="5" style="12" customWidth="1"/>
    <col min="10" max="10" width="3.88671875" style="2" customWidth="1"/>
    <col min="11" max="11" width="11.44140625" style="12" customWidth="1"/>
  </cols>
  <sheetData>
    <row r="1" spans="1:11" s="1" customFormat="1" ht="13.2" x14ac:dyDescent="0.25">
      <c r="A1" s="10"/>
      <c r="B1" s="12"/>
      <c r="C1" s="18"/>
      <c r="D1" s="18"/>
      <c r="E1" s="18"/>
      <c r="F1" s="18"/>
      <c r="G1" s="18"/>
      <c r="H1" s="18"/>
      <c r="I1" s="18"/>
      <c r="J1" s="2"/>
    </row>
    <row r="2" spans="1:11" ht="24" customHeight="1" x14ac:dyDescent="0.3">
      <c r="A2" s="505" t="str">
        <f>"Synthèse des RESSOURCES utilisées pour la R&amp;D en "&amp; SURVEY_YEAR &amp; " et estimation en "&amp;SURVEY_YEAR+1</f>
        <v>Synthèse des RESSOURCES utilisées pour la R&amp;D en 2024 et estimation en 2025</v>
      </c>
      <c r="B2" s="505"/>
      <c r="C2" s="505"/>
      <c r="D2" s="322"/>
      <c r="E2" s="14"/>
      <c r="F2" s="14"/>
      <c r="G2" s="14"/>
      <c r="H2" s="14"/>
      <c r="I2" s="14"/>
    </row>
    <row r="3" spans="1:11" ht="24" customHeight="1" x14ac:dyDescent="0.3">
      <c r="A3" s="323"/>
      <c r="B3" s="506" t="s">
        <v>61</v>
      </c>
      <c r="C3" s="506"/>
      <c r="D3" s="251"/>
      <c r="E3" s="323"/>
      <c r="F3" s="14"/>
      <c r="G3" s="14"/>
      <c r="H3" s="14"/>
      <c r="I3" s="14"/>
    </row>
    <row r="4" spans="1:11" ht="24" customHeight="1" x14ac:dyDescent="0.3">
      <c r="A4" s="323"/>
      <c r="B4" s="76"/>
      <c r="C4" s="324"/>
      <c r="D4" s="324"/>
      <c r="E4" s="323"/>
      <c r="F4" s="14"/>
      <c r="G4" s="14"/>
      <c r="H4" s="14"/>
      <c r="I4" s="14"/>
    </row>
    <row r="5" spans="1:11" ht="15.6" x14ac:dyDescent="0.3">
      <c r="A5" s="159"/>
      <c r="B5" s="325" t="str">
        <f>"en " &amp; SURVEY_YEAR</f>
        <v>en 2024</v>
      </c>
      <c r="C5" s="326" t="str">
        <f>"Estimation " &amp; SURVEY_YEAR+1</f>
        <v>Estimation 2025</v>
      </c>
      <c r="D5" s="327" t="str">
        <f>"Evolution " &amp; SURVEY_YEAR+1&amp;"/"&amp;SURVEY_YEAR</f>
        <v>Evolution 2025/2024</v>
      </c>
      <c r="E5" s="159"/>
      <c r="F5" s="16"/>
      <c r="G5" s="16"/>
      <c r="H5" s="16"/>
      <c r="I5" s="16"/>
    </row>
    <row r="6" spans="1:11" ht="69" customHeight="1" x14ac:dyDescent="0.3">
      <c r="A6" s="285" t="str">
        <f>"Total des ressources externes pour travaux de R&amp;D en " &amp; SURVEY_YEAR</f>
        <v>Total des ressources externes pour travaux de R&amp;D en 2024</v>
      </c>
      <c r="B6" s="313">
        <f>RESS_GOV_TOTAL+RESS_ES_TOTAL+RESS_I_TOTAL+RESS_ENTR_TOTAL+RESS_ETR_TOTAL</f>
        <v>0</v>
      </c>
      <c r="C6" s="328"/>
      <c r="D6" s="229">
        <f>IF(RESS_CONTRAT_TOTAL&lt;&gt;0,(RESS_CONTRAT_PREV/RESS_CONTRAT_TOTAL-1)*100,0)</f>
        <v>0</v>
      </c>
      <c r="E6" s="16"/>
      <c r="F6" s="16"/>
      <c r="G6" s="16"/>
      <c r="H6" s="16"/>
      <c r="I6" s="16"/>
    </row>
    <row r="7" spans="1:11" x14ac:dyDescent="0.3">
      <c r="A7" s="17"/>
      <c r="B7" s="39"/>
      <c r="C7" s="40"/>
      <c r="D7" s="16"/>
      <c r="E7" s="16"/>
      <c r="F7" s="16"/>
      <c r="G7" s="16"/>
      <c r="H7" s="16"/>
      <c r="I7" s="16"/>
    </row>
    <row r="8" spans="1:11" ht="33.75" customHeight="1" x14ac:dyDescent="0.3">
      <c r="A8" s="507"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507"/>
      <c r="C8" s="507"/>
      <c r="D8" s="507"/>
      <c r="E8" s="16"/>
      <c r="F8" s="16"/>
      <c r="G8" s="16"/>
      <c r="H8" s="16"/>
      <c r="I8" s="16"/>
      <c r="J8" s="35"/>
      <c r="K8" s="31"/>
    </row>
    <row r="9" spans="1:11" ht="15" customHeight="1" x14ac:dyDescent="0.3">
      <c r="A9" s="285" t="s">
        <v>583</v>
      </c>
      <c r="B9" s="313">
        <f>RESS_BUDGT_TOTAL+RESS_PROPRES_TOTAL+RESS_CONTRAT_TOTAL</f>
        <v>0</v>
      </c>
      <c r="C9" s="313">
        <f>RESS_BUDGT_PREV+RESS_PROPRES_PREV+RESS_CONTRAT_PREV</f>
        <v>0</v>
      </c>
      <c r="D9" s="229">
        <f>IF(RESS_TOTALE&lt;&gt;0,(RESS_TOTALE_PREV/RESS_TOTALE-1)*100,0)</f>
        <v>0</v>
      </c>
      <c r="E9" s="21"/>
      <c r="F9" s="21"/>
      <c r="G9" s="21"/>
      <c r="H9" s="21"/>
      <c r="I9" s="21"/>
    </row>
    <row r="10" spans="1:11" ht="15.6" x14ac:dyDescent="0.3">
      <c r="A10" s="454" t="str">
        <f>IF(ABS(D9)&gt;20,"Les ressources totales estimées pour "&amp; SURVEY_YEAR + 1&amp; " varient de plus de 20% par rapport aux ressources totales "&amp; SURVEY_YEAR,"Contrôles OK")</f>
        <v>Contrôles OK</v>
      </c>
      <c r="B10" s="454"/>
      <c r="C10" s="454"/>
      <c r="D10" s="454"/>
      <c r="E10" s="19"/>
      <c r="F10" s="19"/>
      <c r="G10" s="19"/>
      <c r="H10" s="19"/>
      <c r="I10" s="19"/>
    </row>
    <row r="11" spans="1:11" x14ac:dyDescent="0.3">
      <c r="A11" s="31"/>
      <c r="B11" s="19"/>
      <c r="C11" s="19"/>
      <c r="D11" s="19"/>
      <c r="E11" s="19"/>
      <c r="F11" s="19"/>
      <c r="G11" s="19"/>
      <c r="H11" s="19"/>
      <c r="I11" s="19"/>
      <c r="J11" s="35"/>
      <c r="K11" s="31"/>
    </row>
    <row r="12" spans="1:11" ht="35.25" customHeight="1" x14ac:dyDescent="0.3">
      <c r="A12" s="507"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507"/>
      <c r="C12" s="507"/>
      <c r="D12" s="507"/>
      <c r="E12" s="19"/>
      <c r="F12" s="19"/>
      <c r="G12" s="19"/>
      <c r="H12" s="19"/>
      <c r="I12" s="19"/>
      <c r="J12" s="35"/>
      <c r="K12" s="31"/>
    </row>
    <row r="13" spans="1:11" ht="65.25" customHeight="1" x14ac:dyDescent="0.3">
      <c r="A13" s="298" t="s">
        <v>584</v>
      </c>
      <c r="B13" s="229">
        <f>RESS_TOTALE/(DEP_TOTALE+0.001)*100</f>
        <v>0</v>
      </c>
      <c r="C13" s="229">
        <f>RESS_TOTALE_PREV/(DEP_TOTALE_PREV+0.001)*100</f>
        <v>0</v>
      </c>
      <c r="D13" s="329"/>
      <c r="E13" s="20"/>
      <c r="F13" s="20"/>
      <c r="G13" s="20"/>
      <c r="H13" s="20"/>
      <c r="I13" s="20"/>
    </row>
    <row r="14" spans="1:11" ht="15.6" x14ac:dyDescent="0.3">
      <c r="A14" s="493" t="str">
        <f>IF(ABS(B13)&gt;20,"L'écart entre les ressources et les dépenses totales de R&amp;D est de plus de 20%","Contrôles OK")</f>
        <v>Contrôles OK</v>
      </c>
      <c r="B14" s="493"/>
      <c r="C14" s="493"/>
      <c r="D14" s="493"/>
      <c r="H14" s="19"/>
      <c r="I14" s="19"/>
    </row>
    <row r="15" spans="1:11" ht="15.6" x14ac:dyDescent="0.3">
      <c r="A15" s="493" t="str">
        <f>IF(ABS(C13)&gt;20,"L'écart entre les ressources estimées pour "&amp; SURVEY_YEAR + 1&amp; " et les dépenses de R&amp;D estimées en "&amp; SURVEY_YEAR &amp; " est de plus de 20%","Contrôles OK")</f>
        <v>Contrôles OK</v>
      </c>
      <c r="B15" s="493"/>
      <c r="C15" s="493"/>
      <c r="D15" s="493"/>
      <c r="E15" s="19"/>
      <c r="F15" s="19"/>
      <c r="G15" s="19"/>
      <c r="H15" s="19"/>
      <c r="I15" s="19"/>
    </row>
    <row r="16" spans="1:11" s="15" customFormat="1" ht="15" customHeight="1" x14ac:dyDescent="0.2">
      <c r="A16" s="330" t="s">
        <v>585</v>
      </c>
      <c r="B16" s="331">
        <f>DEP_TOTALE</f>
        <v>0</v>
      </c>
      <c r="C16" s="331">
        <f>DEP_TOTALE_PREV</f>
        <v>0</v>
      </c>
      <c r="J16" s="2"/>
    </row>
  </sheetData>
  <sheetProtection formatCells="0" formatColumns="0" formatRows="0" insertColumns="0" insertRows="0" insertHyperlinks="0" deleteColumns="0" deleteRows="0" sort="0" autoFilter="0" pivotTables="0"/>
  <mergeCells count="7">
    <mergeCell ref="A14:D14"/>
    <mergeCell ref="A15:D15"/>
    <mergeCell ref="A2:C2"/>
    <mergeCell ref="B3:C3"/>
    <mergeCell ref="A8:D8"/>
    <mergeCell ref="A12:D12"/>
    <mergeCell ref="A10:D10"/>
  </mergeCells>
  <conditionalFormatting sqref="D6">
    <cfRule type="cellIs" dxfId="32" priority="7" operator="notBetween">
      <formula>-20</formula>
      <formula>20</formula>
    </cfRule>
  </conditionalFormatting>
  <conditionalFormatting sqref="D9">
    <cfRule type="cellIs" dxfId="31" priority="5" operator="notBetween">
      <formula>-20</formula>
      <formula>20</formula>
    </cfRule>
  </conditionalFormatting>
  <conditionalFormatting sqref="C13">
    <cfRule type="cellIs" dxfId="30" priority="1" operator="notBetween">
      <formula>-20</formula>
      <formula>20</formula>
    </cfRule>
  </conditionalFormatting>
  <conditionalFormatting sqref="B13">
    <cfRule type="cellIs" dxfId="29" priority="2" operator="notBetween">
      <formula>-20</formula>
      <formula>20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K68"/>
  <sheetViews>
    <sheetView showGridLines="0" zoomScale="75" zoomScaleNormal="75" workbookViewId="0">
      <pane xSplit="1" ySplit="7" topLeftCell="B8" activePane="bottomRight" state="frozen"/>
      <selection pane="topRight" activeCell="B1" sqref="B1"/>
      <selection pane="bottomLeft" activeCell="A8" sqref="A8"/>
      <selection pane="bottomRight" activeCell="J14" sqref="J14"/>
    </sheetView>
  </sheetViews>
  <sheetFormatPr baseColWidth="10" defaultColWidth="8.88671875" defaultRowHeight="14.4" x14ac:dyDescent="0.3"/>
  <cols>
    <col min="1" max="1" width="26.6640625" style="12" customWidth="1"/>
    <col min="2" max="2" width="17.109375" style="12" customWidth="1"/>
    <col min="3" max="3" width="17" style="12" customWidth="1"/>
    <col min="4" max="4" width="17.33203125" style="12" customWidth="1"/>
    <col min="5" max="6" width="16.44140625" style="12" customWidth="1"/>
    <col min="7" max="7" width="17.6640625" style="12" customWidth="1"/>
    <col min="8" max="8" width="18.33203125" style="12" customWidth="1"/>
    <col min="9" max="9" width="4.6640625" style="12" customWidth="1"/>
    <col min="10" max="10" width="86.6640625" style="2" customWidth="1"/>
    <col min="11" max="11" width="11.44140625" style="12" customWidth="1"/>
  </cols>
  <sheetData>
    <row r="1" spans="1:11" s="1" customFormat="1" ht="15" x14ac:dyDescent="0.25">
      <c r="A1" s="10"/>
      <c r="B1" s="11"/>
      <c r="C1" s="12"/>
      <c r="D1" s="12"/>
      <c r="E1" s="12"/>
      <c r="F1" s="12"/>
      <c r="G1" s="12"/>
      <c r="H1" s="12"/>
      <c r="I1" s="12"/>
      <c r="J1" s="257" t="s">
        <v>400</v>
      </c>
    </row>
    <row r="2" spans="1:11" ht="17.399999999999999" x14ac:dyDescent="0.3">
      <c r="A2" s="497" t="str">
        <f>"Effectifs de R&amp;D rémunérés par votre organisme au 31/12/" &amp; SURVEY_YEAR &amp; " en personnes physiques (PP)"</f>
        <v>Effectifs de R&amp;D rémunérés par votre organisme au 31/12/2024 en personnes physiques (PP)</v>
      </c>
      <c r="B2" s="508"/>
      <c r="C2" s="508"/>
      <c r="D2" s="508"/>
      <c r="E2" s="508"/>
      <c r="F2" s="508"/>
      <c r="G2" s="508"/>
      <c r="H2" s="508"/>
    </row>
    <row r="3" spans="1:11" s="22" customFormat="1" ht="15" customHeight="1" x14ac:dyDescent="0.15">
      <c r="A3" s="509" t="s">
        <v>323</v>
      </c>
      <c r="B3" s="509"/>
      <c r="C3" s="509"/>
      <c r="D3" s="509"/>
      <c r="E3" s="509"/>
      <c r="F3" s="509"/>
      <c r="G3" s="509"/>
      <c r="H3" s="509"/>
      <c r="J3" s="517" t="s">
        <v>586</v>
      </c>
    </row>
    <row r="4" spans="1:11" s="22" customFormat="1" ht="15.6" x14ac:dyDescent="0.15">
      <c r="A4" s="148" t="str">
        <f>"En Personnes Physiques (PP) au 31/12/" &amp; SURVEY_YEAR</f>
        <v>En Personnes Physiques (PP) au 31/12/2024</v>
      </c>
      <c r="B4" s="332"/>
      <c r="C4" s="332"/>
      <c r="D4" s="332"/>
      <c r="E4" s="332"/>
      <c r="F4" s="332"/>
      <c r="G4" s="332"/>
      <c r="H4" s="332"/>
      <c r="J4" s="517"/>
    </row>
    <row r="5" spans="1:11" s="22" customFormat="1" ht="64.8" customHeight="1" x14ac:dyDescent="0.15">
      <c r="J5" s="517"/>
    </row>
    <row r="6" spans="1:11" s="1" customFormat="1" ht="93.6" x14ac:dyDescent="0.25">
      <c r="A6" s="333" t="s">
        <v>324</v>
      </c>
      <c r="B6" s="333" t="s">
        <v>325</v>
      </c>
      <c r="C6" s="333" t="s">
        <v>326</v>
      </c>
      <c r="D6" s="333" t="s">
        <v>327</v>
      </c>
      <c r="E6" s="333" t="s">
        <v>328</v>
      </c>
      <c r="F6" s="333" t="s">
        <v>329</v>
      </c>
      <c r="G6" s="333" t="s">
        <v>330</v>
      </c>
      <c r="H6" s="334" t="s">
        <v>331</v>
      </c>
      <c r="J6" s="517"/>
    </row>
    <row r="7" spans="1:11" s="1" customFormat="1" ht="15" customHeight="1" x14ac:dyDescent="0.25">
      <c r="A7" s="515" t="str">
        <f>"Répartition selon le type de rémunération des effectifs de R&amp;D rémunérés par votre organisme au 31/12/" &amp; SURVEY_YEAR &amp; " "</f>
        <v xml:space="preserve">Répartition selon le type de rémunération des effectifs de R&amp;D rémunérés par votre organisme au 31/12/2024 </v>
      </c>
      <c r="B7" s="516"/>
      <c r="C7" s="516"/>
      <c r="D7" s="516"/>
      <c r="E7" s="516"/>
      <c r="F7" s="516"/>
      <c r="G7" s="516"/>
      <c r="H7" s="516"/>
      <c r="I7" s="12"/>
      <c r="J7" s="2"/>
    </row>
    <row r="8" spans="1:11" s="1" customFormat="1" ht="30" x14ac:dyDescent="0.25">
      <c r="A8" s="335" t="s">
        <v>332</v>
      </c>
      <c r="B8" s="336"/>
      <c r="C8" s="336"/>
      <c r="D8" s="336"/>
      <c r="E8" s="336"/>
      <c r="F8" s="336"/>
      <c r="G8" s="336"/>
      <c r="H8" s="337">
        <f>SUM(B8:G8)</f>
        <v>0</v>
      </c>
      <c r="I8" s="12"/>
      <c r="J8" s="2"/>
    </row>
    <row r="9" spans="1:11" s="1" customFormat="1" ht="45" x14ac:dyDescent="0.25">
      <c r="A9" s="335" t="s">
        <v>333</v>
      </c>
      <c r="B9" s="336"/>
      <c r="C9" s="336"/>
      <c r="D9" s="336"/>
      <c r="E9" s="336"/>
      <c r="F9" s="336"/>
      <c r="G9" s="336"/>
      <c r="H9" s="337">
        <f>SUM(B9:G9)</f>
        <v>0</v>
      </c>
      <c r="I9" s="12"/>
      <c r="J9" s="2"/>
    </row>
    <row r="10" spans="1:11" s="1" customFormat="1" ht="30.6" thickBot="1" x14ac:dyDescent="0.3">
      <c r="A10" s="340" t="s">
        <v>334</v>
      </c>
      <c r="B10" s="341">
        <f>SUM(B8:B9)</f>
        <v>0</v>
      </c>
      <c r="C10" s="341">
        <f t="shared" ref="C10:H10" si="0">SUM(C8:C9)</f>
        <v>0</v>
      </c>
      <c r="D10" s="341">
        <f t="shared" si="0"/>
        <v>0</v>
      </c>
      <c r="E10" s="341">
        <f t="shared" si="0"/>
        <v>0</v>
      </c>
      <c r="F10" s="341">
        <f t="shared" si="0"/>
        <v>0</v>
      </c>
      <c r="G10" s="341">
        <f t="shared" si="0"/>
        <v>0</v>
      </c>
      <c r="H10" s="343">
        <f t="shared" si="0"/>
        <v>0</v>
      </c>
      <c r="I10" s="12"/>
      <c r="J10" s="2"/>
    </row>
    <row r="11" spans="1:11" s="31" customFormat="1" ht="15.6" x14ac:dyDescent="0.25">
      <c r="A11" s="518" t="str">
        <f>IF(TOT_REM1_PP&lt;&gt;TOT_CD,"L'effectif total de la répartition par Ministère et l'effectif total par type d'emploi ne sont pas égaux","Contrôles OK")</f>
        <v>Contrôles OK</v>
      </c>
      <c r="B11" s="518"/>
      <c r="C11" s="518"/>
      <c r="D11" s="518"/>
      <c r="E11" s="518"/>
      <c r="F11" s="518"/>
      <c r="G11" s="518"/>
      <c r="H11" s="518"/>
      <c r="J11" s="35"/>
    </row>
    <row r="12" spans="1:11" s="31" customFormat="1" ht="13.8" thickBot="1" x14ac:dyDescent="0.3">
      <c r="H12" s="23"/>
      <c r="J12" s="35"/>
    </row>
    <row r="13" spans="1:11" ht="15" customHeight="1" x14ac:dyDescent="0.3">
      <c r="A13" s="510" t="str">
        <f>"Répartition titulaire/non titulaire des effectifs de R&amp;D rémunérés par votre organisme au 31/12/" &amp; SURVEY_YEAR &amp; " "</f>
        <v xml:space="preserve">Répartition titulaire/non titulaire des effectifs de R&amp;D rémunérés par votre organisme au 31/12/2024 </v>
      </c>
      <c r="B13" s="511"/>
      <c r="C13" s="511"/>
      <c r="D13" s="511"/>
      <c r="E13" s="511"/>
      <c r="F13" s="511"/>
      <c r="G13" s="511"/>
      <c r="H13" s="512"/>
    </row>
    <row r="14" spans="1:11" ht="48" customHeight="1" x14ac:dyDescent="0.3">
      <c r="A14" s="513" t="s">
        <v>587</v>
      </c>
      <c r="B14" s="457"/>
      <c r="C14" s="457"/>
      <c r="D14" s="457"/>
      <c r="E14" s="457"/>
      <c r="F14" s="457"/>
      <c r="G14" s="457"/>
      <c r="H14" s="514"/>
      <c r="I14" s="31"/>
      <c r="J14" s="35"/>
      <c r="K14" s="31"/>
    </row>
    <row r="15" spans="1:11" ht="36.75" customHeight="1" x14ac:dyDescent="0.3">
      <c r="A15" s="335" t="s">
        <v>335</v>
      </c>
      <c r="B15" s="336"/>
      <c r="C15" s="336"/>
      <c r="D15" s="336"/>
      <c r="E15" s="336"/>
      <c r="F15" s="336"/>
      <c r="G15" s="336"/>
      <c r="H15" s="337">
        <f>SUM(B15:G15)</f>
        <v>0</v>
      </c>
    </row>
    <row r="16" spans="1:11" ht="45" x14ac:dyDescent="0.3">
      <c r="A16" s="338" t="s">
        <v>336</v>
      </c>
      <c r="B16" s="339">
        <f>SUM(B17:B18)</f>
        <v>0</v>
      </c>
      <c r="C16" s="339">
        <f t="shared" ref="C16:G16" si="1">SUM(C17:C18)</f>
        <v>0</v>
      </c>
      <c r="D16" s="339">
        <f t="shared" si="1"/>
        <v>0</v>
      </c>
      <c r="E16" s="339">
        <f t="shared" si="1"/>
        <v>0</v>
      </c>
      <c r="F16" s="339">
        <f t="shared" si="1"/>
        <v>0</v>
      </c>
      <c r="G16" s="339">
        <f t="shared" si="1"/>
        <v>0</v>
      </c>
      <c r="H16" s="337">
        <f t="shared" ref="H16:H18" si="2">SUM(B16:G16)</f>
        <v>0</v>
      </c>
    </row>
    <row r="17" spans="1:11" ht="140.25" customHeight="1" x14ac:dyDescent="0.3">
      <c r="A17" s="335" t="s">
        <v>337</v>
      </c>
      <c r="B17" s="336"/>
      <c r="C17" s="336"/>
      <c r="D17" s="336"/>
      <c r="E17" s="336"/>
      <c r="F17" s="336"/>
      <c r="G17" s="336"/>
      <c r="H17" s="337">
        <f t="shared" si="2"/>
        <v>0</v>
      </c>
      <c r="J17" s="187" t="s">
        <v>588</v>
      </c>
    </row>
    <row r="18" spans="1:11" ht="39.9" customHeight="1" x14ac:dyDescent="0.3">
      <c r="A18" s="335" t="s">
        <v>338</v>
      </c>
      <c r="B18" s="336"/>
      <c r="C18" s="336"/>
      <c r="D18" s="336"/>
      <c r="E18" s="336"/>
      <c r="F18" s="336"/>
      <c r="G18" s="336"/>
      <c r="H18" s="337">
        <f t="shared" si="2"/>
        <v>0</v>
      </c>
    </row>
    <row r="19" spans="1:11" ht="39" customHeight="1" thickBot="1" x14ac:dyDescent="0.35">
      <c r="A19" s="340" t="s">
        <v>334</v>
      </c>
      <c r="B19" s="341">
        <f>SUM(B15:B16)</f>
        <v>0</v>
      </c>
      <c r="C19" s="341">
        <f t="shared" ref="C19:H19" si="3">SUM(C15:C16)</f>
        <v>0</v>
      </c>
      <c r="D19" s="341">
        <f t="shared" si="3"/>
        <v>0</v>
      </c>
      <c r="E19" s="341">
        <f t="shared" si="3"/>
        <v>0</v>
      </c>
      <c r="F19" s="341">
        <f t="shared" si="3"/>
        <v>0</v>
      </c>
      <c r="G19" s="341">
        <f t="shared" si="3"/>
        <v>0</v>
      </c>
      <c r="H19" s="342">
        <f t="shared" si="3"/>
        <v>0</v>
      </c>
    </row>
    <row r="20" spans="1:11" ht="15" thickBot="1" x14ac:dyDescent="0.35">
      <c r="A20" s="36"/>
      <c r="B20" s="37"/>
      <c r="C20" s="37"/>
      <c r="D20" s="37"/>
      <c r="E20" s="37"/>
      <c r="F20" s="37"/>
      <c r="G20" s="37"/>
      <c r="H20" s="38"/>
    </row>
    <row r="21" spans="1:11" s="15" customFormat="1" ht="12.75" customHeight="1" x14ac:dyDescent="0.3">
      <c r="A21" s="510" t="str">
        <f>"Répartition par sexe des effectifs de R&amp;D rémunérés par votre organisme au 31/12/" &amp; SURVEY_YEAR &amp; " "</f>
        <v xml:space="preserve">Répartition par sexe des effectifs de R&amp;D rémunérés par votre organisme au 31/12/2024 </v>
      </c>
      <c r="B21" s="511"/>
      <c r="C21" s="511"/>
      <c r="D21" s="511"/>
      <c r="E21" s="511"/>
      <c r="F21" s="511"/>
      <c r="G21" s="511"/>
      <c r="H21" s="512"/>
      <c r="J21" s="2"/>
    </row>
    <row r="22" spans="1:11" ht="15" x14ac:dyDescent="0.3">
      <c r="A22" s="335" t="s">
        <v>339</v>
      </c>
      <c r="B22" s="336"/>
      <c r="C22" s="336"/>
      <c r="D22" s="336"/>
      <c r="E22" s="336"/>
      <c r="F22" s="336"/>
      <c r="G22" s="336"/>
      <c r="H22" s="337">
        <f>SUM(B22:G22)</f>
        <v>0</v>
      </c>
      <c r="I22" s="15"/>
    </row>
    <row r="23" spans="1:11" ht="15" x14ac:dyDescent="0.3">
      <c r="A23" s="335" t="s">
        <v>340</v>
      </c>
      <c r="B23" s="336"/>
      <c r="C23" s="336"/>
      <c r="D23" s="336"/>
      <c r="E23" s="336"/>
      <c r="F23" s="336"/>
      <c r="G23" s="336"/>
      <c r="H23" s="337">
        <f>SUM(B23:G23)</f>
        <v>0</v>
      </c>
      <c r="I23" s="15"/>
    </row>
    <row r="24" spans="1:11" ht="30.6" thickBot="1" x14ac:dyDescent="0.35">
      <c r="A24" s="340" t="s">
        <v>334</v>
      </c>
      <c r="B24" s="341">
        <f>SUM(B22:B23)</f>
        <v>0</v>
      </c>
      <c r="C24" s="341">
        <f t="shared" ref="C24:H24" si="4">SUM(C22:C23)</f>
        <v>0</v>
      </c>
      <c r="D24" s="341">
        <f t="shared" si="4"/>
        <v>0</v>
      </c>
      <c r="E24" s="341">
        <f t="shared" si="4"/>
        <v>0</v>
      </c>
      <c r="F24" s="341">
        <f t="shared" si="4"/>
        <v>0</v>
      </c>
      <c r="G24" s="341">
        <f t="shared" si="4"/>
        <v>0</v>
      </c>
      <c r="H24" s="343">
        <f t="shared" si="4"/>
        <v>0</v>
      </c>
      <c r="I24" s="15"/>
    </row>
    <row r="25" spans="1:11" ht="15.6" x14ac:dyDescent="0.3">
      <c r="A25" s="518" t="str">
        <f>IF(TOT_SE&lt;&gt;TOT_CD,"L'effectif total de la répartition par sexe et l'effectif total par type d'emploi ne sont pas égaux","Contrôles OK")</f>
        <v>Contrôles OK</v>
      </c>
      <c r="B25" s="518"/>
      <c r="C25" s="518"/>
      <c r="D25" s="518"/>
      <c r="E25" s="518"/>
      <c r="F25" s="518"/>
      <c r="G25" s="518"/>
      <c r="H25" s="518"/>
      <c r="I25" s="15"/>
    </row>
    <row r="26" spans="1:11" ht="15" thickBot="1" x14ac:dyDescent="0.35">
      <c r="A26" s="1"/>
      <c r="B26" s="1"/>
      <c r="C26" s="1"/>
      <c r="D26" s="1"/>
      <c r="E26" s="1"/>
      <c r="F26" s="1"/>
      <c r="G26" s="1"/>
      <c r="H26" s="23" t="s">
        <v>341</v>
      </c>
      <c r="I26" s="15"/>
    </row>
    <row r="27" spans="1:11" ht="15" customHeight="1" x14ac:dyDescent="0.3">
      <c r="A27" s="510" t="str">
        <f>"Répartition par nationalité* des effectifs de R&amp;D rémunérés par votre organisme au 31/12/" &amp; SURVEY_YEAR &amp; " "</f>
        <v xml:space="preserve">Répartition par nationalité* des effectifs de R&amp;D rémunérés par votre organisme au 31/12/2024 </v>
      </c>
      <c r="B27" s="511"/>
      <c r="C27" s="511"/>
      <c r="D27" s="511"/>
      <c r="E27" s="511"/>
      <c r="F27" s="511"/>
      <c r="G27" s="511"/>
      <c r="H27" s="512"/>
    </row>
    <row r="28" spans="1:11" ht="50.1" customHeight="1" x14ac:dyDescent="0.3">
      <c r="A28" s="513" t="s">
        <v>589</v>
      </c>
      <c r="B28" s="457"/>
      <c r="C28" s="457"/>
      <c r="D28" s="457"/>
      <c r="E28" s="457"/>
      <c r="F28" s="457"/>
      <c r="G28" s="457"/>
      <c r="H28" s="514"/>
      <c r="I28" s="31"/>
      <c r="J28" s="35"/>
      <c r="K28" s="31"/>
    </row>
    <row r="29" spans="1:11" ht="15" x14ac:dyDescent="0.3">
      <c r="A29" s="344" t="s">
        <v>342</v>
      </c>
      <c r="B29" s="336"/>
      <c r="C29" s="336"/>
      <c r="D29" s="336"/>
      <c r="E29" s="336"/>
      <c r="F29" s="336"/>
      <c r="G29" s="336"/>
      <c r="H29" s="337">
        <f>SUM(B29:G29)</f>
        <v>0</v>
      </c>
    </row>
    <row r="30" spans="1:11" ht="30" x14ac:dyDescent="0.3">
      <c r="A30" s="335" t="s">
        <v>343</v>
      </c>
      <c r="B30" s="336"/>
      <c r="C30" s="336"/>
      <c r="D30" s="336"/>
      <c r="E30" s="336"/>
      <c r="F30" s="336"/>
      <c r="G30" s="336"/>
      <c r="H30" s="337">
        <f t="shared" ref="H30:H36" si="5">SUM(B30:G30)</f>
        <v>0</v>
      </c>
    </row>
    <row r="31" spans="1:11" ht="15" x14ac:dyDescent="0.3">
      <c r="A31" s="335" t="s">
        <v>319</v>
      </c>
      <c r="B31" s="336"/>
      <c r="C31" s="336"/>
      <c r="D31" s="336"/>
      <c r="E31" s="336"/>
      <c r="F31" s="336"/>
      <c r="G31" s="336"/>
      <c r="H31" s="337">
        <f t="shared" si="5"/>
        <v>0</v>
      </c>
    </row>
    <row r="32" spans="1:11" ht="15" x14ac:dyDescent="0.3">
      <c r="A32" s="335" t="s">
        <v>344</v>
      </c>
      <c r="B32" s="336"/>
      <c r="C32" s="336"/>
      <c r="D32" s="336"/>
      <c r="E32" s="336"/>
      <c r="F32" s="336"/>
      <c r="G32" s="336"/>
      <c r="H32" s="337">
        <f t="shared" si="5"/>
        <v>0</v>
      </c>
    </row>
    <row r="33" spans="1:11" ht="30" x14ac:dyDescent="0.3">
      <c r="A33" s="335" t="s">
        <v>345</v>
      </c>
      <c r="B33" s="336"/>
      <c r="C33" s="336"/>
      <c r="D33" s="336"/>
      <c r="E33" s="336"/>
      <c r="F33" s="336"/>
      <c r="G33" s="336"/>
      <c r="H33" s="337">
        <f t="shared" si="5"/>
        <v>0</v>
      </c>
    </row>
    <row r="34" spans="1:11" ht="15" x14ac:dyDescent="0.3">
      <c r="A34" s="335" t="s">
        <v>346</v>
      </c>
      <c r="B34" s="336"/>
      <c r="C34" s="336"/>
      <c r="D34" s="336"/>
      <c r="E34" s="336"/>
      <c r="F34" s="336"/>
      <c r="G34" s="336"/>
      <c r="H34" s="337">
        <f t="shared" si="5"/>
        <v>0</v>
      </c>
    </row>
    <row r="35" spans="1:11" ht="15" x14ac:dyDescent="0.3">
      <c r="A35" s="335" t="s">
        <v>347</v>
      </c>
      <c r="B35" s="336"/>
      <c r="C35" s="336"/>
      <c r="D35" s="336"/>
      <c r="E35" s="336"/>
      <c r="F35" s="336"/>
      <c r="G35" s="336"/>
      <c r="H35" s="337">
        <f t="shared" si="5"/>
        <v>0</v>
      </c>
    </row>
    <row r="36" spans="1:11" ht="15" x14ac:dyDescent="0.3">
      <c r="A36" s="335" t="s">
        <v>108</v>
      </c>
      <c r="B36" s="336"/>
      <c r="C36" s="336"/>
      <c r="D36" s="336"/>
      <c r="E36" s="336"/>
      <c r="F36" s="336"/>
      <c r="G36" s="336"/>
      <c r="H36" s="337">
        <f t="shared" si="5"/>
        <v>0</v>
      </c>
    </row>
    <row r="37" spans="1:11" ht="30.6" thickBot="1" x14ac:dyDescent="0.35">
      <c r="A37" s="340" t="s">
        <v>334</v>
      </c>
      <c r="B37" s="341">
        <f>SUM(B29:B36)</f>
        <v>0</v>
      </c>
      <c r="C37" s="341">
        <f t="shared" ref="C37:H37" si="6">SUM(C29:C36)</f>
        <v>0</v>
      </c>
      <c r="D37" s="341">
        <f t="shared" si="6"/>
        <v>0</v>
      </c>
      <c r="E37" s="341">
        <f t="shared" si="6"/>
        <v>0</v>
      </c>
      <c r="F37" s="341">
        <f t="shared" si="6"/>
        <v>0</v>
      </c>
      <c r="G37" s="341">
        <f t="shared" si="6"/>
        <v>0</v>
      </c>
      <c r="H37" s="343">
        <f t="shared" si="6"/>
        <v>0</v>
      </c>
    </row>
    <row r="38" spans="1:11" ht="15.6" x14ac:dyDescent="0.3">
      <c r="A38" s="518" t="str">
        <f>IF(TOT_NAT&lt;&gt;TOT_CD,"L'effectif total de la répartition par nationalité et l'effectif total par type d'emploi ne sont pas égaux","Contrôles OK")</f>
        <v>Contrôles OK</v>
      </c>
      <c r="B38" s="518"/>
      <c r="C38" s="518"/>
      <c r="D38" s="518"/>
      <c r="E38" s="518"/>
      <c r="F38" s="518"/>
      <c r="G38" s="518"/>
      <c r="H38" s="518"/>
    </row>
    <row r="39" spans="1:11" x14ac:dyDescent="0.3">
      <c r="A39" s="1"/>
      <c r="B39" s="1"/>
      <c r="C39" s="1"/>
      <c r="D39" s="1"/>
      <c r="E39" s="1"/>
      <c r="F39" s="1"/>
      <c r="G39" s="1"/>
      <c r="H39" s="23" t="s">
        <v>348</v>
      </c>
    </row>
    <row r="40" spans="1:11" ht="21.75" customHeight="1" x14ac:dyDescent="0.3">
      <c r="A40" s="519" t="str">
        <f>"Répartition par lieu de travail* des effectifs de R&amp;D rémunérés par votre organisme au 31/12/" &amp; SURVEY_YEAR &amp; " "</f>
        <v xml:space="preserve">Répartition par lieu de travail* des effectifs de R&amp;D rémunérés par votre organisme au 31/12/2024 </v>
      </c>
      <c r="B40" s="519"/>
      <c r="C40" s="519"/>
      <c r="D40" s="519"/>
      <c r="E40" s="519"/>
      <c r="F40" s="519"/>
      <c r="G40" s="519"/>
      <c r="H40" s="519"/>
    </row>
    <row r="41" spans="1:11" ht="62.4" customHeight="1" thickBot="1" x14ac:dyDescent="0.35">
      <c r="A41" s="496" t="s">
        <v>590</v>
      </c>
      <c r="B41" s="496"/>
      <c r="C41" s="496"/>
      <c r="D41" s="496"/>
      <c r="E41" s="496"/>
      <c r="F41" s="496"/>
      <c r="G41" s="496"/>
      <c r="H41" s="496"/>
      <c r="I41" s="31"/>
      <c r="J41" s="35"/>
      <c r="K41" s="31"/>
    </row>
    <row r="42" spans="1:11" ht="35.25" customHeight="1" x14ac:dyDescent="0.3">
      <c r="A42" s="345" t="s">
        <v>349</v>
      </c>
      <c r="B42" s="346"/>
      <c r="C42" s="346"/>
      <c r="D42" s="346"/>
      <c r="E42" s="346"/>
      <c r="F42" s="346"/>
      <c r="G42" s="346"/>
      <c r="H42" s="347">
        <f>SUM(B42:G42)</f>
        <v>0</v>
      </c>
    </row>
    <row r="43" spans="1:11" ht="45" x14ac:dyDescent="0.3">
      <c r="A43" s="348" t="s">
        <v>350</v>
      </c>
      <c r="B43" s="339">
        <f>SUM(B44:B49)</f>
        <v>0</v>
      </c>
      <c r="C43" s="339">
        <f t="shared" ref="C43:G43" si="7">SUM(C44:C49)</f>
        <v>0</v>
      </c>
      <c r="D43" s="339">
        <f t="shared" si="7"/>
        <v>0</v>
      </c>
      <c r="E43" s="339">
        <f t="shared" si="7"/>
        <v>0</v>
      </c>
      <c r="F43" s="339">
        <f t="shared" si="7"/>
        <v>0</v>
      </c>
      <c r="G43" s="339">
        <f t="shared" si="7"/>
        <v>0</v>
      </c>
      <c r="H43" s="337">
        <f t="shared" ref="H43:H49" si="8">SUM(B43:G43)</f>
        <v>0</v>
      </c>
    </row>
    <row r="44" spans="1:11" ht="45" x14ac:dyDescent="0.3">
      <c r="A44" s="349" t="s">
        <v>351</v>
      </c>
      <c r="B44" s="336"/>
      <c r="C44" s="336"/>
      <c r="D44" s="336"/>
      <c r="E44" s="336"/>
      <c r="F44" s="336"/>
      <c r="G44" s="336"/>
      <c r="H44" s="337">
        <f t="shared" si="8"/>
        <v>0</v>
      </c>
    </row>
    <row r="45" spans="1:11" ht="30" x14ac:dyDescent="0.3">
      <c r="A45" s="349" t="s">
        <v>352</v>
      </c>
      <c r="B45" s="336"/>
      <c r="C45" s="336"/>
      <c r="D45" s="336"/>
      <c r="E45" s="336"/>
      <c r="F45" s="336"/>
      <c r="G45" s="336"/>
      <c r="H45" s="337">
        <f t="shared" si="8"/>
        <v>0</v>
      </c>
    </row>
    <row r="46" spans="1:11" ht="30" x14ac:dyDescent="0.3">
      <c r="A46" s="349" t="s">
        <v>353</v>
      </c>
      <c r="B46" s="336"/>
      <c r="C46" s="336"/>
      <c r="D46" s="336"/>
      <c r="E46" s="336"/>
      <c r="F46" s="336"/>
      <c r="G46" s="336"/>
      <c r="H46" s="337">
        <f t="shared" si="8"/>
        <v>0</v>
      </c>
    </row>
    <row r="47" spans="1:11" ht="15" x14ac:dyDescent="0.3">
      <c r="A47" s="349" t="s">
        <v>354</v>
      </c>
      <c r="B47" s="336"/>
      <c r="C47" s="336"/>
      <c r="D47" s="336"/>
      <c r="E47" s="336"/>
      <c r="F47" s="336"/>
      <c r="G47" s="336"/>
      <c r="H47" s="337">
        <f t="shared" si="8"/>
        <v>0</v>
      </c>
    </row>
    <row r="48" spans="1:11" ht="30" x14ac:dyDescent="0.3">
      <c r="A48" s="349" t="s">
        <v>355</v>
      </c>
      <c r="B48" s="336"/>
      <c r="C48" s="336"/>
      <c r="D48" s="336"/>
      <c r="E48" s="336"/>
      <c r="F48" s="336"/>
      <c r="G48" s="336"/>
      <c r="H48" s="337">
        <f t="shared" si="8"/>
        <v>0</v>
      </c>
    </row>
    <row r="49" spans="1:8" ht="15" x14ac:dyDescent="0.3">
      <c r="A49" s="349" t="s">
        <v>356</v>
      </c>
      <c r="B49" s="336"/>
      <c r="C49" s="336"/>
      <c r="D49" s="336"/>
      <c r="E49" s="336"/>
      <c r="F49" s="336"/>
      <c r="G49" s="336"/>
      <c r="H49" s="337">
        <f t="shared" si="8"/>
        <v>0</v>
      </c>
    </row>
    <row r="50" spans="1:8" ht="30.6" thickBot="1" x14ac:dyDescent="0.35">
      <c r="A50" s="340" t="s">
        <v>334</v>
      </c>
      <c r="B50" s="341">
        <f>SUM(B42:B43)</f>
        <v>0</v>
      </c>
      <c r="C50" s="341">
        <f t="shared" ref="C50:H50" si="9">SUM(C42:C43)</f>
        <v>0</v>
      </c>
      <c r="D50" s="341">
        <f t="shared" si="9"/>
        <v>0</v>
      </c>
      <c r="E50" s="341">
        <f t="shared" si="9"/>
        <v>0</v>
      </c>
      <c r="F50" s="341">
        <f t="shared" si="9"/>
        <v>0</v>
      </c>
      <c r="G50" s="341">
        <f t="shared" si="9"/>
        <v>0</v>
      </c>
      <c r="H50" s="343">
        <f t="shared" si="9"/>
        <v>0</v>
      </c>
    </row>
    <row r="51" spans="1:8" ht="15.6" x14ac:dyDescent="0.3">
      <c r="A51" s="518" t="str">
        <f>IF(TOT_LIEU_PP&lt;&gt;TOT_CD,"L'effectif total de la répartition par nationalité et l'effectif total par type d'emploi ne sont pas égaux","Contrôles OK")</f>
        <v>Contrôles OK</v>
      </c>
      <c r="B51" s="518"/>
      <c r="C51" s="518"/>
      <c r="D51" s="518"/>
      <c r="E51" s="518"/>
      <c r="F51" s="518"/>
      <c r="G51" s="518"/>
      <c r="H51" s="518"/>
    </row>
    <row r="53" spans="1:8" x14ac:dyDescent="0.3">
      <c r="A53" s="24"/>
      <c r="H53" s="25"/>
    </row>
    <row r="54" spans="1:8" x14ac:dyDescent="0.3">
      <c r="B54" s="26"/>
      <c r="C54" s="26"/>
      <c r="D54" s="26"/>
      <c r="E54" s="26"/>
      <c r="F54" s="26"/>
      <c r="G54" s="26"/>
      <c r="H54" s="26"/>
    </row>
    <row r="55" spans="1:8" x14ac:dyDescent="0.3">
      <c r="C55" s="26"/>
      <c r="D55" s="26"/>
      <c r="E55" s="26"/>
      <c r="F55" s="26"/>
    </row>
    <row r="66" ht="31.5" customHeight="1" x14ac:dyDescent="0.3"/>
    <row r="67" ht="31.5" customHeight="1" x14ac:dyDescent="0.3"/>
    <row r="68" ht="31.5" customHeight="1" x14ac:dyDescent="0.3"/>
  </sheetData>
  <sheetProtection formatCells="0" formatColumns="0" formatRows="0" insertColumns="0" insertRows="0" insertHyperlinks="0" deleteColumns="0" deleteRows="0" sort="0" autoFilter="0" pivotTables="0"/>
  <mergeCells count="15">
    <mergeCell ref="J3:J6"/>
    <mergeCell ref="A41:H41"/>
    <mergeCell ref="A51:H51"/>
    <mergeCell ref="A11:H11"/>
    <mergeCell ref="A27:H27"/>
    <mergeCell ref="A40:H40"/>
    <mergeCell ref="A25:H25"/>
    <mergeCell ref="A28:H28"/>
    <mergeCell ref="A38:H38"/>
    <mergeCell ref="A2:H2"/>
    <mergeCell ref="A3:H3"/>
    <mergeCell ref="A13:H13"/>
    <mergeCell ref="A21:H21"/>
    <mergeCell ref="A14:H14"/>
    <mergeCell ref="A7:H7"/>
  </mergeCells>
  <conditionalFormatting sqref="B6:G6">
    <cfRule type="cellIs" dxfId="28" priority="6" operator="equal">
      <formula>""</formula>
    </cfRule>
  </conditionalFormatting>
  <conditionalFormatting sqref="H24">
    <cfRule type="cellIs" dxfId="27" priority="5" operator="notEqual">
      <formula>$H$19</formula>
    </cfRule>
  </conditionalFormatting>
  <conditionalFormatting sqref="H37">
    <cfRule type="cellIs" dxfId="26" priority="4" operator="notEqual">
      <formula>$H$19</formula>
    </cfRule>
  </conditionalFormatting>
  <conditionalFormatting sqref="H50">
    <cfRule type="cellIs" dxfId="25" priority="2" operator="notEqual">
      <formula>$H$19</formula>
    </cfRule>
  </conditionalFormatting>
  <conditionalFormatting sqref="H10">
    <cfRule type="cellIs" dxfId="24" priority="1" operator="notEqual">
      <formula>$H$19</formula>
    </cfRule>
  </conditionalFormatting>
  <printOptions horizontalCentered="1"/>
  <pageMargins left="0.23622047244093999" right="0.59055118110236005" top="0.39370078740157" bottom="0.78740157480314998" header="0.39370078740157" footer="0.55118110236219997"/>
  <pageSetup paperSize="9" scale="13" orientation="portrait"/>
  <headerFooter alignWithMargins="0">
    <oddFooter>&amp;L&amp;8&amp;A&amp;R&amp;8R&amp;&amp;D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L74"/>
  <sheetViews>
    <sheetView showGridLines="0" zoomScale="75" zoomScaleNormal="75" workbookViewId="0">
      <pane ySplit="1" topLeftCell="A2" activePane="bottomLeft" state="frozen"/>
      <selection pane="bottomLeft" activeCell="F20" sqref="F20"/>
    </sheetView>
  </sheetViews>
  <sheetFormatPr baseColWidth="10" defaultColWidth="11.44140625" defaultRowHeight="15" x14ac:dyDescent="0.25"/>
  <cols>
    <col min="1" max="1" width="47.6640625" style="76" customWidth="1"/>
    <col min="2" max="7" width="20.6640625" style="76" customWidth="1"/>
    <col min="8" max="8" width="12.88671875" style="76" customWidth="1"/>
    <col min="9" max="9" width="3.33203125" style="115" customWidth="1"/>
    <col min="10" max="10" width="18.33203125" style="115" customWidth="1"/>
    <col min="11" max="11" width="3.109375" style="115" customWidth="1"/>
    <col min="12" max="16384" width="11.44140625" style="76"/>
  </cols>
  <sheetData>
    <row r="1" spans="1:12" ht="15.6" x14ac:dyDescent="0.25">
      <c r="A1" s="113"/>
      <c r="B1" s="114"/>
      <c r="H1" s="306"/>
      <c r="J1" s="350"/>
    </row>
    <row r="2" spans="1:12" ht="45.6" customHeight="1" x14ac:dyDescent="0.25">
      <c r="A2" s="497" t="str">
        <f>"Répartition des personnels titulaires par tranche d'âge et par sexe en personne physique (PP) au 31/12/" &amp; SURVEY_YEAR &amp; " "</f>
        <v xml:space="preserve">Répartition des personnels titulaires par tranche d'âge et par sexe en personne physique (PP) au 31/12/2024 </v>
      </c>
      <c r="B2" s="508"/>
      <c r="C2" s="508"/>
      <c r="D2" s="508"/>
      <c r="E2" s="508"/>
      <c r="F2" s="508"/>
      <c r="G2" s="508"/>
      <c r="H2" s="508"/>
      <c r="I2" s="118"/>
      <c r="K2" s="118"/>
    </row>
    <row r="3" spans="1:12" ht="15.6" customHeight="1" x14ac:dyDescent="0.25">
      <c r="A3" s="520" t="str">
        <f>"Hommes en Personnes Physiques (PP) au 31/12/" &amp; SURVEY_YEAR</f>
        <v>Hommes en Personnes Physiques (PP) au 31/12/2024</v>
      </c>
      <c r="B3" s="520"/>
      <c r="C3" s="520"/>
      <c r="D3" s="520"/>
      <c r="E3" s="520"/>
      <c r="F3" s="520"/>
      <c r="G3" s="520"/>
      <c r="H3" s="351"/>
      <c r="I3" s="156"/>
      <c r="K3" s="156"/>
    </row>
    <row r="4" spans="1:12" ht="90" customHeight="1" x14ac:dyDescent="0.25">
      <c r="A4" s="470" t="s">
        <v>591</v>
      </c>
      <c r="B4" s="470"/>
      <c r="C4" s="470"/>
      <c r="D4" s="470"/>
      <c r="E4" s="470"/>
      <c r="F4" s="470"/>
      <c r="G4" s="470"/>
      <c r="H4" s="351"/>
      <c r="I4" s="156"/>
      <c r="K4" s="156"/>
    </row>
    <row r="5" spans="1:12" ht="12" customHeight="1" x14ac:dyDescent="0.3">
      <c r="A5" s="201"/>
      <c r="B5" s="351"/>
      <c r="C5" s="351"/>
      <c r="D5" s="351"/>
      <c r="E5" s="351"/>
      <c r="F5" s="351"/>
      <c r="G5" s="351"/>
      <c r="H5" s="351"/>
      <c r="I5" s="122"/>
      <c r="J5" s="122"/>
      <c r="K5" s="122"/>
    </row>
    <row r="6" spans="1:12" ht="78" x14ac:dyDescent="0.25">
      <c r="A6" s="333" t="s">
        <v>324</v>
      </c>
      <c r="B6" s="333" t="s">
        <v>325</v>
      </c>
      <c r="C6" s="333" t="s">
        <v>326</v>
      </c>
      <c r="D6" s="333" t="s">
        <v>327</v>
      </c>
      <c r="E6" s="333" t="s">
        <v>329</v>
      </c>
      <c r="F6" s="333" t="s">
        <v>330</v>
      </c>
      <c r="G6" s="334" t="s">
        <v>331</v>
      </c>
      <c r="I6" s="123"/>
      <c r="J6" s="123"/>
      <c r="K6" s="123"/>
      <c r="L6" s="352"/>
    </row>
    <row r="7" spans="1:12" ht="15.6" x14ac:dyDescent="0.3">
      <c r="A7" s="353" t="str">
        <f>"&lt; 25 ans (né après "&amp;SURVEY_YEAR-25&amp;" )"</f>
        <v>&lt; 25 ans (né après 1999 )</v>
      </c>
      <c r="B7" s="354"/>
      <c r="C7" s="355"/>
      <c r="D7" s="355"/>
      <c r="E7" s="355"/>
      <c r="F7" s="355"/>
      <c r="G7" s="356">
        <f>SUM(B7:F7)</f>
        <v>0</v>
      </c>
      <c r="H7" s="79"/>
    </row>
    <row r="8" spans="1:12" ht="15.6" x14ac:dyDescent="0.3">
      <c r="A8" s="357" t="str">
        <f>"25 ans - 29 ans (nés entre "&amp;SURVEY_YEAR-29&amp;" et "&amp;SURVEY_YEAR-25&amp;" )"</f>
        <v>25 ans - 29 ans (nés entre 1995 et 1999 )</v>
      </c>
      <c r="B8" s="354"/>
      <c r="C8" s="355"/>
      <c r="D8" s="355"/>
      <c r="E8" s="355"/>
      <c r="F8" s="355"/>
      <c r="G8" s="356">
        <f>SUM(B8:F8)</f>
        <v>0</v>
      </c>
      <c r="H8" s="79"/>
      <c r="I8" s="123"/>
      <c r="J8" s="123"/>
      <c r="K8" s="123"/>
    </row>
    <row r="9" spans="1:12" ht="15.6" x14ac:dyDescent="0.3">
      <c r="A9" s="357" t="str">
        <f>"30 ans - 34 ans (nés entre "&amp;SURVEY_YEAR-34&amp;" et "&amp;SURVEY_YEAR-30&amp;" )"</f>
        <v>30 ans - 34 ans (nés entre 1990 et 1994 )</v>
      </c>
      <c r="B9" s="354"/>
      <c r="C9" s="355"/>
      <c r="D9" s="355"/>
      <c r="E9" s="355"/>
      <c r="F9" s="355"/>
      <c r="G9" s="356">
        <f t="shared" ref="G9:G18" si="0">SUM(B9:F9)</f>
        <v>0</v>
      </c>
      <c r="H9" s="79"/>
      <c r="I9" s="121"/>
      <c r="J9" s="121"/>
      <c r="K9" s="121"/>
    </row>
    <row r="10" spans="1:12" ht="15.6" x14ac:dyDescent="0.3">
      <c r="A10" s="357" t="str">
        <f>"35 ans - 39 ans (nés entre "&amp;SURVEY_YEAR-39&amp;" et "&amp;SURVEY_YEAR-35&amp;" )"</f>
        <v>35 ans - 39 ans (nés entre 1985 et 1989 )</v>
      </c>
      <c r="B10" s="354"/>
      <c r="C10" s="355"/>
      <c r="D10" s="355"/>
      <c r="E10" s="355"/>
      <c r="F10" s="355"/>
      <c r="G10" s="356">
        <f t="shared" si="0"/>
        <v>0</v>
      </c>
      <c r="H10" s="79"/>
      <c r="I10" s="121"/>
      <c r="J10" s="121"/>
      <c r="K10" s="121"/>
    </row>
    <row r="11" spans="1:12" ht="15.6" x14ac:dyDescent="0.3">
      <c r="A11" s="357" t="str">
        <f>"40 ans - 44 ans (nés entre "&amp;SURVEY_YEAR-44&amp;" et "&amp;SURVEY_YEAR-40&amp;" )"</f>
        <v>40 ans - 44 ans (nés entre 1980 et 1984 )</v>
      </c>
      <c r="B11" s="354"/>
      <c r="C11" s="355"/>
      <c r="D11" s="355"/>
      <c r="E11" s="355"/>
      <c r="F11" s="355"/>
      <c r="G11" s="356">
        <f t="shared" si="0"/>
        <v>0</v>
      </c>
      <c r="H11" s="79"/>
      <c r="I11" s="121"/>
      <c r="J11" s="121"/>
      <c r="K11" s="121"/>
    </row>
    <row r="12" spans="1:12" ht="15.6" x14ac:dyDescent="0.3">
      <c r="A12" s="357" t="str">
        <f>"45 ans - 49 ans (nés entre "&amp;SURVEY_YEAR-49&amp;" et "&amp;SURVEY_YEAR-45&amp;" )"</f>
        <v>45 ans - 49 ans (nés entre 1975 et 1979 )</v>
      </c>
      <c r="B12" s="354"/>
      <c r="C12" s="355"/>
      <c r="D12" s="355"/>
      <c r="E12" s="355"/>
      <c r="F12" s="355"/>
      <c r="G12" s="356">
        <f t="shared" si="0"/>
        <v>0</v>
      </c>
      <c r="H12" s="79"/>
      <c r="I12" s="121"/>
      <c r="J12" s="121"/>
      <c r="K12" s="121"/>
    </row>
    <row r="13" spans="1:12" ht="15.6" x14ac:dyDescent="0.3">
      <c r="A13" s="357" t="str">
        <f>"50 ans - 54 ans (nés entre "&amp;SURVEY_YEAR-54&amp;" et "&amp;SURVEY_YEAR-50&amp;" )"</f>
        <v>50 ans - 54 ans (nés entre 1970 et 1974 )</v>
      </c>
      <c r="B13" s="354"/>
      <c r="C13" s="355"/>
      <c r="D13" s="355"/>
      <c r="E13" s="355"/>
      <c r="F13" s="355"/>
      <c r="G13" s="356">
        <f t="shared" si="0"/>
        <v>0</v>
      </c>
      <c r="H13" s="79"/>
      <c r="I13" s="121"/>
      <c r="J13" s="121"/>
      <c r="K13" s="121"/>
    </row>
    <row r="14" spans="1:12" ht="15.6" x14ac:dyDescent="0.3">
      <c r="A14" s="357" t="str">
        <f>"55 ans - 59 ans (nés entre "&amp;SURVEY_YEAR-59&amp;" et "&amp;SURVEY_YEAR-55&amp;" )"</f>
        <v>55 ans - 59 ans (nés entre 1965 et 1969 )</v>
      </c>
      <c r="B14" s="354"/>
      <c r="C14" s="355"/>
      <c r="D14" s="355"/>
      <c r="E14" s="355"/>
      <c r="F14" s="355"/>
      <c r="G14" s="356">
        <f t="shared" si="0"/>
        <v>0</v>
      </c>
      <c r="H14" s="79"/>
      <c r="I14" s="121"/>
      <c r="J14" s="121"/>
      <c r="K14" s="121"/>
    </row>
    <row r="15" spans="1:12" ht="15.6" x14ac:dyDescent="0.3">
      <c r="A15" s="357" t="str">
        <f>"60 ans - 62 ans (nés entre "&amp;SURVEY_YEAR-62&amp;" et "&amp;SURVEY_YEAR-60&amp;" )"</f>
        <v>60 ans - 62 ans (nés entre 1962 et 1964 )</v>
      </c>
      <c r="B15" s="354"/>
      <c r="C15" s="355"/>
      <c r="D15" s="355"/>
      <c r="E15" s="355"/>
      <c r="F15" s="355"/>
      <c r="G15" s="356">
        <f t="shared" si="0"/>
        <v>0</v>
      </c>
      <c r="H15" s="79"/>
    </row>
    <row r="16" spans="1:12" ht="15.6" x14ac:dyDescent="0.3">
      <c r="A16" s="357" t="str">
        <f>"63 ans - 64 ans (nés entre "&amp;SURVEY_YEAR-64&amp;" et "&amp;SURVEY_YEAR-63&amp;" )"</f>
        <v>63 ans - 64 ans (nés entre 1960 et 1961 )</v>
      </c>
      <c r="B16" s="354"/>
      <c r="C16" s="355"/>
      <c r="D16" s="355"/>
      <c r="E16" s="355"/>
      <c r="F16" s="355"/>
      <c r="G16" s="356">
        <f t="shared" si="0"/>
        <v>0</v>
      </c>
      <c r="H16" s="79"/>
      <c r="I16" s="121"/>
      <c r="J16" s="121"/>
      <c r="K16" s="121"/>
    </row>
    <row r="17" spans="1:11" ht="15.6" x14ac:dyDescent="0.3">
      <c r="A17" s="357" t="str">
        <f>"65 ans - 67 ans (nés entre "&amp;SURVEY_YEAR-67&amp;" et "&amp;SURVEY_YEAR-65&amp;" )"</f>
        <v>65 ans - 67 ans (nés entre 1957 et 1959 )</v>
      </c>
      <c r="B17" s="354"/>
      <c r="C17" s="355"/>
      <c r="D17" s="355"/>
      <c r="E17" s="355"/>
      <c r="F17" s="355"/>
      <c r="G17" s="356">
        <f t="shared" si="0"/>
        <v>0</v>
      </c>
      <c r="H17" s="79"/>
      <c r="I17" s="121"/>
      <c r="J17" s="121"/>
      <c r="K17" s="121"/>
    </row>
    <row r="18" spans="1:11" ht="15.6" x14ac:dyDescent="0.3">
      <c r="A18" s="353" t="str">
        <f>"&gt; 67 ans (nés avant "&amp;SURVEY_YEAR-67&amp;" )"</f>
        <v>&gt; 67 ans (nés avant 1957 )</v>
      </c>
      <c r="B18" s="354"/>
      <c r="C18" s="355"/>
      <c r="D18" s="355"/>
      <c r="E18" s="355"/>
      <c r="F18" s="355"/>
      <c r="G18" s="356">
        <f t="shared" si="0"/>
        <v>0</v>
      </c>
      <c r="H18" s="79"/>
    </row>
    <row r="19" spans="1:11" ht="31.2" x14ac:dyDescent="0.3">
      <c r="A19" s="327" t="s">
        <v>357</v>
      </c>
      <c r="B19" s="356">
        <f>SUM(B7:B18)</f>
        <v>0</v>
      </c>
      <c r="C19" s="356">
        <f t="shared" ref="C19:G19" si="1">SUM(C7:C18)</f>
        <v>0</v>
      </c>
      <c r="D19" s="356">
        <f t="shared" si="1"/>
        <v>0</v>
      </c>
      <c r="E19" s="356">
        <f t="shared" si="1"/>
        <v>0</v>
      </c>
      <c r="F19" s="356">
        <f>SUM(F7:F18)</f>
        <v>0</v>
      </c>
      <c r="G19" s="356">
        <f t="shared" si="1"/>
        <v>0</v>
      </c>
      <c r="H19" s="79"/>
      <c r="I19" s="118"/>
      <c r="J19" s="118"/>
      <c r="K19" s="118"/>
    </row>
    <row r="20" spans="1:11" ht="15.6" x14ac:dyDescent="0.3">
      <c r="B20" s="358"/>
      <c r="C20" s="358"/>
      <c r="D20" s="358"/>
      <c r="E20" s="358"/>
      <c r="F20" s="358"/>
      <c r="G20" s="359"/>
      <c r="H20" s="79"/>
      <c r="I20" s="125"/>
      <c r="J20" s="125"/>
      <c r="K20" s="125"/>
    </row>
    <row r="21" spans="1:11" ht="15.6" x14ac:dyDescent="0.3">
      <c r="A21" s="360"/>
      <c r="B21" s="360"/>
      <c r="C21" s="360"/>
      <c r="D21" s="360"/>
      <c r="E21" s="360"/>
      <c r="F21" s="360"/>
      <c r="G21" s="360"/>
      <c r="H21" s="361"/>
    </row>
    <row r="22" spans="1:11" x14ac:dyDescent="0.25">
      <c r="A22" s="121"/>
      <c r="B22" s="121"/>
      <c r="C22" s="121"/>
      <c r="D22" s="121"/>
      <c r="E22" s="121"/>
      <c r="F22" s="121"/>
      <c r="G22" s="121"/>
      <c r="H22" s="121"/>
    </row>
    <row r="24" spans="1:11" x14ac:dyDescent="0.25">
      <c r="B24" s="358"/>
      <c r="C24" s="358"/>
      <c r="D24" s="358"/>
      <c r="E24" s="358"/>
      <c r="F24" s="358"/>
      <c r="G24" s="359"/>
      <c r="H24" s="359"/>
    </row>
    <row r="25" spans="1:11" x14ac:dyDescent="0.25">
      <c r="B25" s="358"/>
      <c r="C25" s="358"/>
      <c r="D25" s="358"/>
      <c r="E25" s="358"/>
      <c r="F25" s="358"/>
      <c r="G25" s="359"/>
      <c r="H25" s="359"/>
    </row>
    <row r="26" spans="1:11" x14ac:dyDescent="0.25">
      <c r="B26" s="358"/>
      <c r="C26" s="358"/>
      <c r="D26" s="358"/>
      <c r="E26" s="358"/>
      <c r="F26" s="358"/>
      <c r="G26" s="359"/>
      <c r="H26" s="359"/>
    </row>
    <row r="27" spans="1:11" x14ac:dyDescent="0.25">
      <c r="B27" s="358"/>
      <c r="C27" s="358"/>
      <c r="D27" s="358"/>
      <c r="E27" s="358"/>
      <c r="F27" s="358"/>
      <c r="G27" s="359"/>
      <c r="H27" s="359"/>
    </row>
    <row r="28" spans="1:11" x14ac:dyDescent="0.25">
      <c r="B28" s="358"/>
      <c r="C28" s="358"/>
      <c r="D28" s="358"/>
      <c r="E28" s="358"/>
      <c r="F28" s="358"/>
      <c r="G28" s="359"/>
      <c r="H28" s="359"/>
    </row>
    <row r="29" spans="1:11" x14ac:dyDescent="0.25">
      <c r="B29" s="358"/>
      <c r="C29" s="358"/>
      <c r="D29" s="358"/>
      <c r="E29" s="358"/>
      <c r="F29" s="358"/>
      <c r="G29" s="359"/>
      <c r="H29" s="359"/>
    </row>
    <row r="30" spans="1:11" x14ac:dyDescent="0.25">
      <c r="B30" s="358"/>
      <c r="C30" s="358"/>
      <c r="D30" s="358"/>
      <c r="E30" s="358"/>
      <c r="F30" s="358"/>
      <c r="G30" s="359"/>
      <c r="H30" s="359"/>
    </row>
    <row r="31" spans="1:11" x14ac:dyDescent="0.25">
      <c r="B31" s="358"/>
      <c r="C31" s="358"/>
      <c r="D31" s="358"/>
      <c r="E31" s="358"/>
      <c r="F31" s="358"/>
      <c r="G31" s="359"/>
      <c r="H31" s="359"/>
    </row>
    <row r="32" spans="1:11" x14ac:dyDescent="0.25">
      <c r="B32" s="358"/>
      <c r="C32" s="358"/>
      <c r="D32" s="358"/>
      <c r="E32" s="358"/>
      <c r="F32" s="358"/>
      <c r="G32" s="359"/>
      <c r="H32" s="359"/>
    </row>
    <row r="33" spans="2:8" x14ac:dyDescent="0.25">
      <c r="B33" s="358"/>
      <c r="C33" s="358"/>
      <c r="D33" s="358"/>
      <c r="E33" s="358"/>
      <c r="F33" s="358"/>
      <c r="G33" s="359"/>
      <c r="H33" s="359"/>
    </row>
    <row r="34" spans="2:8" x14ac:dyDescent="0.25">
      <c r="B34" s="358"/>
      <c r="C34" s="358"/>
      <c r="D34" s="358"/>
      <c r="E34" s="358"/>
      <c r="F34" s="358"/>
      <c r="G34" s="359"/>
      <c r="H34" s="359"/>
    </row>
    <row r="35" spans="2:8" x14ac:dyDescent="0.25">
      <c r="B35" s="358"/>
      <c r="C35" s="358"/>
      <c r="D35" s="358"/>
      <c r="E35" s="358"/>
      <c r="F35" s="358"/>
      <c r="G35" s="359"/>
      <c r="H35" s="359"/>
    </row>
    <row r="36" spans="2:8" x14ac:dyDescent="0.25">
      <c r="B36" s="358"/>
      <c r="C36" s="358"/>
      <c r="D36" s="358"/>
      <c r="E36" s="358"/>
      <c r="F36" s="358"/>
      <c r="G36" s="359"/>
      <c r="H36" s="359"/>
    </row>
    <row r="37" spans="2:8" x14ac:dyDescent="0.25">
      <c r="B37" s="358"/>
      <c r="C37" s="358"/>
      <c r="D37" s="358"/>
      <c r="E37" s="358"/>
      <c r="F37" s="358"/>
      <c r="G37" s="359"/>
      <c r="H37" s="359"/>
    </row>
    <row r="38" spans="2:8" x14ac:dyDescent="0.25">
      <c r="B38" s="358"/>
      <c r="C38" s="358"/>
      <c r="D38" s="358"/>
      <c r="E38" s="358"/>
      <c r="F38" s="358"/>
      <c r="G38" s="359"/>
      <c r="H38" s="359"/>
    </row>
    <row r="39" spans="2:8" x14ac:dyDescent="0.25">
      <c r="B39" s="358"/>
      <c r="C39" s="358"/>
      <c r="D39" s="358"/>
      <c r="E39" s="358"/>
      <c r="F39" s="358"/>
      <c r="G39" s="359"/>
      <c r="H39" s="359"/>
    </row>
    <row r="40" spans="2:8" x14ac:dyDescent="0.25">
      <c r="B40" s="358"/>
      <c r="C40" s="358"/>
      <c r="D40" s="358"/>
      <c r="E40" s="358"/>
      <c r="F40" s="358"/>
      <c r="G40" s="359"/>
      <c r="H40" s="359"/>
    </row>
    <row r="41" spans="2:8" x14ac:dyDescent="0.25">
      <c r="B41" s="358"/>
      <c r="C41" s="358"/>
      <c r="D41" s="358"/>
      <c r="E41" s="358"/>
      <c r="F41" s="358"/>
      <c r="G41" s="359"/>
      <c r="H41" s="359"/>
    </row>
    <row r="42" spans="2:8" x14ac:dyDescent="0.25">
      <c r="B42" s="358"/>
      <c r="C42" s="358"/>
      <c r="D42" s="358"/>
      <c r="E42" s="358"/>
      <c r="F42" s="358"/>
      <c r="G42" s="359"/>
      <c r="H42" s="359"/>
    </row>
    <row r="43" spans="2:8" x14ac:dyDescent="0.25">
      <c r="B43" s="358"/>
      <c r="C43" s="358"/>
      <c r="D43" s="358"/>
      <c r="E43" s="358"/>
      <c r="F43" s="358"/>
      <c r="G43" s="359"/>
      <c r="H43" s="359"/>
    </row>
    <row r="44" spans="2:8" x14ac:dyDescent="0.25">
      <c r="B44" s="358"/>
      <c r="C44" s="358"/>
      <c r="D44" s="358"/>
      <c r="E44" s="358"/>
      <c r="F44" s="358"/>
      <c r="G44" s="359"/>
      <c r="H44" s="359"/>
    </row>
    <row r="45" spans="2:8" x14ac:dyDescent="0.25">
      <c r="B45" s="358"/>
      <c r="C45" s="358"/>
      <c r="D45" s="358"/>
      <c r="E45" s="358"/>
      <c r="F45" s="358"/>
      <c r="G45" s="359"/>
      <c r="H45" s="359"/>
    </row>
    <row r="46" spans="2:8" x14ac:dyDescent="0.25">
      <c r="B46" s="358"/>
      <c r="C46" s="358"/>
      <c r="D46" s="358"/>
      <c r="E46" s="358"/>
      <c r="F46" s="358"/>
      <c r="G46" s="359"/>
      <c r="H46" s="359"/>
    </row>
    <row r="47" spans="2:8" x14ac:dyDescent="0.25">
      <c r="B47" s="358"/>
      <c r="C47" s="358"/>
      <c r="D47" s="358"/>
      <c r="E47" s="358"/>
      <c r="F47" s="358"/>
      <c r="G47" s="359"/>
      <c r="H47" s="359"/>
    </row>
    <row r="48" spans="2:8" x14ac:dyDescent="0.25">
      <c r="B48" s="358"/>
      <c r="C48" s="358"/>
      <c r="D48" s="358"/>
      <c r="E48" s="358"/>
      <c r="F48" s="358"/>
      <c r="G48" s="359"/>
      <c r="H48" s="359"/>
    </row>
    <row r="49" spans="2:8" x14ac:dyDescent="0.25">
      <c r="B49" s="358"/>
      <c r="C49" s="358"/>
      <c r="D49" s="358"/>
      <c r="E49" s="358"/>
      <c r="F49" s="358"/>
      <c r="G49" s="359"/>
      <c r="H49" s="359"/>
    </row>
    <row r="50" spans="2:8" x14ac:dyDescent="0.25">
      <c r="B50" s="358"/>
      <c r="C50" s="358"/>
      <c r="D50" s="358"/>
      <c r="E50" s="358"/>
      <c r="F50" s="358"/>
      <c r="G50" s="359"/>
      <c r="H50" s="359"/>
    </row>
    <row r="51" spans="2:8" x14ac:dyDescent="0.25">
      <c r="B51" s="358"/>
      <c r="C51" s="358"/>
      <c r="D51" s="358"/>
      <c r="E51" s="358"/>
      <c r="F51" s="358"/>
      <c r="G51" s="359"/>
      <c r="H51" s="359"/>
    </row>
    <row r="52" spans="2:8" x14ac:dyDescent="0.25">
      <c r="B52" s="358"/>
      <c r="C52" s="358"/>
      <c r="D52" s="358"/>
      <c r="E52" s="358"/>
      <c r="F52" s="358"/>
      <c r="G52" s="359"/>
      <c r="H52" s="359"/>
    </row>
    <row r="53" spans="2:8" x14ac:dyDescent="0.25">
      <c r="B53" s="358"/>
      <c r="C53" s="358"/>
      <c r="D53" s="358"/>
      <c r="E53" s="358"/>
      <c r="F53" s="358"/>
      <c r="G53" s="359"/>
      <c r="H53" s="359"/>
    </row>
    <row r="54" spans="2:8" x14ac:dyDescent="0.25">
      <c r="B54" s="358"/>
      <c r="C54" s="358"/>
      <c r="D54" s="358"/>
      <c r="E54" s="358"/>
      <c r="F54" s="358"/>
      <c r="G54" s="359"/>
      <c r="H54" s="359"/>
    </row>
    <row r="55" spans="2:8" x14ac:dyDescent="0.25">
      <c r="B55" s="358"/>
      <c r="C55" s="358"/>
      <c r="D55" s="358"/>
      <c r="E55" s="358"/>
      <c r="F55" s="358"/>
      <c r="G55" s="359"/>
      <c r="H55" s="359"/>
    </row>
    <row r="56" spans="2:8" x14ac:dyDescent="0.25">
      <c r="B56" s="358"/>
      <c r="C56" s="358"/>
      <c r="D56" s="358"/>
      <c r="E56" s="358"/>
      <c r="F56" s="358"/>
      <c r="G56" s="359"/>
      <c r="H56" s="359"/>
    </row>
    <row r="57" spans="2:8" x14ac:dyDescent="0.25">
      <c r="B57" s="358"/>
      <c r="C57" s="358"/>
      <c r="D57" s="358"/>
      <c r="E57" s="358"/>
      <c r="F57" s="358"/>
      <c r="G57" s="359"/>
      <c r="H57" s="359"/>
    </row>
    <row r="58" spans="2:8" x14ac:dyDescent="0.25">
      <c r="B58" s="358"/>
      <c r="C58" s="358"/>
      <c r="D58" s="358"/>
      <c r="E58" s="358"/>
      <c r="F58" s="358"/>
      <c r="G58" s="359"/>
      <c r="H58" s="359"/>
    </row>
    <row r="59" spans="2:8" x14ac:dyDescent="0.25">
      <c r="B59" s="358"/>
      <c r="C59" s="358"/>
      <c r="D59" s="358"/>
      <c r="E59" s="358"/>
      <c r="F59" s="358"/>
      <c r="G59" s="359"/>
      <c r="H59" s="359"/>
    </row>
    <row r="60" spans="2:8" x14ac:dyDescent="0.25">
      <c r="B60" s="358"/>
      <c r="C60" s="358"/>
      <c r="D60" s="358"/>
      <c r="E60" s="358"/>
      <c r="F60" s="358"/>
      <c r="G60" s="359"/>
      <c r="H60" s="359"/>
    </row>
    <row r="61" spans="2:8" x14ac:dyDescent="0.25">
      <c r="B61" s="358"/>
      <c r="C61" s="358"/>
      <c r="D61" s="358"/>
      <c r="E61" s="358"/>
      <c r="F61" s="358"/>
      <c r="G61" s="359"/>
      <c r="H61" s="359"/>
    </row>
    <row r="62" spans="2:8" x14ac:dyDescent="0.25">
      <c r="B62" s="358"/>
      <c r="C62" s="358"/>
      <c r="D62" s="358"/>
      <c r="E62" s="358"/>
      <c r="F62" s="358"/>
      <c r="G62" s="359"/>
      <c r="H62" s="359"/>
    </row>
    <row r="63" spans="2:8" x14ac:dyDescent="0.25">
      <c r="B63" s="358"/>
      <c r="C63" s="358"/>
      <c r="D63" s="358"/>
      <c r="E63" s="358"/>
      <c r="F63" s="358"/>
      <c r="G63" s="359"/>
      <c r="H63" s="359"/>
    </row>
    <row r="64" spans="2:8" x14ac:dyDescent="0.25">
      <c r="B64" s="358"/>
      <c r="C64" s="358"/>
      <c r="D64" s="358"/>
      <c r="E64" s="358"/>
      <c r="F64" s="358"/>
      <c r="G64" s="359"/>
      <c r="H64" s="359"/>
    </row>
    <row r="65" spans="2:8" x14ac:dyDescent="0.25">
      <c r="B65" s="362"/>
      <c r="C65" s="362"/>
      <c r="D65" s="362"/>
      <c r="E65" s="362"/>
      <c r="F65" s="362"/>
      <c r="G65" s="363"/>
      <c r="H65" s="363"/>
    </row>
    <row r="66" spans="2:8" x14ac:dyDescent="0.25">
      <c r="B66" s="362"/>
      <c r="C66" s="362"/>
      <c r="D66" s="362"/>
      <c r="E66" s="362"/>
      <c r="F66" s="362"/>
      <c r="G66" s="363"/>
      <c r="H66" s="363"/>
    </row>
    <row r="67" spans="2:8" x14ac:dyDescent="0.25">
      <c r="B67" s="362"/>
      <c r="C67" s="362"/>
      <c r="D67" s="362"/>
      <c r="E67" s="362"/>
      <c r="F67" s="362"/>
      <c r="G67" s="363"/>
      <c r="H67" s="363"/>
    </row>
    <row r="68" spans="2:8" x14ac:dyDescent="0.25">
      <c r="B68" s="362"/>
      <c r="C68" s="362"/>
      <c r="D68" s="362"/>
      <c r="E68" s="362"/>
      <c r="F68" s="362"/>
      <c r="G68" s="363"/>
      <c r="H68" s="363"/>
    </row>
    <row r="69" spans="2:8" x14ac:dyDescent="0.25">
      <c r="B69" s="362"/>
      <c r="C69" s="362"/>
      <c r="D69" s="362"/>
      <c r="E69" s="362"/>
      <c r="F69" s="362"/>
      <c r="G69" s="363"/>
      <c r="H69" s="363"/>
    </row>
    <row r="70" spans="2:8" x14ac:dyDescent="0.25">
      <c r="B70" s="362"/>
      <c r="C70" s="362"/>
      <c r="D70" s="362"/>
      <c r="E70" s="362"/>
      <c r="F70" s="362"/>
      <c r="G70" s="363"/>
      <c r="H70" s="363"/>
    </row>
    <row r="71" spans="2:8" x14ac:dyDescent="0.25">
      <c r="B71" s="362"/>
      <c r="C71" s="362"/>
      <c r="D71" s="362"/>
      <c r="E71" s="362"/>
      <c r="F71" s="362"/>
      <c r="G71" s="363"/>
      <c r="H71" s="363"/>
    </row>
    <row r="72" spans="2:8" x14ac:dyDescent="0.25">
      <c r="B72" s="362"/>
      <c r="C72" s="362"/>
      <c r="D72" s="362"/>
      <c r="E72" s="362"/>
      <c r="F72" s="362"/>
      <c r="G72" s="363"/>
      <c r="H72" s="363"/>
    </row>
    <row r="73" spans="2:8" x14ac:dyDescent="0.25">
      <c r="B73" s="362"/>
      <c r="C73" s="362"/>
      <c r="D73" s="362"/>
      <c r="E73" s="362"/>
      <c r="F73" s="362"/>
      <c r="G73" s="363"/>
      <c r="H73" s="363"/>
    </row>
    <row r="74" spans="2:8" x14ac:dyDescent="0.25">
      <c r="B74" s="362"/>
      <c r="C74" s="362"/>
      <c r="D74" s="362"/>
      <c r="E74" s="362"/>
      <c r="F74" s="362"/>
      <c r="G74" s="363"/>
      <c r="H74" s="363"/>
    </row>
  </sheetData>
  <sheetProtection formatCells="0" formatColumns="0" formatRows="0" insertColumns="0" insertRows="0" insertHyperlinks="0" deleteColumns="0" deleteRows="0" sort="0" autoFilter="0" pivotTables="0"/>
  <mergeCells count="3">
    <mergeCell ref="A2:H2"/>
    <mergeCell ref="A4:G4"/>
    <mergeCell ref="A3:G3"/>
  </mergeCells>
  <conditionalFormatting sqref="B6:D6">
    <cfRule type="cellIs" dxfId="23" priority="2" operator="equal">
      <formula>""</formula>
    </cfRule>
  </conditionalFormatting>
  <conditionalFormatting sqref="E6:F6">
    <cfRule type="cellIs" dxfId="22" priority="1"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J67"/>
  <sheetViews>
    <sheetView showGridLines="0" zoomScale="75" zoomScaleNormal="75" workbookViewId="0">
      <pane ySplit="1" topLeftCell="A2" activePane="bottomLeft" state="frozen"/>
      <selection pane="bottomLeft" activeCell="G16" sqref="G16"/>
    </sheetView>
  </sheetViews>
  <sheetFormatPr baseColWidth="10" defaultColWidth="11.44140625" defaultRowHeight="15" x14ac:dyDescent="0.25"/>
  <cols>
    <col min="1" max="1" width="47.6640625" style="76" customWidth="1"/>
    <col min="2" max="7" width="20.6640625" style="76" customWidth="1"/>
    <col min="8" max="8" width="12.88671875" style="76" customWidth="1"/>
    <col min="9" max="9" width="3.33203125" style="115" customWidth="1"/>
    <col min="10" max="10" width="3.109375" style="115" customWidth="1"/>
    <col min="11" max="16384" width="11.44140625" style="76"/>
  </cols>
  <sheetData>
    <row r="1" spans="1:10" ht="15.6" x14ac:dyDescent="0.25">
      <c r="A1" s="113"/>
      <c r="B1" s="114"/>
      <c r="H1" s="306"/>
    </row>
    <row r="2" spans="1:10" ht="39.6" customHeight="1" x14ac:dyDescent="0.25">
      <c r="A2" s="497" t="str">
        <f>"Répartition des personnels titulaires par tranche d'âge et par sexe en personne physique (PP) au 31/12/" &amp; SURVEY_YEAR &amp; " "</f>
        <v xml:space="preserve">Répartition des personnels titulaires par tranche d'âge et par sexe en personne physique (PP) au 31/12/2024 </v>
      </c>
      <c r="B2" s="508"/>
      <c r="C2" s="508"/>
      <c r="D2" s="508"/>
      <c r="E2" s="508"/>
      <c r="F2" s="508"/>
      <c r="G2" s="508"/>
      <c r="H2" s="508"/>
      <c r="I2" s="118"/>
      <c r="J2" s="118"/>
    </row>
    <row r="3" spans="1:10" ht="15.6" customHeight="1" x14ac:dyDescent="0.25">
      <c r="A3" s="496" t="str">
        <f>"Femmes en Personnes Physiques* (PP) au 31/12/" &amp; SURVEY_YEAR</f>
        <v>Femmes en Personnes Physiques* (PP) au 31/12/2024</v>
      </c>
      <c r="B3" s="496"/>
      <c r="C3" s="496"/>
      <c r="D3" s="496"/>
      <c r="E3" s="496"/>
      <c r="F3" s="496"/>
      <c r="G3" s="496"/>
      <c r="H3" s="351"/>
      <c r="I3" s="122"/>
      <c r="J3" s="122"/>
    </row>
    <row r="4" spans="1:10" ht="143.25" customHeight="1" x14ac:dyDescent="0.25">
      <c r="A4" s="470" t="s">
        <v>591</v>
      </c>
      <c r="B4" s="470"/>
      <c r="C4" s="470"/>
      <c r="D4" s="470"/>
      <c r="E4" s="470"/>
      <c r="F4" s="470"/>
      <c r="G4" s="470"/>
      <c r="H4" s="351"/>
      <c r="I4" s="122"/>
      <c r="J4" s="122"/>
    </row>
    <row r="5" spans="1:10" ht="63" customHeight="1" x14ac:dyDescent="0.25">
      <c r="A5" s="333" t="s">
        <v>324</v>
      </c>
      <c r="B5" s="333" t="s">
        <v>325</v>
      </c>
      <c r="C5" s="333" t="s">
        <v>326</v>
      </c>
      <c r="D5" s="333" t="s">
        <v>327</v>
      </c>
      <c r="E5" s="333" t="s">
        <v>329</v>
      </c>
      <c r="F5" s="333" t="s">
        <v>330</v>
      </c>
      <c r="G5" s="334" t="s">
        <v>331</v>
      </c>
      <c r="I5" s="123"/>
      <c r="J5" s="123"/>
    </row>
    <row r="6" spans="1:10" ht="15.6" x14ac:dyDescent="0.3">
      <c r="A6" s="353" t="str">
        <f>"&lt; 25 ans (né après "&amp;SURVEY_YEAR-25&amp;" )"</f>
        <v>&lt; 25 ans (né après 1999 )</v>
      </c>
      <c r="B6" s="354"/>
      <c r="C6" s="355"/>
      <c r="D6" s="355"/>
      <c r="E6" s="355"/>
      <c r="F6" s="355"/>
      <c r="G6" s="356">
        <f>SUM(B6:F6)</f>
        <v>0</v>
      </c>
      <c r="H6" s="79"/>
      <c r="I6" s="121"/>
      <c r="J6" s="121"/>
    </row>
    <row r="7" spans="1:10" ht="15.6" x14ac:dyDescent="0.3">
      <c r="A7" s="357" t="str">
        <f>"25 ans - 29 ans (nés entre "&amp;SURVEY_YEAR-29&amp;" et "&amp;SURVEY_YEAR-25&amp;" )"</f>
        <v>25 ans - 29 ans (nés entre 1995 et 1999 )</v>
      </c>
      <c r="B7" s="354"/>
      <c r="C7" s="355"/>
      <c r="D7" s="355"/>
      <c r="E7" s="355"/>
      <c r="F7" s="355"/>
      <c r="G7" s="356">
        <f>SUM(B7:F7)</f>
        <v>0</v>
      </c>
      <c r="H7" s="79"/>
      <c r="I7" s="121"/>
      <c r="J7" s="121"/>
    </row>
    <row r="8" spans="1:10" ht="15.6" x14ac:dyDescent="0.3">
      <c r="A8" s="357" t="str">
        <f>"30 ans - 34 ans (nés entre "&amp;SURVEY_YEAR-34&amp;" et "&amp;SURVEY_YEAR-30&amp;" )"</f>
        <v>30 ans - 34 ans (nés entre 1990 et 1994 )</v>
      </c>
      <c r="B8" s="354"/>
      <c r="C8" s="355"/>
      <c r="D8" s="355"/>
      <c r="E8" s="355"/>
      <c r="F8" s="355"/>
      <c r="G8" s="356">
        <f t="shared" ref="G8:G16" si="0">SUM(B8:F8)</f>
        <v>0</v>
      </c>
      <c r="H8" s="79"/>
      <c r="I8" s="121"/>
      <c r="J8" s="121"/>
    </row>
    <row r="9" spans="1:10" ht="15.6" x14ac:dyDescent="0.3">
      <c r="A9" s="357" t="str">
        <f>"35 ans - 39 ans (nés entre "&amp;SURVEY_YEAR-39&amp;" et "&amp;SURVEY_YEAR-35&amp;" )"</f>
        <v>35 ans - 39 ans (nés entre 1985 et 1989 )</v>
      </c>
      <c r="B9" s="354"/>
      <c r="C9" s="355"/>
      <c r="D9" s="355"/>
      <c r="E9" s="355"/>
      <c r="F9" s="355"/>
      <c r="G9" s="356">
        <f t="shared" si="0"/>
        <v>0</v>
      </c>
      <c r="H9" s="79"/>
      <c r="I9" s="121"/>
      <c r="J9" s="121"/>
    </row>
    <row r="10" spans="1:10" ht="15.6" x14ac:dyDescent="0.3">
      <c r="A10" s="357" t="str">
        <f>"40 ans - 44 ans (nés entre "&amp;SURVEY_YEAR-44&amp;" et "&amp;SURVEY_YEAR-40&amp;" )"</f>
        <v>40 ans - 44 ans (nés entre 1980 et 1984 )</v>
      </c>
      <c r="B10" s="354"/>
      <c r="C10" s="355"/>
      <c r="D10" s="355"/>
      <c r="E10" s="355"/>
      <c r="F10" s="355"/>
      <c r="G10" s="356">
        <f t="shared" si="0"/>
        <v>0</v>
      </c>
      <c r="H10" s="79"/>
      <c r="I10" s="121"/>
      <c r="J10" s="121"/>
    </row>
    <row r="11" spans="1:10" ht="15.6" x14ac:dyDescent="0.3">
      <c r="A11" s="357" t="str">
        <f>"45 ans - 49 ans (nés entre "&amp;SURVEY_YEAR-49&amp;" et "&amp;SURVEY_YEAR-45&amp;" )"</f>
        <v>45 ans - 49 ans (nés entre 1975 et 1979 )</v>
      </c>
      <c r="B11" s="354"/>
      <c r="C11" s="355"/>
      <c r="D11" s="355"/>
      <c r="E11" s="355"/>
      <c r="F11" s="355"/>
      <c r="G11" s="356">
        <f t="shared" si="0"/>
        <v>0</v>
      </c>
      <c r="H11" s="79"/>
      <c r="I11" s="121"/>
      <c r="J11" s="121"/>
    </row>
    <row r="12" spans="1:10" ht="15.6" x14ac:dyDescent="0.3">
      <c r="A12" s="357" t="str">
        <f>"50 ans - 54 ans (nés entre "&amp;SURVEY_YEAR-54&amp;" et "&amp;SURVEY_YEAR-50&amp;" )"</f>
        <v>50 ans - 54 ans (nés entre 1970 et 1974 )</v>
      </c>
      <c r="B12" s="354"/>
      <c r="C12" s="355"/>
      <c r="D12" s="355"/>
      <c r="E12" s="355"/>
      <c r="F12" s="355"/>
      <c r="G12" s="356">
        <f t="shared" si="0"/>
        <v>0</v>
      </c>
      <c r="H12" s="79"/>
    </row>
    <row r="13" spans="1:10" ht="15.6" x14ac:dyDescent="0.3">
      <c r="A13" s="357" t="str">
        <f>"55 ans - 59 ans (nés entre "&amp;SURVEY_YEAR-59&amp;" et "&amp;SURVEY_YEAR-55&amp;" )"</f>
        <v>55 ans - 59 ans (nés entre 1965 et 1969 )</v>
      </c>
      <c r="B13" s="354"/>
      <c r="C13" s="355"/>
      <c r="D13" s="355"/>
      <c r="E13" s="355"/>
      <c r="F13" s="355"/>
      <c r="G13" s="356">
        <f t="shared" si="0"/>
        <v>0</v>
      </c>
      <c r="H13" s="79"/>
      <c r="I13" s="126"/>
      <c r="J13" s="126"/>
    </row>
    <row r="14" spans="1:10" ht="15.6" x14ac:dyDescent="0.3">
      <c r="A14" s="357" t="str">
        <f>"60 ans - 62 ans (nés entre "&amp;SURVEY_YEAR-62&amp;" et "&amp;SURVEY_YEAR-60&amp;" )"</f>
        <v>60 ans - 62 ans (nés entre 1962 et 1964 )</v>
      </c>
      <c r="B14" s="354"/>
      <c r="C14" s="355"/>
      <c r="D14" s="355"/>
      <c r="E14" s="355"/>
      <c r="F14" s="355"/>
      <c r="G14" s="356">
        <f t="shared" si="0"/>
        <v>0</v>
      </c>
      <c r="H14" s="79"/>
    </row>
    <row r="15" spans="1:10" ht="15.6" x14ac:dyDescent="0.3">
      <c r="A15" s="357" t="str">
        <f>"63 ans - 64 ans (nés entre "&amp;SURVEY_YEAR-64&amp;" et "&amp;SURVEY_YEAR-63&amp;" )"</f>
        <v>63 ans - 64 ans (nés entre 1960 et 1961 )</v>
      </c>
      <c r="B15" s="354"/>
      <c r="C15" s="355"/>
      <c r="D15" s="355"/>
      <c r="E15" s="355"/>
      <c r="F15" s="355"/>
      <c r="G15" s="356">
        <f t="shared" si="0"/>
        <v>0</v>
      </c>
      <c r="H15" s="79"/>
    </row>
    <row r="16" spans="1:10" ht="15.6" x14ac:dyDescent="0.3">
      <c r="A16" s="357" t="str">
        <f>"65 ans - 67 ans (nés entre "&amp;SURVEY_YEAR-67&amp;" et "&amp;SURVEY_YEAR-65&amp;" )"</f>
        <v>65 ans - 67 ans (nés entre 1957 et 1959 )</v>
      </c>
      <c r="B16" s="354"/>
      <c r="C16" s="355"/>
      <c r="D16" s="355"/>
      <c r="E16" s="355"/>
      <c r="F16" s="355"/>
      <c r="G16" s="356">
        <f t="shared" si="0"/>
        <v>0</v>
      </c>
      <c r="H16" s="79"/>
    </row>
    <row r="17" spans="1:8" ht="15.6" x14ac:dyDescent="0.3">
      <c r="A17" s="353" t="str">
        <f>"&gt; 67 ans (nés avant "&amp;SURVEY_YEAR-67&amp;" )"</f>
        <v>&gt; 67 ans (nés avant 1957 )</v>
      </c>
      <c r="B17" s="354"/>
      <c r="C17" s="355"/>
      <c r="D17" s="355"/>
      <c r="E17" s="355"/>
      <c r="F17" s="355"/>
      <c r="G17" s="356">
        <f>SUM(B17:F17)</f>
        <v>0</v>
      </c>
      <c r="H17" s="79"/>
    </row>
    <row r="18" spans="1:8" ht="31.2" x14ac:dyDescent="0.3">
      <c r="A18" s="327" t="s">
        <v>358</v>
      </c>
      <c r="B18" s="356">
        <f>SUM(B6:B17)</f>
        <v>0</v>
      </c>
      <c r="C18" s="356">
        <f t="shared" ref="C18:G18" si="1">SUM(C6:C17)</f>
        <v>0</v>
      </c>
      <c r="D18" s="356">
        <f t="shared" si="1"/>
        <v>0</v>
      </c>
      <c r="E18" s="356">
        <f t="shared" si="1"/>
        <v>0</v>
      </c>
      <c r="F18" s="356">
        <f t="shared" si="1"/>
        <v>0</v>
      </c>
      <c r="G18" s="356">
        <f t="shared" si="1"/>
        <v>0</v>
      </c>
      <c r="H18" s="79"/>
    </row>
    <row r="19" spans="1:8" ht="15.6" x14ac:dyDescent="0.3">
      <c r="A19" s="360"/>
      <c r="B19" s="360"/>
      <c r="C19" s="360"/>
      <c r="D19" s="360"/>
      <c r="E19" s="360"/>
      <c r="F19" s="360"/>
      <c r="G19" s="360"/>
      <c r="H19" s="360"/>
    </row>
    <row r="20" spans="1:8" x14ac:dyDescent="0.25">
      <c r="B20" s="358"/>
      <c r="C20" s="358"/>
      <c r="D20" s="358"/>
      <c r="E20" s="358"/>
      <c r="F20" s="358"/>
      <c r="G20" s="359"/>
      <c r="H20" s="359"/>
    </row>
    <row r="21" spans="1:8" x14ac:dyDescent="0.25">
      <c r="B21" s="358"/>
      <c r="C21" s="358"/>
      <c r="D21" s="358"/>
      <c r="E21" s="358"/>
      <c r="F21" s="358"/>
      <c r="G21" s="359"/>
      <c r="H21" s="359"/>
    </row>
    <row r="22" spans="1:8" x14ac:dyDescent="0.25">
      <c r="B22" s="358"/>
      <c r="C22" s="358"/>
      <c r="D22" s="358"/>
      <c r="E22" s="358"/>
      <c r="F22" s="358"/>
      <c r="G22" s="359"/>
      <c r="H22" s="359"/>
    </row>
    <row r="23" spans="1:8" x14ac:dyDescent="0.25">
      <c r="B23" s="358"/>
      <c r="C23" s="358"/>
      <c r="D23" s="358"/>
      <c r="E23" s="358"/>
      <c r="F23" s="358"/>
      <c r="G23" s="359"/>
      <c r="H23" s="359"/>
    </row>
    <row r="24" spans="1:8" x14ac:dyDescent="0.25">
      <c r="B24" s="358"/>
      <c r="C24" s="358"/>
      <c r="D24" s="358"/>
      <c r="E24" s="358"/>
      <c r="F24" s="358"/>
      <c r="G24" s="359"/>
      <c r="H24" s="359"/>
    </row>
    <row r="25" spans="1:8" x14ac:dyDescent="0.25">
      <c r="B25" s="358"/>
      <c r="C25" s="358"/>
      <c r="D25" s="358"/>
      <c r="E25" s="358"/>
      <c r="F25" s="358"/>
      <c r="G25" s="359"/>
      <c r="H25" s="359"/>
    </row>
    <row r="26" spans="1:8" x14ac:dyDescent="0.25">
      <c r="B26" s="358"/>
      <c r="C26" s="358"/>
      <c r="D26" s="358"/>
      <c r="E26" s="358"/>
      <c r="F26" s="358"/>
      <c r="G26" s="359"/>
      <c r="H26" s="359"/>
    </row>
    <row r="27" spans="1:8" x14ac:dyDescent="0.25">
      <c r="B27" s="358"/>
      <c r="C27" s="358"/>
      <c r="D27" s="358"/>
      <c r="E27" s="358"/>
      <c r="F27" s="358"/>
      <c r="G27" s="359"/>
      <c r="H27" s="359"/>
    </row>
    <row r="28" spans="1:8" x14ac:dyDescent="0.25">
      <c r="B28" s="358"/>
      <c r="C28" s="358"/>
      <c r="D28" s="358"/>
      <c r="E28" s="358"/>
      <c r="F28" s="358"/>
      <c r="G28" s="359"/>
      <c r="H28" s="359"/>
    </row>
    <row r="29" spans="1:8" x14ac:dyDescent="0.25">
      <c r="B29" s="358"/>
      <c r="C29" s="358"/>
      <c r="D29" s="358"/>
      <c r="E29" s="358"/>
      <c r="F29" s="358"/>
      <c r="G29" s="359"/>
      <c r="H29" s="359"/>
    </row>
    <row r="30" spans="1:8" x14ac:dyDescent="0.25">
      <c r="B30" s="358"/>
      <c r="C30" s="358"/>
      <c r="D30" s="358"/>
      <c r="E30" s="358"/>
      <c r="F30" s="358"/>
      <c r="G30" s="359"/>
      <c r="H30" s="359"/>
    </row>
    <row r="31" spans="1:8" x14ac:dyDescent="0.25">
      <c r="B31" s="358"/>
      <c r="C31" s="358"/>
      <c r="D31" s="358"/>
      <c r="E31" s="358"/>
      <c r="F31" s="358"/>
      <c r="G31" s="359"/>
      <c r="H31" s="359"/>
    </row>
    <row r="32" spans="1:8" x14ac:dyDescent="0.25">
      <c r="B32" s="358"/>
      <c r="C32" s="358"/>
      <c r="D32" s="358"/>
      <c r="E32" s="358"/>
      <c r="F32" s="358"/>
      <c r="G32" s="359"/>
      <c r="H32" s="359"/>
    </row>
    <row r="33" spans="2:8" x14ac:dyDescent="0.25">
      <c r="B33" s="358"/>
      <c r="C33" s="358"/>
      <c r="D33" s="358"/>
      <c r="E33" s="358"/>
      <c r="F33" s="358"/>
      <c r="G33" s="359"/>
      <c r="H33" s="359"/>
    </row>
    <row r="34" spans="2:8" x14ac:dyDescent="0.25">
      <c r="B34" s="358"/>
      <c r="C34" s="358"/>
      <c r="D34" s="358"/>
      <c r="E34" s="358"/>
      <c r="F34" s="358"/>
      <c r="G34" s="359"/>
      <c r="H34" s="359"/>
    </row>
    <row r="35" spans="2:8" x14ac:dyDescent="0.25">
      <c r="B35" s="358"/>
      <c r="C35" s="358"/>
      <c r="D35" s="358"/>
      <c r="E35" s="358"/>
      <c r="F35" s="358"/>
      <c r="G35" s="359"/>
      <c r="H35" s="359"/>
    </row>
    <row r="36" spans="2:8" x14ac:dyDescent="0.25">
      <c r="B36" s="358"/>
      <c r="C36" s="358"/>
      <c r="D36" s="358"/>
      <c r="E36" s="358"/>
      <c r="F36" s="358"/>
      <c r="G36" s="359"/>
      <c r="H36" s="359"/>
    </row>
    <row r="37" spans="2:8" x14ac:dyDescent="0.25">
      <c r="B37" s="358"/>
      <c r="C37" s="358"/>
      <c r="D37" s="358"/>
      <c r="E37" s="358"/>
      <c r="F37" s="358"/>
      <c r="G37" s="359"/>
      <c r="H37" s="359"/>
    </row>
    <row r="38" spans="2:8" x14ac:dyDescent="0.25">
      <c r="B38" s="358"/>
      <c r="C38" s="358"/>
      <c r="D38" s="358"/>
      <c r="E38" s="358"/>
      <c r="F38" s="358"/>
      <c r="G38" s="359"/>
      <c r="H38" s="359"/>
    </row>
    <row r="39" spans="2:8" x14ac:dyDescent="0.25">
      <c r="B39" s="358"/>
      <c r="C39" s="358"/>
      <c r="D39" s="358"/>
      <c r="E39" s="358"/>
      <c r="F39" s="358"/>
      <c r="G39" s="359"/>
      <c r="H39" s="359"/>
    </row>
    <row r="40" spans="2:8" x14ac:dyDescent="0.25">
      <c r="B40" s="358"/>
      <c r="C40" s="358"/>
      <c r="D40" s="358"/>
      <c r="E40" s="358"/>
      <c r="F40" s="358"/>
      <c r="G40" s="359"/>
      <c r="H40" s="359"/>
    </row>
    <row r="41" spans="2:8" x14ac:dyDescent="0.25">
      <c r="B41" s="358"/>
      <c r="C41" s="358"/>
      <c r="D41" s="358"/>
      <c r="E41" s="358"/>
      <c r="F41" s="358"/>
      <c r="G41" s="359"/>
      <c r="H41" s="359"/>
    </row>
    <row r="42" spans="2:8" x14ac:dyDescent="0.25">
      <c r="B42" s="358"/>
      <c r="C42" s="358"/>
      <c r="D42" s="358"/>
      <c r="E42" s="358"/>
      <c r="F42" s="358"/>
      <c r="G42" s="359"/>
      <c r="H42" s="359"/>
    </row>
    <row r="43" spans="2:8" x14ac:dyDescent="0.25">
      <c r="B43" s="358"/>
      <c r="C43" s="358"/>
      <c r="D43" s="358"/>
      <c r="E43" s="358"/>
      <c r="F43" s="358"/>
      <c r="G43" s="359"/>
      <c r="H43" s="359"/>
    </row>
    <row r="44" spans="2:8" x14ac:dyDescent="0.25">
      <c r="B44" s="358"/>
      <c r="C44" s="358"/>
      <c r="D44" s="358"/>
      <c r="E44" s="358"/>
      <c r="F44" s="358"/>
      <c r="G44" s="359"/>
      <c r="H44" s="359"/>
    </row>
    <row r="45" spans="2:8" x14ac:dyDescent="0.25">
      <c r="B45" s="358"/>
      <c r="C45" s="358"/>
      <c r="D45" s="358"/>
      <c r="E45" s="358"/>
      <c r="F45" s="358"/>
      <c r="G45" s="359"/>
      <c r="H45" s="359"/>
    </row>
    <row r="46" spans="2:8" x14ac:dyDescent="0.25">
      <c r="B46" s="358"/>
      <c r="C46" s="358"/>
      <c r="D46" s="358"/>
      <c r="E46" s="358"/>
      <c r="F46" s="358"/>
      <c r="G46" s="359"/>
      <c r="H46" s="359"/>
    </row>
    <row r="47" spans="2:8" x14ac:dyDescent="0.25">
      <c r="B47" s="358"/>
      <c r="C47" s="358"/>
      <c r="D47" s="358"/>
      <c r="E47" s="358"/>
      <c r="F47" s="358"/>
      <c r="G47" s="359"/>
      <c r="H47" s="359"/>
    </row>
    <row r="48" spans="2:8" x14ac:dyDescent="0.25">
      <c r="B48" s="358"/>
      <c r="C48" s="358"/>
      <c r="D48" s="358"/>
      <c r="E48" s="358"/>
      <c r="F48" s="358"/>
      <c r="G48" s="359"/>
      <c r="H48" s="359"/>
    </row>
    <row r="49" spans="2:8" x14ac:dyDescent="0.25">
      <c r="B49" s="358"/>
      <c r="C49" s="358"/>
      <c r="D49" s="358"/>
      <c r="E49" s="358"/>
      <c r="F49" s="358"/>
      <c r="G49" s="359"/>
      <c r="H49" s="359"/>
    </row>
    <row r="50" spans="2:8" x14ac:dyDescent="0.25">
      <c r="B50" s="358"/>
      <c r="C50" s="358"/>
      <c r="D50" s="358"/>
      <c r="E50" s="358"/>
      <c r="F50" s="358"/>
      <c r="G50" s="359"/>
      <c r="H50" s="359"/>
    </row>
    <row r="51" spans="2:8" x14ac:dyDescent="0.25">
      <c r="B51" s="358"/>
      <c r="C51" s="358"/>
      <c r="D51" s="358"/>
      <c r="E51" s="358"/>
      <c r="F51" s="358"/>
      <c r="G51" s="359"/>
      <c r="H51" s="359"/>
    </row>
    <row r="52" spans="2:8" x14ac:dyDescent="0.25">
      <c r="B52" s="358"/>
      <c r="C52" s="358"/>
      <c r="D52" s="358"/>
      <c r="E52" s="358"/>
      <c r="F52" s="358"/>
      <c r="G52" s="359"/>
      <c r="H52" s="359"/>
    </row>
    <row r="53" spans="2:8" x14ac:dyDescent="0.25">
      <c r="B53" s="358"/>
      <c r="C53" s="358"/>
      <c r="D53" s="358"/>
      <c r="E53" s="358"/>
      <c r="F53" s="358"/>
      <c r="G53" s="359"/>
      <c r="H53" s="359"/>
    </row>
    <row r="54" spans="2:8" x14ac:dyDescent="0.25">
      <c r="B54" s="358"/>
      <c r="C54" s="358"/>
      <c r="D54" s="358"/>
      <c r="E54" s="358"/>
      <c r="F54" s="358"/>
      <c r="G54" s="359"/>
      <c r="H54" s="359"/>
    </row>
    <row r="55" spans="2:8" x14ac:dyDescent="0.25">
      <c r="B55" s="358"/>
      <c r="C55" s="358"/>
      <c r="D55" s="358"/>
      <c r="E55" s="358"/>
      <c r="F55" s="358"/>
      <c r="G55" s="359"/>
      <c r="H55" s="359"/>
    </row>
    <row r="56" spans="2:8" x14ac:dyDescent="0.25">
      <c r="B56" s="358"/>
      <c r="C56" s="358"/>
      <c r="D56" s="358"/>
      <c r="E56" s="358"/>
      <c r="F56" s="358"/>
      <c r="G56" s="359"/>
      <c r="H56" s="359"/>
    </row>
    <row r="57" spans="2:8" x14ac:dyDescent="0.25">
      <c r="B57" s="358"/>
      <c r="C57" s="358"/>
      <c r="D57" s="358"/>
      <c r="E57" s="358"/>
      <c r="F57" s="358"/>
      <c r="G57" s="359"/>
      <c r="H57" s="359"/>
    </row>
    <row r="58" spans="2:8" x14ac:dyDescent="0.25">
      <c r="B58" s="362"/>
      <c r="C58" s="362"/>
      <c r="D58" s="362"/>
      <c r="E58" s="362"/>
      <c r="F58" s="362"/>
      <c r="G58" s="363"/>
      <c r="H58" s="363"/>
    </row>
    <row r="59" spans="2:8" x14ac:dyDescent="0.25">
      <c r="B59" s="362"/>
      <c r="C59" s="362"/>
      <c r="D59" s="362"/>
      <c r="E59" s="362"/>
      <c r="F59" s="362"/>
      <c r="G59" s="363"/>
      <c r="H59" s="363"/>
    </row>
    <row r="60" spans="2:8" x14ac:dyDescent="0.25">
      <c r="B60" s="362"/>
      <c r="C60" s="362"/>
      <c r="D60" s="362"/>
      <c r="E60" s="362"/>
      <c r="F60" s="362"/>
      <c r="G60" s="363"/>
      <c r="H60" s="363"/>
    </row>
    <row r="61" spans="2:8" x14ac:dyDescent="0.25">
      <c r="B61" s="362"/>
      <c r="C61" s="362"/>
      <c r="D61" s="362"/>
      <c r="E61" s="362"/>
      <c r="F61" s="362"/>
      <c r="G61" s="363"/>
      <c r="H61" s="363"/>
    </row>
    <row r="62" spans="2:8" x14ac:dyDescent="0.25">
      <c r="B62" s="362"/>
      <c r="C62" s="362"/>
      <c r="D62" s="362"/>
      <c r="E62" s="362"/>
      <c r="F62" s="362"/>
      <c r="G62" s="363"/>
      <c r="H62" s="363"/>
    </row>
    <row r="63" spans="2:8" x14ac:dyDescent="0.25">
      <c r="B63" s="362"/>
      <c r="C63" s="362"/>
      <c r="D63" s="362"/>
      <c r="E63" s="362"/>
      <c r="F63" s="362"/>
      <c r="G63" s="363"/>
      <c r="H63" s="363"/>
    </row>
    <row r="64" spans="2:8" x14ac:dyDescent="0.25">
      <c r="B64" s="362"/>
      <c r="C64" s="362"/>
      <c r="D64" s="362"/>
      <c r="E64" s="362"/>
      <c r="F64" s="362"/>
      <c r="G64" s="363"/>
      <c r="H64" s="363"/>
    </row>
    <row r="65" spans="2:8" x14ac:dyDescent="0.25">
      <c r="B65" s="362"/>
      <c r="C65" s="362"/>
      <c r="D65" s="362"/>
      <c r="E65" s="362"/>
      <c r="F65" s="362"/>
      <c r="G65" s="363"/>
      <c r="H65" s="363"/>
    </row>
    <row r="66" spans="2:8" x14ac:dyDescent="0.25">
      <c r="B66" s="362"/>
      <c r="C66" s="362"/>
      <c r="D66" s="362"/>
      <c r="E66" s="362"/>
      <c r="F66" s="362"/>
      <c r="G66" s="363"/>
      <c r="H66" s="363"/>
    </row>
    <row r="67" spans="2:8" x14ac:dyDescent="0.25">
      <c r="B67" s="362"/>
      <c r="C67" s="362"/>
      <c r="D67" s="362"/>
      <c r="E67" s="362"/>
      <c r="F67" s="362"/>
      <c r="G67" s="363"/>
      <c r="H67" s="363"/>
    </row>
  </sheetData>
  <sheetProtection formatCells="0" formatColumns="0" formatRows="0" insertColumns="0" insertRows="0" insertHyperlinks="0" deleteColumns="0" deleteRows="0" sort="0" autoFilter="0" pivotTables="0"/>
  <mergeCells count="3">
    <mergeCell ref="A2:H2"/>
    <mergeCell ref="A3:G3"/>
    <mergeCell ref="A4:G4"/>
  </mergeCells>
  <conditionalFormatting sqref="B5:D5">
    <cfRule type="cellIs" dxfId="21" priority="2" operator="equal">
      <formula>""</formula>
    </cfRule>
  </conditionalFormatting>
  <conditionalFormatting sqref="E5:F5">
    <cfRule type="cellIs" dxfId="20" priority="1" operator="equal">
      <formula>""</formula>
    </cfRule>
  </conditionalFormatting>
  <printOptions horizontalCentered="1"/>
  <pageMargins left="0.23622047244093999" right="0.59055118110236005" top="0.39370078740157" bottom="0.78740157480314998" header="0.39370078740157" footer="0.55118110236219997"/>
  <pageSetup paperSize="9" scale="23" orientation="portrait"/>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J61"/>
  <sheetViews>
    <sheetView showGridLines="0" zoomScale="75" zoomScaleNormal="75" workbookViewId="0">
      <pane ySplit="1" topLeftCell="A2" activePane="bottomLeft" state="frozen"/>
      <selection pane="bottomLeft" activeCell="G10" sqref="G10"/>
    </sheetView>
  </sheetViews>
  <sheetFormatPr baseColWidth="10" defaultColWidth="8.88671875" defaultRowHeight="14.4" x14ac:dyDescent="0.3"/>
  <cols>
    <col min="1" max="1" width="39.33203125" style="12" customWidth="1"/>
    <col min="2" max="7" width="16.44140625" style="12" customWidth="1"/>
    <col min="8" max="8" width="12.88671875" style="12" customWidth="1"/>
    <col min="9" max="9" width="3.88671875" style="2" customWidth="1"/>
    <col min="10" max="10" width="11.44140625" style="12" customWidth="1"/>
  </cols>
  <sheetData>
    <row r="1" spans="1:9" s="1" customFormat="1" ht="13.2" x14ac:dyDescent="0.25">
      <c r="A1" s="10"/>
      <c r="B1" s="11"/>
      <c r="C1" s="12"/>
      <c r="D1" s="12"/>
      <c r="E1" s="12"/>
      <c r="F1" s="12"/>
      <c r="G1" s="12"/>
      <c r="H1" s="16"/>
      <c r="I1" s="2"/>
    </row>
    <row r="2" spans="1:9" ht="37.35" customHeight="1" x14ac:dyDescent="0.3">
      <c r="A2" s="497" t="str">
        <f>"Répartition des personnels titulaires par tranche d'âge et par sexe en personne physique (PP) au 31/12/" &amp; SURVEY_YEAR &amp; " "</f>
        <v xml:space="preserve">Répartition des personnels titulaires par tranche d'âge et par sexe en personne physique (PP) au 31/12/2024 </v>
      </c>
      <c r="B2" s="497"/>
      <c r="C2" s="497"/>
      <c r="D2" s="497"/>
      <c r="E2" s="497"/>
      <c r="F2" s="497"/>
      <c r="G2" s="497"/>
      <c r="H2" s="31"/>
    </row>
    <row r="3" spans="1:9" s="1" customFormat="1" ht="15" x14ac:dyDescent="0.25">
      <c r="A3" s="76"/>
      <c r="B3" s="76"/>
      <c r="C3" s="76"/>
      <c r="D3" s="76"/>
      <c r="E3" s="76"/>
      <c r="F3" s="76"/>
      <c r="G3" s="76"/>
    </row>
    <row r="4" spans="1:9" s="1" customFormat="1" ht="73.349999999999994" customHeight="1" x14ac:dyDescent="0.25">
      <c r="A4" s="499" t="s">
        <v>592</v>
      </c>
      <c r="B4" s="499"/>
      <c r="C4" s="499"/>
      <c r="D4" s="499"/>
      <c r="E4" s="499"/>
      <c r="F4" s="499"/>
      <c r="G4" s="499"/>
    </row>
    <row r="5" spans="1:9" s="1" customFormat="1" ht="15" x14ac:dyDescent="0.25">
      <c r="A5" s="76"/>
      <c r="B5" s="76"/>
      <c r="C5" s="76"/>
      <c r="D5" s="76"/>
      <c r="E5" s="76"/>
      <c r="F5" s="76"/>
      <c r="G5" s="76"/>
    </row>
    <row r="6" spans="1:9" ht="89.4" customHeight="1" x14ac:dyDescent="0.3">
      <c r="A6" s="333" t="s">
        <v>324</v>
      </c>
      <c r="B6" s="333" t="s">
        <v>325</v>
      </c>
      <c r="C6" s="333" t="s">
        <v>326</v>
      </c>
      <c r="D6" s="333" t="s">
        <v>327</v>
      </c>
      <c r="E6" s="333" t="s">
        <v>329</v>
      </c>
      <c r="F6" s="333" t="s">
        <v>330</v>
      </c>
      <c r="G6" s="334" t="s">
        <v>331</v>
      </c>
      <c r="H6" s="29"/>
    </row>
    <row r="7" spans="1:9" ht="43.95" customHeight="1" x14ac:dyDescent="0.3">
      <c r="A7" s="364" t="s">
        <v>359</v>
      </c>
      <c r="B7" s="365">
        <f>DR_AGE_HO+DR_AGE_FE</f>
        <v>0</v>
      </c>
      <c r="C7" s="365">
        <f>CR_AGE_HO+CR_AGE_FE</f>
        <v>0</v>
      </c>
      <c r="D7" s="365">
        <f>IR_AGE_HO+IR_AGE_FE</f>
        <v>0</v>
      </c>
      <c r="E7" s="365">
        <f>IE_AGE_HO+IE_AGE_FE</f>
        <v>0</v>
      </c>
      <c r="F7" s="365">
        <f>AUTRE_AGE_HO+AUTRE_AGE_FE</f>
        <v>0</v>
      </c>
      <c r="G7" s="365">
        <f>TOT_AGE_HO+TOT_AGE_FE</f>
        <v>0</v>
      </c>
      <c r="H7" s="29"/>
    </row>
    <row r="8" spans="1:9" x14ac:dyDescent="0.3">
      <c r="A8" s="13"/>
      <c r="B8" s="13"/>
      <c r="C8" s="13"/>
      <c r="D8" s="13"/>
      <c r="E8" s="13"/>
      <c r="F8" s="13"/>
      <c r="G8" s="13"/>
      <c r="H8" s="29"/>
    </row>
    <row r="9" spans="1:9" ht="15.6" x14ac:dyDescent="0.3">
      <c r="A9" s="366" t="s">
        <v>593</v>
      </c>
      <c r="B9" s="367"/>
      <c r="C9" s="367"/>
      <c r="D9" s="367"/>
      <c r="E9" s="367"/>
      <c r="F9" s="367"/>
      <c r="G9" s="367"/>
      <c r="H9" s="4"/>
      <c r="I9" s="4"/>
    </row>
    <row r="10" spans="1:9" ht="15.6" x14ac:dyDescent="0.3">
      <c r="A10" s="364" t="s">
        <v>335</v>
      </c>
      <c r="B10" s="365">
        <f>DR_CDI</f>
        <v>0</v>
      </c>
      <c r="C10" s="365">
        <f>CR_CDI</f>
        <v>0</v>
      </c>
      <c r="D10" s="365">
        <f>IR_CDI</f>
        <v>0</v>
      </c>
      <c r="E10" s="365">
        <f>IE_CDI</f>
        <v>0</v>
      </c>
      <c r="F10" s="365">
        <f>AUTRE_CDI</f>
        <v>0</v>
      </c>
      <c r="G10" s="365">
        <f>SUM(B10:F10)</f>
        <v>0</v>
      </c>
    </row>
    <row r="11" spans="1:9" x14ac:dyDescent="0.3">
      <c r="B11" s="27"/>
      <c r="C11" s="27"/>
      <c r="D11" s="27"/>
      <c r="E11" s="27"/>
      <c r="F11" s="27"/>
      <c r="G11" s="28"/>
      <c r="H11" s="28"/>
    </row>
    <row r="12" spans="1:9" ht="15.6" x14ac:dyDescent="0.3">
      <c r="A12" s="366" t="s">
        <v>594</v>
      </c>
      <c r="B12" s="358"/>
      <c r="C12" s="358"/>
      <c r="D12" s="358"/>
      <c r="E12" s="358"/>
      <c r="F12" s="358"/>
      <c r="G12" s="359"/>
      <c r="H12" s="28"/>
    </row>
    <row r="13" spans="1:9" ht="46.8" x14ac:dyDescent="0.3">
      <c r="A13" s="364" t="s">
        <v>595</v>
      </c>
      <c r="B13" s="365">
        <f>DR_AGE-B10</f>
        <v>0</v>
      </c>
      <c r="C13" s="365">
        <f>CR_AGE-C10</f>
        <v>0</v>
      </c>
      <c r="D13" s="365">
        <f>IR_AGE-D10</f>
        <v>0</v>
      </c>
      <c r="E13" s="365">
        <f>IE_AGE-E10</f>
        <v>0</v>
      </c>
      <c r="F13" s="365">
        <f>AUTRE_AGE-F10</f>
        <v>0</v>
      </c>
      <c r="G13" s="365">
        <f>TOT_AGE-G10</f>
        <v>0</v>
      </c>
      <c r="H13" s="28"/>
    </row>
    <row r="14" spans="1:9" x14ac:dyDescent="0.3">
      <c r="B14" s="27"/>
      <c r="C14" s="27"/>
      <c r="D14" s="27"/>
      <c r="E14" s="27"/>
      <c r="F14" s="27"/>
      <c r="G14" s="28"/>
      <c r="H14" s="28"/>
    </row>
    <row r="15" spans="1:9" ht="15.6" x14ac:dyDescent="0.3">
      <c r="A15" s="493" t="str">
        <f>IF(ABS(B13)+ABS(C13)+ABS(E13)+ABS(F13)+ABS(G13)&gt;0,"Les totaux du personnel titulaire par tranche d'âge ne correspondent pas aux effectifs titulaires (tableau PP titulaire/non titulaire)","Contrôles OK")</f>
        <v>Contrôles OK</v>
      </c>
      <c r="B15" s="493"/>
      <c r="C15" s="493"/>
      <c r="D15" s="493"/>
      <c r="E15" s="493"/>
      <c r="F15" s="493"/>
      <c r="G15" s="493"/>
      <c r="H15" s="28"/>
    </row>
    <row r="16" spans="1:9" x14ac:dyDescent="0.3">
      <c r="B16" s="27"/>
      <c r="C16" s="27"/>
      <c r="D16" s="27"/>
      <c r="E16" s="27"/>
      <c r="F16" s="27"/>
      <c r="G16" s="28"/>
      <c r="H16" s="28"/>
    </row>
    <row r="17" spans="2:8" x14ac:dyDescent="0.3">
      <c r="B17" s="27"/>
      <c r="C17" s="27"/>
      <c r="D17" s="27"/>
      <c r="E17" s="27"/>
      <c r="F17" s="27"/>
      <c r="G17" s="28"/>
      <c r="H17" s="28"/>
    </row>
    <row r="18" spans="2:8" x14ac:dyDescent="0.3">
      <c r="B18" s="27"/>
      <c r="C18" s="27"/>
      <c r="D18" s="27"/>
      <c r="E18" s="27"/>
      <c r="F18" s="27"/>
      <c r="G18" s="28"/>
      <c r="H18" s="28"/>
    </row>
    <row r="19" spans="2:8" x14ac:dyDescent="0.3">
      <c r="B19" s="27"/>
      <c r="C19" s="27"/>
      <c r="D19" s="27"/>
      <c r="E19" s="27"/>
      <c r="F19" s="27"/>
      <c r="G19" s="28"/>
      <c r="H19" s="28"/>
    </row>
    <row r="20" spans="2:8" x14ac:dyDescent="0.3">
      <c r="B20" s="27"/>
      <c r="C20" s="27"/>
      <c r="D20" s="27"/>
      <c r="E20" s="27"/>
      <c r="F20" s="27"/>
      <c r="G20" s="28"/>
      <c r="H20" s="28"/>
    </row>
    <row r="21" spans="2:8" x14ac:dyDescent="0.3">
      <c r="B21" s="27"/>
      <c r="C21" s="27"/>
      <c r="D21" s="27"/>
      <c r="E21" s="27"/>
      <c r="F21" s="27"/>
      <c r="G21" s="28"/>
      <c r="H21" s="28"/>
    </row>
    <row r="22" spans="2:8" x14ac:dyDescent="0.3">
      <c r="B22" s="27"/>
      <c r="C22" s="27"/>
      <c r="D22" s="27"/>
      <c r="E22" s="27"/>
      <c r="F22" s="27"/>
      <c r="G22" s="28"/>
      <c r="H22" s="28"/>
    </row>
    <row r="23" spans="2:8" x14ac:dyDescent="0.3">
      <c r="B23" s="27"/>
      <c r="C23" s="27"/>
      <c r="D23" s="27"/>
      <c r="E23" s="27"/>
      <c r="F23" s="27"/>
      <c r="G23" s="28"/>
      <c r="H23" s="28"/>
    </row>
    <row r="24" spans="2:8" x14ac:dyDescent="0.3">
      <c r="B24" s="27"/>
      <c r="C24" s="27"/>
      <c r="D24" s="27"/>
      <c r="E24" s="27"/>
      <c r="F24" s="27"/>
      <c r="G24" s="28"/>
      <c r="H24" s="28"/>
    </row>
    <row r="25" spans="2:8" x14ac:dyDescent="0.3">
      <c r="B25" s="27"/>
      <c r="C25" s="27"/>
      <c r="D25" s="27"/>
      <c r="E25" s="27"/>
      <c r="F25" s="27"/>
      <c r="G25" s="28"/>
      <c r="H25" s="28"/>
    </row>
    <row r="26" spans="2:8" x14ac:dyDescent="0.3">
      <c r="B26" s="27"/>
      <c r="C26" s="27"/>
      <c r="D26" s="27"/>
      <c r="E26" s="27"/>
      <c r="F26" s="27"/>
      <c r="G26" s="28"/>
      <c r="H26" s="28"/>
    </row>
    <row r="27" spans="2:8" x14ac:dyDescent="0.3">
      <c r="B27" s="27"/>
      <c r="C27" s="27"/>
      <c r="D27" s="27"/>
      <c r="E27" s="27"/>
      <c r="F27" s="27"/>
      <c r="G27" s="28"/>
      <c r="H27" s="28"/>
    </row>
    <row r="28" spans="2:8" x14ac:dyDescent="0.3">
      <c r="B28" s="27"/>
      <c r="C28" s="27"/>
      <c r="D28" s="27"/>
      <c r="E28" s="27"/>
      <c r="F28" s="27"/>
      <c r="G28" s="28"/>
      <c r="H28" s="28"/>
    </row>
    <row r="29" spans="2:8" x14ac:dyDescent="0.3">
      <c r="B29" s="27"/>
      <c r="C29" s="27"/>
      <c r="D29" s="27"/>
      <c r="E29" s="27"/>
      <c r="F29" s="27"/>
      <c r="G29" s="28"/>
      <c r="H29" s="28"/>
    </row>
    <row r="30" spans="2:8" x14ac:dyDescent="0.3">
      <c r="B30" s="27"/>
      <c r="C30" s="27"/>
      <c r="D30" s="27"/>
      <c r="E30" s="27"/>
      <c r="F30" s="27"/>
      <c r="G30" s="28"/>
      <c r="H30" s="28"/>
    </row>
    <row r="31" spans="2:8" x14ac:dyDescent="0.3">
      <c r="B31" s="27"/>
      <c r="C31" s="27"/>
      <c r="D31" s="27"/>
      <c r="E31" s="27"/>
      <c r="F31" s="27"/>
      <c r="G31" s="28"/>
      <c r="H31" s="28"/>
    </row>
    <row r="32" spans="2:8" x14ac:dyDescent="0.3">
      <c r="B32" s="27"/>
      <c r="C32" s="27"/>
      <c r="D32" s="27"/>
      <c r="E32" s="27"/>
      <c r="F32" s="27"/>
      <c r="G32" s="28"/>
      <c r="H32" s="28"/>
    </row>
    <row r="33" spans="2:8" x14ac:dyDescent="0.3">
      <c r="B33" s="27"/>
      <c r="C33" s="27"/>
      <c r="D33" s="27"/>
      <c r="E33" s="27"/>
      <c r="F33" s="27"/>
      <c r="G33" s="28"/>
      <c r="H33" s="28"/>
    </row>
    <row r="34" spans="2:8" x14ac:dyDescent="0.3">
      <c r="B34" s="27"/>
      <c r="C34" s="27"/>
      <c r="D34" s="27"/>
      <c r="E34" s="27"/>
      <c r="F34" s="27"/>
      <c r="G34" s="28"/>
      <c r="H34" s="28"/>
    </row>
    <row r="35" spans="2:8" x14ac:dyDescent="0.3">
      <c r="B35" s="27"/>
      <c r="C35" s="27"/>
      <c r="D35" s="27"/>
      <c r="E35" s="27"/>
      <c r="F35" s="27"/>
      <c r="G35" s="28"/>
      <c r="H35" s="28"/>
    </row>
    <row r="36" spans="2:8" x14ac:dyDescent="0.3">
      <c r="B36" s="27"/>
      <c r="C36" s="27"/>
      <c r="D36" s="27"/>
      <c r="E36" s="27"/>
      <c r="F36" s="27"/>
      <c r="G36" s="28"/>
      <c r="H36" s="28"/>
    </row>
    <row r="37" spans="2:8" x14ac:dyDescent="0.3">
      <c r="B37" s="27"/>
      <c r="C37" s="27"/>
      <c r="D37" s="27"/>
      <c r="E37" s="27"/>
      <c r="F37" s="27"/>
      <c r="G37" s="28"/>
      <c r="H37" s="28"/>
    </row>
    <row r="38" spans="2:8" x14ac:dyDescent="0.3">
      <c r="B38" s="27"/>
      <c r="C38" s="27"/>
      <c r="D38" s="27"/>
      <c r="E38" s="27"/>
      <c r="F38" s="27"/>
      <c r="G38" s="28"/>
      <c r="H38" s="28"/>
    </row>
    <row r="39" spans="2:8" x14ac:dyDescent="0.3">
      <c r="B39" s="27"/>
      <c r="C39" s="27"/>
      <c r="D39" s="27"/>
      <c r="E39" s="27"/>
      <c r="F39" s="27"/>
      <c r="G39" s="28"/>
      <c r="H39" s="28"/>
    </row>
    <row r="40" spans="2:8" x14ac:dyDescent="0.3">
      <c r="B40" s="27"/>
      <c r="C40" s="27"/>
      <c r="D40" s="27"/>
      <c r="E40" s="27"/>
      <c r="F40" s="27"/>
      <c r="G40" s="28"/>
      <c r="H40" s="28"/>
    </row>
    <row r="41" spans="2:8" x14ac:dyDescent="0.3">
      <c r="B41" s="27"/>
      <c r="C41" s="27"/>
      <c r="D41" s="27"/>
      <c r="E41" s="27"/>
      <c r="F41" s="27"/>
      <c r="G41" s="28"/>
      <c r="H41" s="28"/>
    </row>
    <row r="42" spans="2:8" x14ac:dyDescent="0.3">
      <c r="B42" s="27"/>
      <c r="C42" s="27"/>
      <c r="D42" s="27"/>
      <c r="E42" s="27"/>
      <c r="F42" s="27"/>
      <c r="G42" s="28"/>
      <c r="H42" s="28"/>
    </row>
    <row r="43" spans="2:8" x14ac:dyDescent="0.3">
      <c r="B43" s="27"/>
      <c r="C43" s="27"/>
      <c r="D43" s="27"/>
      <c r="E43" s="27"/>
      <c r="F43" s="27"/>
      <c r="G43" s="28"/>
      <c r="H43" s="28"/>
    </row>
    <row r="44" spans="2:8" x14ac:dyDescent="0.3">
      <c r="B44" s="27"/>
      <c r="C44" s="27"/>
      <c r="D44" s="27"/>
      <c r="E44" s="27"/>
      <c r="F44" s="27"/>
      <c r="G44" s="28"/>
      <c r="H44" s="28"/>
    </row>
    <row r="45" spans="2:8" x14ac:dyDescent="0.3">
      <c r="B45" s="27"/>
      <c r="C45" s="27"/>
      <c r="D45" s="27"/>
      <c r="E45" s="27"/>
      <c r="F45" s="27"/>
      <c r="G45" s="28"/>
      <c r="H45" s="28"/>
    </row>
    <row r="46" spans="2:8" x14ac:dyDescent="0.3">
      <c r="B46" s="27"/>
      <c r="C46" s="27"/>
      <c r="D46" s="27"/>
      <c r="E46" s="27"/>
      <c r="F46" s="27"/>
      <c r="G46" s="28"/>
      <c r="H46" s="28"/>
    </row>
    <row r="47" spans="2:8" x14ac:dyDescent="0.3">
      <c r="B47" s="27"/>
      <c r="C47" s="27"/>
      <c r="D47" s="27"/>
      <c r="E47" s="27"/>
      <c r="F47" s="27"/>
      <c r="G47" s="28"/>
      <c r="H47" s="28"/>
    </row>
    <row r="48" spans="2:8" x14ac:dyDescent="0.3">
      <c r="B48" s="27"/>
      <c r="C48" s="27"/>
      <c r="D48" s="27"/>
      <c r="E48" s="27"/>
      <c r="F48" s="27"/>
      <c r="G48" s="28"/>
      <c r="H48" s="28"/>
    </row>
    <row r="49" spans="2:8" x14ac:dyDescent="0.3">
      <c r="B49" s="27"/>
      <c r="C49" s="27"/>
      <c r="D49" s="27"/>
      <c r="E49" s="27"/>
      <c r="F49" s="27"/>
      <c r="G49" s="28"/>
      <c r="H49" s="28"/>
    </row>
    <row r="50" spans="2:8" x14ac:dyDescent="0.3">
      <c r="B50" s="27"/>
      <c r="C50" s="27"/>
      <c r="D50" s="27"/>
      <c r="E50" s="27"/>
      <c r="F50" s="27"/>
      <c r="G50" s="28"/>
      <c r="H50" s="28"/>
    </row>
    <row r="51" spans="2:8" x14ac:dyDescent="0.3">
      <c r="B51" s="27"/>
      <c r="C51" s="27"/>
      <c r="D51" s="27"/>
      <c r="E51" s="27"/>
      <c r="F51" s="27"/>
      <c r="G51" s="28"/>
      <c r="H51" s="28"/>
    </row>
    <row r="52" spans="2:8" x14ac:dyDescent="0.3">
      <c r="B52" s="30"/>
      <c r="C52" s="30"/>
      <c r="D52" s="30"/>
      <c r="E52" s="30"/>
      <c r="F52" s="30"/>
      <c r="G52" s="31"/>
      <c r="H52" s="31"/>
    </row>
    <row r="53" spans="2:8" x14ac:dyDescent="0.3">
      <c r="B53" s="30"/>
      <c r="C53" s="30"/>
      <c r="D53" s="30"/>
      <c r="E53" s="30"/>
      <c r="F53" s="30"/>
      <c r="G53" s="31"/>
      <c r="H53" s="31"/>
    </row>
    <row r="54" spans="2:8" x14ac:dyDescent="0.3">
      <c r="B54" s="30"/>
      <c r="C54" s="30"/>
      <c r="D54" s="30"/>
      <c r="E54" s="30"/>
      <c r="F54" s="30"/>
      <c r="G54" s="31"/>
      <c r="H54" s="31"/>
    </row>
    <row r="55" spans="2:8" x14ac:dyDescent="0.3">
      <c r="B55" s="30"/>
      <c r="C55" s="30"/>
      <c r="D55" s="30"/>
      <c r="E55" s="30"/>
      <c r="F55" s="30"/>
      <c r="G55" s="31"/>
      <c r="H55" s="31"/>
    </row>
    <row r="56" spans="2:8" x14ac:dyDescent="0.3">
      <c r="B56" s="30"/>
      <c r="C56" s="30"/>
      <c r="D56" s="30"/>
      <c r="E56" s="30"/>
      <c r="F56" s="30"/>
      <c r="G56" s="31"/>
      <c r="H56" s="31"/>
    </row>
    <row r="57" spans="2:8" x14ac:dyDescent="0.3">
      <c r="B57" s="30"/>
      <c r="C57" s="30"/>
      <c r="D57" s="30"/>
      <c r="E57" s="30"/>
      <c r="F57" s="30"/>
      <c r="G57" s="31"/>
      <c r="H57" s="31"/>
    </row>
    <row r="58" spans="2:8" x14ac:dyDescent="0.3">
      <c r="B58" s="30"/>
      <c r="C58" s="30"/>
      <c r="D58" s="30"/>
      <c r="E58" s="30"/>
      <c r="F58" s="30"/>
      <c r="G58" s="31"/>
      <c r="H58" s="31"/>
    </row>
    <row r="59" spans="2:8" x14ac:dyDescent="0.3">
      <c r="B59" s="30"/>
      <c r="C59" s="30"/>
      <c r="D59" s="30"/>
      <c r="E59" s="30"/>
      <c r="F59" s="30"/>
      <c r="G59" s="31"/>
      <c r="H59" s="31"/>
    </row>
    <row r="60" spans="2:8" x14ac:dyDescent="0.3">
      <c r="B60" s="30"/>
      <c r="C60" s="30"/>
      <c r="D60" s="30"/>
      <c r="E60" s="30"/>
      <c r="F60" s="30"/>
      <c r="G60" s="31"/>
      <c r="H60" s="31"/>
    </row>
    <row r="61" spans="2:8" x14ac:dyDescent="0.3">
      <c r="B61" s="30"/>
      <c r="C61" s="30"/>
      <c r="D61" s="30"/>
      <c r="E61" s="30"/>
      <c r="F61" s="30"/>
      <c r="G61" s="31"/>
      <c r="H61" s="31"/>
    </row>
  </sheetData>
  <sheetProtection formatCells="0" formatColumns="0" formatRows="0" insertColumns="0" insertRows="0" insertHyperlinks="0" deleteColumns="0" deleteRows="0" sort="0" autoFilter="0" pivotTables="0"/>
  <mergeCells count="3">
    <mergeCell ref="A4:G4"/>
    <mergeCell ref="A2:G2"/>
    <mergeCell ref="A15:G15"/>
  </mergeCells>
  <conditionalFormatting sqref="B6:D6">
    <cfRule type="cellIs" dxfId="19" priority="4" operator="equal">
      <formula>""</formula>
    </cfRule>
  </conditionalFormatting>
  <conditionalFormatting sqref="E6:F6">
    <cfRule type="cellIs" dxfId="18" priority="3" operator="equal">
      <formula>""</formula>
    </cfRule>
  </conditionalFormatting>
  <conditionalFormatting sqref="B13">
    <cfRule type="cellIs" dxfId="17" priority="2" operator="notEqual">
      <formula>0</formula>
    </cfRule>
  </conditionalFormatting>
  <conditionalFormatting sqref="C13:G13">
    <cfRule type="cellIs" dxfId="16" priority="1" operator="notEqual">
      <formula>0</formula>
    </cfRule>
  </conditionalFormatting>
  <printOptions horizontalCentered="1"/>
  <pageMargins left="0.23622047244093999" right="0.59055118110236005" top="0.39370078740157" bottom="0.78740157480314998" header="0.39370078740157" footer="0.55118110236219997"/>
  <pageSetup paperSize="9" scale="29" orientation="portrait"/>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H39"/>
  <sheetViews>
    <sheetView showGridLines="0" zoomScale="85" zoomScaleNormal="85" workbookViewId="0">
      <pane xSplit="1" ySplit="6" topLeftCell="B19" activePane="bottomRight" state="frozen"/>
      <selection pane="topRight" activeCell="B1" sqref="B1"/>
      <selection pane="bottomLeft" activeCell="A7" sqref="A7"/>
      <selection pane="bottomRight" activeCell="G23" sqref="G23"/>
    </sheetView>
  </sheetViews>
  <sheetFormatPr baseColWidth="10" defaultColWidth="11.44140625" defaultRowHeight="15" x14ac:dyDescent="0.25"/>
  <cols>
    <col min="1" max="1" width="78.109375" style="371" customWidth="1"/>
    <col min="2" max="3" width="20.6640625" style="76" customWidth="1"/>
    <col min="4" max="6" width="16.6640625" style="76" customWidth="1"/>
    <col min="7" max="7" width="16.6640625" style="115" customWidth="1"/>
    <col min="8" max="8" width="16.6640625" style="76" customWidth="1"/>
    <col min="9" max="16384" width="11.44140625" style="76"/>
  </cols>
  <sheetData>
    <row r="1" spans="1:8" ht="15.6" x14ac:dyDescent="0.25">
      <c r="A1" s="113"/>
      <c r="B1" s="114"/>
    </row>
    <row r="2" spans="1:8" ht="45.75" customHeight="1" x14ac:dyDescent="0.25">
      <c r="A2" s="460" t="str">
        <f>"Répartition des chercheurs par discipline d'activité exercée en personne physique (PP) au 31/12/" &amp; SURVEY_YEAR &amp; " "</f>
        <v xml:space="preserve">Répartition des chercheurs par discipline d'activité exercée en personne physique (PP) au 31/12/2024 </v>
      </c>
      <c r="B2" s="460"/>
      <c r="C2" s="460"/>
      <c r="D2" s="460"/>
      <c r="E2" s="460"/>
      <c r="F2" s="460"/>
      <c r="G2" s="460"/>
    </row>
    <row r="3" spans="1:8" ht="58.5" customHeight="1" x14ac:dyDescent="0.25">
      <c r="A3" s="517" t="s">
        <v>596</v>
      </c>
      <c r="B3" s="517"/>
      <c r="C3" s="517"/>
      <c r="D3" s="517"/>
      <c r="E3" s="517"/>
      <c r="F3" s="517"/>
      <c r="G3" s="517"/>
    </row>
    <row r="4" spans="1:8" ht="20.25" customHeight="1" x14ac:dyDescent="0.25">
      <c r="A4" s="470" t="str">
        <f>"En Personnes Physiques* (PP) au 31/12/" &amp; SURVEY_YEAR</f>
        <v>En Personnes Physiques* (PP) au 31/12/2024</v>
      </c>
      <c r="B4" s="470"/>
      <c r="C4" s="470"/>
      <c r="D4" s="470"/>
      <c r="E4" s="470"/>
      <c r="F4" s="470"/>
      <c r="G4" s="470"/>
    </row>
    <row r="5" spans="1:8" ht="60.6" customHeight="1" x14ac:dyDescent="0.25">
      <c r="A5" s="523" t="s">
        <v>597</v>
      </c>
      <c r="B5" s="523"/>
      <c r="C5" s="523"/>
      <c r="D5" s="523"/>
      <c r="E5" s="523"/>
      <c r="F5" s="523"/>
      <c r="G5" s="523"/>
    </row>
    <row r="6" spans="1:8" s="370" customFormat="1" ht="45.6" x14ac:dyDescent="0.3">
      <c r="A6" s="333"/>
      <c r="B6" s="394" t="s">
        <v>360</v>
      </c>
      <c r="C6" s="129" t="s">
        <v>361</v>
      </c>
      <c r="D6" s="394" t="s">
        <v>606</v>
      </c>
      <c r="E6" s="394" t="s">
        <v>607</v>
      </c>
      <c r="F6" s="129" t="s">
        <v>608</v>
      </c>
      <c r="G6" s="394" t="s">
        <v>609</v>
      </c>
      <c r="H6" s="394" t="s">
        <v>610</v>
      </c>
    </row>
    <row r="7" spans="1:8" ht="30" customHeight="1" x14ac:dyDescent="0.25">
      <c r="A7" s="163" t="s">
        <v>362</v>
      </c>
      <c r="B7" s="355"/>
      <c r="C7" s="369">
        <f>NTI_NDOC_MATH+DOC_MATH</f>
        <v>0</v>
      </c>
      <c r="D7" s="355"/>
      <c r="E7" s="355"/>
      <c r="F7" s="369">
        <f>TI_MATH+NTI_MATH</f>
        <v>0</v>
      </c>
      <c r="G7" s="355"/>
      <c r="H7" s="369">
        <f>TOT_MATH-F_MATH</f>
        <v>0</v>
      </c>
    </row>
    <row r="8" spans="1:8" ht="30" customHeight="1" x14ac:dyDescent="0.25">
      <c r="A8" s="163" t="s">
        <v>363</v>
      </c>
      <c r="B8" s="355"/>
      <c r="C8" s="369">
        <f>NTI_NDOC_PHYS+DOC_PHYS</f>
        <v>0</v>
      </c>
      <c r="D8" s="355"/>
      <c r="E8" s="355"/>
      <c r="F8" s="369">
        <f>TI_PHYS+NTI_PHYS</f>
        <v>0</v>
      </c>
      <c r="G8" s="355"/>
      <c r="H8" s="369">
        <f>TOT_PHYS-F_PHYS</f>
        <v>0</v>
      </c>
    </row>
    <row r="9" spans="1:8" ht="30" customHeight="1" x14ac:dyDescent="0.25">
      <c r="A9" s="163" t="s">
        <v>364</v>
      </c>
      <c r="B9" s="355"/>
      <c r="C9" s="369">
        <f>NTI_NDOC_CHIM+DOC_CHIM</f>
        <v>0</v>
      </c>
      <c r="D9" s="355"/>
      <c r="E9" s="355"/>
      <c r="F9" s="369">
        <f>TI_CHIM+NTI_CHIM</f>
        <v>0</v>
      </c>
      <c r="G9" s="355"/>
      <c r="H9" s="369">
        <f>TOT_CHIM-F_CHIM</f>
        <v>0</v>
      </c>
    </row>
    <row r="10" spans="1:8" ht="50.1" customHeight="1" x14ac:dyDescent="0.25">
      <c r="A10" s="163" t="s">
        <v>396</v>
      </c>
      <c r="B10" s="355"/>
      <c r="C10" s="369">
        <f>NTI_NDOC_STIC+DOC_STIC</f>
        <v>0</v>
      </c>
      <c r="D10" s="355"/>
      <c r="E10" s="355"/>
      <c r="F10" s="369">
        <f>TI_STIC+NTI_STIC</f>
        <v>0</v>
      </c>
      <c r="G10" s="355"/>
      <c r="H10" s="369">
        <f>TOT_STIC-F_STIC</f>
        <v>0</v>
      </c>
    </row>
    <row r="11" spans="1:8" ht="74.25" customHeight="1" x14ac:dyDescent="0.25">
      <c r="A11" s="163" t="s">
        <v>397</v>
      </c>
      <c r="B11" s="355"/>
      <c r="C11" s="369">
        <f>NTI_NDOC_MECA+DOC_MECA</f>
        <v>0</v>
      </c>
      <c r="D11" s="355"/>
      <c r="E11" s="355"/>
      <c r="F11" s="369">
        <f>TI_MECA+NTI_MECA</f>
        <v>0</v>
      </c>
      <c r="G11" s="355"/>
      <c r="H11" s="369">
        <f>TOT_MECA-F_MECA</f>
        <v>0</v>
      </c>
    </row>
    <row r="12" spans="1:8" ht="50.1" customHeight="1" x14ac:dyDescent="0.25">
      <c r="A12" s="163" t="s">
        <v>365</v>
      </c>
      <c r="B12" s="355"/>
      <c r="C12" s="369">
        <f>NTI_NDOC_NATU+DOC_NATU</f>
        <v>0</v>
      </c>
      <c r="D12" s="355"/>
      <c r="E12" s="355"/>
      <c r="F12" s="369">
        <f>TI_NATU+NTI_NATU</f>
        <v>0</v>
      </c>
      <c r="G12" s="355"/>
      <c r="H12" s="369">
        <f>TOT_NATU-F_NATU</f>
        <v>0</v>
      </c>
    </row>
    <row r="13" spans="1:8" ht="30" customHeight="1" x14ac:dyDescent="0.25">
      <c r="A13" s="163" t="s">
        <v>366</v>
      </c>
      <c r="B13" s="355"/>
      <c r="C13" s="369">
        <f>NTI_NDOC_AGRI+DOC_AGRI</f>
        <v>0</v>
      </c>
      <c r="D13" s="355"/>
      <c r="E13" s="355"/>
      <c r="F13" s="369">
        <f>TI_AGRI+NTI_AGRI</f>
        <v>0</v>
      </c>
      <c r="G13" s="355"/>
      <c r="H13" s="369">
        <f>TOT_AGRI-F_AGRI</f>
        <v>0</v>
      </c>
    </row>
    <row r="14" spans="1:8" ht="30" customHeight="1" x14ac:dyDescent="0.25">
      <c r="A14" s="163" t="s">
        <v>367</v>
      </c>
      <c r="B14" s="355"/>
      <c r="C14" s="369">
        <f>NTI_NDOC_SV+DOC_SV</f>
        <v>0</v>
      </c>
      <c r="D14" s="355"/>
      <c r="E14" s="355"/>
      <c r="F14" s="369">
        <f>TI_SV+NTI_SV</f>
        <v>0</v>
      </c>
      <c r="G14" s="355"/>
      <c r="H14" s="369">
        <f>TOT_SV-F_SV</f>
        <v>0</v>
      </c>
    </row>
    <row r="15" spans="1:8" ht="30" customHeight="1" x14ac:dyDescent="0.25">
      <c r="A15" s="163" t="s">
        <v>368</v>
      </c>
      <c r="B15" s="355"/>
      <c r="C15" s="369">
        <f>NTI_NDOC_MED+DOC_MED</f>
        <v>0</v>
      </c>
      <c r="D15" s="355"/>
      <c r="E15" s="355"/>
      <c r="F15" s="369">
        <f>TI_MED+NTI_MED</f>
        <v>0</v>
      </c>
      <c r="G15" s="355"/>
      <c r="H15" s="369">
        <f>TOT_MED-F_MED</f>
        <v>0</v>
      </c>
    </row>
    <row r="16" spans="1:8" ht="50.1" customHeight="1" x14ac:dyDescent="0.25">
      <c r="A16" s="163" t="s">
        <v>369</v>
      </c>
      <c r="B16" s="355"/>
      <c r="C16" s="369">
        <f>NTI_NDOC_SS+DOC_SS</f>
        <v>0</v>
      </c>
      <c r="D16" s="355"/>
      <c r="E16" s="355"/>
      <c r="F16" s="369">
        <f>TI_SS+NTI_SS</f>
        <v>0</v>
      </c>
      <c r="G16" s="355"/>
      <c r="H16" s="369">
        <f>TOT_SS-F_SS</f>
        <v>0</v>
      </c>
    </row>
    <row r="17" spans="1:8" ht="50.1" customHeight="1" x14ac:dyDescent="0.25">
      <c r="A17" s="163" t="s">
        <v>370</v>
      </c>
      <c r="B17" s="355"/>
      <c r="C17" s="369">
        <f>NTI_NDOC_SH+DOC_SH</f>
        <v>0</v>
      </c>
      <c r="D17" s="355"/>
      <c r="E17" s="355"/>
      <c r="F17" s="369">
        <f>TI_SH+NTI_SH</f>
        <v>0</v>
      </c>
      <c r="G17" s="355"/>
      <c r="H17" s="369">
        <f>TOT_SH-F_SH</f>
        <v>0</v>
      </c>
    </row>
    <row r="18" spans="1:8" ht="30" customHeight="1" x14ac:dyDescent="0.25">
      <c r="A18" s="163" t="s">
        <v>371</v>
      </c>
      <c r="B18" s="355"/>
      <c r="C18" s="369">
        <f>NTI_NDOC_GES+DOC_GES</f>
        <v>0</v>
      </c>
      <c r="D18" s="355"/>
      <c r="E18" s="355"/>
      <c r="F18" s="369">
        <f>TI_GES+NTI_GES</f>
        <v>0</v>
      </c>
      <c r="G18" s="355"/>
      <c r="H18" s="369">
        <f>TOT_GES-F_GES</f>
        <v>0</v>
      </c>
    </row>
    <row r="19" spans="1:8" s="79" customFormat="1" ht="21.75" customHeight="1" x14ac:dyDescent="0.3">
      <c r="A19" s="285" t="s">
        <v>372</v>
      </c>
      <c r="B19" s="372">
        <f>SUM(B7:B18)</f>
        <v>0</v>
      </c>
      <c r="C19" s="372">
        <f>SUM(C7:C18)</f>
        <v>0</v>
      </c>
      <c r="D19" s="372">
        <f t="shared" ref="D19:H19" si="0">SUM(D7:D18)</f>
        <v>0</v>
      </c>
      <c r="E19" s="372">
        <f t="shared" si="0"/>
        <v>0</v>
      </c>
      <c r="F19" s="372">
        <f t="shared" si="0"/>
        <v>0</v>
      </c>
      <c r="G19" s="372">
        <f t="shared" si="0"/>
        <v>0</v>
      </c>
      <c r="H19" s="372">
        <f t="shared" si="0"/>
        <v>0</v>
      </c>
    </row>
    <row r="20" spans="1:8" s="79" customFormat="1" ht="21.75" customHeight="1" x14ac:dyDescent="0.3">
      <c r="A20" s="177"/>
      <c r="B20" s="177"/>
      <c r="C20" s="177"/>
      <c r="G20" s="118"/>
    </row>
    <row r="21" spans="1:8" ht="23.25" customHeight="1" x14ac:dyDescent="0.25">
      <c r="A21" s="522" t="s">
        <v>598</v>
      </c>
      <c r="B21" s="522"/>
      <c r="C21" s="522"/>
      <c r="D21" s="522"/>
      <c r="G21" s="121"/>
    </row>
    <row r="22" spans="1:8" ht="60" x14ac:dyDescent="0.25">
      <c r="A22" s="368" t="s">
        <v>599</v>
      </c>
      <c r="B22" s="368" t="s">
        <v>335</v>
      </c>
      <c r="C22" s="368" t="s">
        <v>336</v>
      </c>
      <c r="D22" s="394" t="s">
        <v>606</v>
      </c>
      <c r="E22" s="394" t="s">
        <v>607</v>
      </c>
      <c r="G22" s="394" t="s">
        <v>609</v>
      </c>
      <c r="H22" s="394" t="s">
        <v>610</v>
      </c>
    </row>
    <row r="23" spans="1:8" ht="15.6" x14ac:dyDescent="0.25">
      <c r="A23" s="285" t="s">
        <v>372</v>
      </c>
      <c r="B23" s="372">
        <f>DR_CDI+CR_CDI+DOC_CDI+IR_CDI</f>
        <v>0</v>
      </c>
      <c r="C23" s="372">
        <f>DR_CDD+CR_CDD+DOC_CDD+IR_CDD</f>
        <v>0</v>
      </c>
      <c r="D23" s="372">
        <f>DR_CDD+CR_CDD+IR_CDD</f>
        <v>0</v>
      </c>
      <c r="E23" s="372">
        <f>DOC_CDD</f>
        <v>0</v>
      </c>
      <c r="G23" s="372">
        <f>DR_FE+CR_FE+IR_FE+DOC_FE</f>
        <v>0</v>
      </c>
      <c r="H23" s="372">
        <f>DR_HO+CR_HO+IR_HO+DOC_HO</f>
        <v>0</v>
      </c>
    </row>
    <row r="24" spans="1:8" ht="15.6" x14ac:dyDescent="0.25">
      <c r="A24" s="521" t="str">
        <f>IF(TI_DISC&lt;&gt;B23,"Le total du personnel de recherche titulaire par discipline ne correspond pas à la somme du personnel de recherche titulaire (fonctionnaires, CDI)","Contrôles OK")</f>
        <v>Contrôles OK</v>
      </c>
      <c r="B24" s="521"/>
      <c r="C24" s="521"/>
      <c r="G24" s="122"/>
    </row>
    <row r="25" spans="1:8" ht="15.6" x14ac:dyDescent="0.25">
      <c r="A25" s="521" t="str">
        <f>IF(NTI_DISC&lt;&gt;C23,"Le total du personnel de recherche non titulaire par discipline ne correspond pas à la somme du personnel de recherche non titulaire (CDD, contractuel, vacataire, post-doc)","Contrôles OK")</f>
        <v>Contrôles OK</v>
      </c>
      <c r="B25" s="521"/>
      <c r="C25" s="521"/>
      <c r="G25" s="122"/>
    </row>
    <row r="27" spans="1:8" ht="15.6" x14ac:dyDescent="0.25">
      <c r="G27" s="123"/>
    </row>
    <row r="28" spans="1:8" x14ac:dyDescent="0.25">
      <c r="G28" s="121"/>
    </row>
    <row r="29" spans="1:8" x14ac:dyDescent="0.25">
      <c r="G29" s="121"/>
    </row>
    <row r="30" spans="1:8" x14ac:dyDescent="0.25">
      <c r="G30" s="121"/>
    </row>
    <row r="31" spans="1:8" x14ac:dyDescent="0.25">
      <c r="G31" s="121"/>
    </row>
    <row r="32" spans="1:8" x14ac:dyDescent="0.25">
      <c r="G32" s="121"/>
    </row>
    <row r="33" spans="2:7" x14ac:dyDescent="0.25">
      <c r="G33" s="121"/>
    </row>
    <row r="35" spans="2:7" ht="15.6" x14ac:dyDescent="0.25">
      <c r="G35" s="126"/>
    </row>
    <row r="36" spans="2:7" s="371" customFormat="1" x14ac:dyDescent="0.25">
      <c r="B36" s="76"/>
      <c r="C36" s="76"/>
      <c r="D36" s="76"/>
      <c r="E36" s="76"/>
      <c r="F36" s="76"/>
      <c r="G36" s="115"/>
    </row>
    <row r="37" spans="2:7" s="371" customFormat="1" ht="31.5" customHeight="1" x14ac:dyDescent="0.25">
      <c r="B37" s="76"/>
      <c r="C37" s="76"/>
      <c r="D37" s="76"/>
      <c r="E37" s="76"/>
      <c r="F37" s="76"/>
      <c r="G37" s="115"/>
    </row>
    <row r="38" spans="2:7" s="371" customFormat="1" ht="31.5" customHeight="1" x14ac:dyDescent="0.25">
      <c r="B38" s="76"/>
      <c r="C38" s="76"/>
      <c r="D38" s="76"/>
      <c r="E38" s="76"/>
      <c r="F38" s="76"/>
      <c r="G38" s="115"/>
    </row>
    <row r="39" spans="2:7" ht="31.5" customHeight="1" x14ac:dyDescent="0.25"/>
  </sheetData>
  <sheetProtection formatCells="0" formatColumns="0" formatRows="0" insertColumns="0" insertRows="0" insertHyperlinks="0" deleteColumns="0" deleteRows="0" sort="0" autoFilter="0" pivotTables="0"/>
  <mergeCells count="7">
    <mergeCell ref="A3:G3"/>
    <mergeCell ref="A2:G2"/>
    <mergeCell ref="A24:C24"/>
    <mergeCell ref="A25:C25"/>
    <mergeCell ref="A21:D21"/>
    <mergeCell ref="A5:G5"/>
    <mergeCell ref="A4:G4"/>
  </mergeCells>
  <conditionalFormatting sqref="B19">
    <cfRule type="cellIs" dxfId="15" priority="8" operator="notEqual">
      <formula>$B$23</formula>
    </cfRule>
  </conditionalFormatting>
  <conditionalFormatting sqref="D19">
    <cfRule type="cellIs" dxfId="14" priority="3" operator="notEqual">
      <formula>$D$23</formula>
    </cfRule>
  </conditionalFormatting>
  <conditionalFormatting sqref="E19">
    <cfRule type="cellIs" dxfId="13" priority="2" operator="notEqual">
      <formula>$E$23</formula>
    </cfRule>
  </conditionalFormatting>
  <conditionalFormatting sqref="C19">
    <cfRule type="cellIs" dxfId="12" priority="1" operator="notEqual">
      <formula>$C$23</formula>
    </cfRule>
  </conditionalFormatting>
  <printOptions horizontalCentered="1"/>
  <pageMargins left="0.23622047244093999" right="0.59055118110236005" top="0.39370078740157" bottom="0.78740157480314998" header="0.39370078740157" footer="0.55118110236219997"/>
  <pageSetup paperSize="9" scale="24" orientation="portrait" r:id="rId1"/>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K34"/>
  <sheetViews>
    <sheetView showGridLines="0" zoomScale="75" zoomScaleNormal="75" workbookViewId="0">
      <pane ySplit="1" topLeftCell="A2" activePane="bottomLeft" state="frozen"/>
      <selection pane="bottomLeft" activeCell="H9" sqref="H9"/>
    </sheetView>
  </sheetViews>
  <sheetFormatPr baseColWidth="10" defaultColWidth="8.88671875" defaultRowHeight="14.4" x14ac:dyDescent="0.3"/>
  <cols>
    <col min="1" max="1" width="32.5546875" style="12" customWidth="1"/>
    <col min="2" max="8" width="16.6640625" style="12" customWidth="1"/>
    <col min="9" max="9" width="11.44140625" style="12" customWidth="1"/>
    <col min="10" max="10" width="3.88671875" style="2" customWidth="1"/>
    <col min="11" max="11" width="11.44140625" style="12" customWidth="1"/>
  </cols>
  <sheetData>
    <row r="1" spans="1:10" s="1" customFormat="1" ht="13.2" x14ac:dyDescent="0.25">
      <c r="A1" s="10"/>
      <c r="B1" s="11"/>
      <c r="C1" s="12"/>
      <c r="D1" s="12"/>
      <c r="E1" s="12"/>
      <c r="F1" s="12"/>
      <c r="G1" s="12"/>
      <c r="H1" s="12"/>
      <c r="I1" s="12"/>
      <c r="J1" s="2"/>
    </row>
    <row r="2" spans="1:10" s="34" customFormat="1" ht="25.5" customHeight="1" x14ac:dyDescent="0.3">
      <c r="A2" s="524" t="str">
        <f>"Effectifs de R&amp;D rémunérés par votre organisme en " &amp; SURVEY_YEAR &amp; " en équivalent temps plein recherche (ETPR)"</f>
        <v>Effectifs de R&amp;D rémunérés par votre organisme en 2024 en équivalent temps plein recherche (ETPR)</v>
      </c>
      <c r="B2" s="524"/>
      <c r="C2" s="524"/>
      <c r="D2" s="524"/>
      <c r="E2" s="524"/>
      <c r="F2" s="524"/>
      <c r="G2" s="524"/>
      <c r="H2" s="524"/>
      <c r="J2" s="2"/>
    </row>
    <row r="3" spans="1:10" s="32" customFormat="1" ht="15.75" customHeight="1" x14ac:dyDescent="0.15">
      <c r="A3" s="527" t="s">
        <v>323</v>
      </c>
      <c r="B3" s="528"/>
      <c r="C3" s="528"/>
      <c r="D3" s="528"/>
      <c r="E3" s="528"/>
      <c r="F3" s="528"/>
      <c r="G3" s="528"/>
      <c r="H3" s="529"/>
      <c r="J3" s="2"/>
    </row>
    <row r="4" spans="1:10" ht="101.1" customHeight="1" x14ac:dyDescent="0.3">
      <c r="A4" s="526" t="s">
        <v>600</v>
      </c>
      <c r="B4" s="526"/>
      <c r="C4" s="526"/>
      <c r="D4" s="526"/>
      <c r="E4" s="526"/>
      <c r="F4" s="526"/>
      <c r="G4" s="526"/>
      <c r="H4" s="526"/>
    </row>
    <row r="5" spans="1:10" ht="18" customHeight="1" x14ac:dyDescent="0.3">
      <c r="A5" s="33"/>
      <c r="B5" s="33"/>
      <c r="C5" s="33"/>
      <c r="D5" s="33"/>
      <c r="E5" s="33"/>
      <c r="F5" s="33"/>
      <c r="G5" s="33"/>
    </row>
    <row r="6" spans="1:10" s="1" customFormat="1" ht="93.6" x14ac:dyDescent="0.25">
      <c r="A6" s="333" t="s">
        <v>324</v>
      </c>
      <c r="B6" s="333" t="s">
        <v>325</v>
      </c>
      <c r="C6" s="333" t="s">
        <v>326</v>
      </c>
      <c r="D6" s="333" t="s">
        <v>327</v>
      </c>
      <c r="E6" s="333" t="s">
        <v>328</v>
      </c>
      <c r="F6" s="333" t="s">
        <v>329</v>
      </c>
      <c r="G6" s="333" t="s">
        <v>330</v>
      </c>
      <c r="H6" s="334" t="s">
        <v>331</v>
      </c>
      <c r="J6" s="2"/>
    </row>
    <row r="7" spans="1:10" ht="15.6" x14ac:dyDescent="0.3">
      <c r="A7" s="525" t="s">
        <v>373</v>
      </c>
      <c r="B7" s="525"/>
      <c r="C7" s="525"/>
      <c r="D7" s="525"/>
      <c r="E7" s="525"/>
      <c r="F7" s="525"/>
      <c r="G7" s="525"/>
      <c r="H7" s="373"/>
    </row>
    <row r="8" spans="1:10" ht="30" x14ac:dyDescent="0.3">
      <c r="A8" s="163" t="s">
        <v>332</v>
      </c>
      <c r="B8" s="374"/>
      <c r="C8" s="374"/>
      <c r="D8" s="374"/>
      <c r="E8" s="374"/>
      <c r="F8" s="374"/>
      <c r="G8" s="374"/>
      <c r="H8" s="369">
        <f>SUM(B8:G8)</f>
        <v>0</v>
      </c>
    </row>
    <row r="9" spans="1:10" ht="39" customHeight="1" x14ac:dyDescent="0.3">
      <c r="A9" s="163" t="s">
        <v>333</v>
      </c>
      <c r="B9" s="374"/>
      <c r="C9" s="374"/>
      <c r="D9" s="374"/>
      <c r="E9" s="374"/>
      <c r="F9" s="374"/>
      <c r="G9" s="374"/>
      <c r="H9" s="369">
        <f>SUM(B9:G9)</f>
        <v>0</v>
      </c>
    </row>
    <row r="10" spans="1:10" ht="15.6" x14ac:dyDescent="0.3">
      <c r="A10" s="375" t="s">
        <v>374</v>
      </c>
      <c r="B10" s="376">
        <f>SUM(B8:B9)</f>
        <v>0</v>
      </c>
      <c r="C10" s="376">
        <f t="shared" ref="C10:H10" si="0">SUM(C8:C9)</f>
        <v>0</v>
      </c>
      <c r="D10" s="376">
        <f t="shared" si="0"/>
        <v>0</v>
      </c>
      <c r="E10" s="376">
        <f t="shared" si="0"/>
        <v>0</v>
      </c>
      <c r="F10" s="376">
        <f t="shared" si="0"/>
        <v>0</v>
      </c>
      <c r="G10" s="376">
        <f t="shared" si="0"/>
        <v>0</v>
      </c>
      <c r="H10" s="376">
        <f t="shared" si="0"/>
        <v>0</v>
      </c>
    </row>
    <row r="32" ht="31.5" customHeight="1" x14ac:dyDescent="0.3"/>
    <row r="33" ht="31.5" customHeight="1" x14ac:dyDescent="0.3"/>
    <row r="34" ht="31.5" customHeight="1" x14ac:dyDescent="0.3"/>
  </sheetData>
  <sheetProtection formatCells="0" formatColumns="0" formatRows="0" insertColumns="0" insertRows="0" insertHyperlinks="0" deleteColumns="0" deleteRows="0" sort="0" autoFilter="0" pivotTables="0"/>
  <mergeCells count="4">
    <mergeCell ref="A2:H2"/>
    <mergeCell ref="A7:G7"/>
    <mergeCell ref="A4:H4"/>
    <mergeCell ref="A3:H3"/>
  </mergeCells>
  <conditionalFormatting sqref="B6:G6">
    <cfRule type="cellIs" dxfId="11" priority="1"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P43"/>
  <sheetViews>
    <sheetView showGridLines="0" zoomScale="75" zoomScaleNormal="75" workbookViewId="0">
      <pane ySplit="1" topLeftCell="A2" activePane="bottomLeft" state="frozen"/>
      <selection pane="bottomLeft" activeCell="D8" sqref="D8"/>
    </sheetView>
  </sheetViews>
  <sheetFormatPr baseColWidth="10" defaultColWidth="11.44140625" defaultRowHeight="15" x14ac:dyDescent="0.25"/>
  <cols>
    <col min="1" max="1" width="32.5546875" style="76" customWidth="1"/>
    <col min="2" max="8" width="16.6640625" style="76" customWidth="1"/>
    <col min="9" max="9" width="3.33203125" style="115" customWidth="1"/>
    <col min="10" max="16384" width="11.44140625" style="76"/>
  </cols>
  <sheetData>
    <row r="1" spans="1:16" ht="15.6" x14ac:dyDescent="0.25">
      <c r="A1" s="113"/>
      <c r="B1" s="114"/>
    </row>
    <row r="2" spans="1:16" s="114" customFormat="1" ht="25.5" customHeight="1" x14ac:dyDescent="0.3">
      <c r="A2" s="524" t="str">
        <f>"Effectifs de R&amp;D rémunérés par votre organisme en " &amp; SURVEY_YEAR &amp; " en équivalent temps plein recherche (ETPR)"</f>
        <v>Effectifs de R&amp;D rémunérés par votre organisme en 2024 en équivalent temps plein recherche (ETPR)</v>
      </c>
      <c r="B2" s="524"/>
      <c r="C2" s="524"/>
      <c r="D2" s="524"/>
      <c r="E2" s="524"/>
      <c r="F2" s="524"/>
      <c r="G2" s="524"/>
      <c r="H2" s="524"/>
      <c r="I2" s="118"/>
    </row>
    <row r="3" spans="1:16" ht="15.75" customHeight="1" x14ac:dyDescent="0.25">
      <c r="A3" s="527" t="s">
        <v>323</v>
      </c>
      <c r="B3" s="528"/>
      <c r="C3" s="528"/>
      <c r="D3" s="528"/>
      <c r="E3" s="528"/>
      <c r="F3" s="528"/>
      <c r="G3" s="528"/>
      <c r="H3" s="529"/>
      <c r="I3" s="121"/>
    </row>
    <row r="4" spans="1:16" ht="101.1" customHeight="1" x14ac:dyDescent="0.25">
      <c r="A4" s="526" t="s">
        <v>600</v>
      </c>
      <c r="B4" s="526"/>
      <c r="C4" s="526"/>
      <c r="D4" s="526"/>
      <c r="E4" s="526"/>
      <c r="F4" s="526"/>
      <c r="G4" s="526"/>
      <c r="H4" s="526"/>
      <c r="I4" s="156"/>
    </row>
    <row r="5" spans="1:16" ht="18" customHeight="1" x14ac:dyDescent="0.3">
      <c r="A5" s="206"/>
      <c r="B5" s="206"/>
      <c r="C5" s="206"/>
      <c r="D5" s="206"/>
      <c r="E5" s="206"/>
      <c r="F5" s="206"/>
      <c r="G5" s="206"/>
      <c r="I5" s="122"/>
    </row>
    <row r="6" spans="1:16" ht="93.6" x14ac:dyDescent="0.25">
      <c r="A6" s="333" t="s">
        <v>324</v>
      </c>
      <c r="B6" s="333" t="s">
        <v>325</v>
      </c>
      <c r="C6" s="333" t="s">
        <v>326</v>
      </c>
      <c r="D6" s="333" t="s">
        <v>327</v>
      </c>
      <c r="E6" s="333" t="s">
        <v>328</v>
      </c>
      <c r="F6" s="333" t="s">
        <v>329</v>
      </c>
      <c r="G6" s="333" t="s">
        <v>330</v>
      </c>
      <c r="H6" s="334" t="s">
        <v>331</v>
      </c>
      <c r="I6" s="123"/>
      <c r="J6" s="352"/>
    </row>
    <row r="7" spans="1:16" ht="15.6" x14ac:dyDescent="0.3">
      <c r="A7" s="525" t="s">
        <v>375</v>
      </c>
      <c r="B7" s="525"/>
      <c r="C7" s="525"/>
      <c r="D7" s="525"/>
      <c r="E7" s="525"/>
      <c r="F7" s="525"/>
      <c r="G7" s="525"/>
      <c r="H7" s="373"/>
      <c r="I7" s="122"/>
      <c r="J7" s="370"/>
      <c r="K7" s="370"/>
      <c r="L7" s="370"/>
      <c r="M7" s="370"/>
      <c r="N7" s="370"/>
      <c r="O7" s="370"/>
      <c r="P7" s="370"/>
    </row>
    <row r="8" spans="1:16" ht="30" x14ac:dyDescent="0.25">
      <c r="A8" s="163" t="s">
        <v>376</v>
      </c>
      <c r="B8" s="374"/>
      <c r="C8" s="374"/>
      <c r="D8" s="374"/>
      <c r="E8" s="374"/>
      <c r="F8" s="374"/>
      <c r="G8" s="374"/>
      <c r="H8" s="369">
        <f>SUM(B8:G8)</f>
        <v>0</v>
      </c>
    </row>
    <row r="9" spans="1:16" ht="30" x14ac:dyDescent="0.25">
      <c r="A9" s="163" t="s">
        <v>377</v>
      </c>
      <c r="B9" s="374"/>
      <c r="C9" s="374"/>
      <c r="D9" s="374"/>
      <c r="E9" s="374"/>
      <c r="F9" s="374"/>
      <c r="G9" s="374"/>
      <c r="H9" s="369">
        <f>SUM(B9:G9)</f>
        <v>0</v>
      </c>
      <c r="I9" s="123"/>
    </row>
    <row r="10" spans="1:16" ht="18.75" customHeight="1" x14ac:dyDescent="0.25">
      <c r="A10" s="375" t="s">
        <v>374</v>
      </c>
      <c r="B10" s="376">
        <f>SUM(B8:B9)</f>
        <v>0</v>
      </c>
      <c r="C10" s="376">
        <f t="shared" ref="C10:H10" si="0">SUM(C8:C9)</f>
        <v>0</v>
      </c>
      <c r="D10" s="376">
        <f t="shared" si="0"/>
        <v>0</v>
      </c>
      <c r="E10" s="376">
        <f t="shared" si="0"/>
        <v>0</v>
      </c>
      <c r="F10" s="376">
        <f t="shared" si="0"/>
        <v>0</v>
      </c>
      <c r="G10" s="376">
        <f t="shared" si="0"/>
        <v>0</v>
      </c>
      <c r="H10" s="376">
        <f t="shared" si="0"/>
        <v>0</v>
      </c>
      <c r="I10" s="121"/>
    </row>
    <row r="11" spans="1:16" x14ac:dyDescent="0.25">
      <c r="I11" s="121"/>
    </row>
    <row r="12" spans="1:16" x14ac:dyDescent="0.25">
      <c r="A12" s="530" t="str">
        <f>IF(OR(AND(TOT_LIEU_ETP&gt;0,DI_PERS=0),AND(DI_PERS&gt;0,TOT_LIEU_ETP=0)),"Potentielle incohérence entre dépenses de personnel et effectifs rémunérés en ETP ","Contrôles OK")</f>
        <v>Contrôles OK</v>
      </c>
      <c r="B12" s="531"/>
      <c r="C12" s="531"/>
      <c r="D12" s="531"/>
      <c r="E12" s="531"/>
      <c r="F12" s="531"/>
      <c r="G12" s="531"/>
      <c r="H12" s="531"/>
      <c r="I12" s="121"/>
    </row>
    <row r="13" spans="1:16" x14ac:dyDescent="0.25">
      <c r="I13" s="121"/>
    </row>
    <row r="14" spans="1:16" x14ac:dyDescent="0.25">
      <c r="I14" s="121"/>
    </row>
    <row r="15" spans="1:16" x14ac:dyDescent="0.25">
      <c r="I15" s="121"/>
    </row>
    <row r="17" spans="9:9" ht="15.6" x14ac:dyDescent="0.25">
      <c r="I17" s="126"/>
    </row>
    <row r="41" ht="31.5" customHeight="1" x14ac:dyDescent="0.25"/>
    <row r="42" ht="31.5" customHeight="1" x14ac:dyDescent="0.25"/>
    <row r="43" ht="31.5" customHeight="1" x14ac:dyDescent="0.25"/>
  </sheetData>
  <sheetProtection formatCells="0" formatColumns="0" formatRows="0" insertColumns="0" insertRows="0" insertHyperlinks="0" deleteColumns="0" deleteRows="0" sort="0" autoFilter="0" pivotTables="0"/>
  <mergeCells count="5">
    <mergeCell ref="A12:H12"/>
    <mergeCell ref="A2:H2"/>
    <mergeCell ref="A7:G7"/>
    <mergeCell ref="A4:H4"/>
    <mergeCell ref="A3:H3"/>
  </mergeCells>
  <conditionalFormatting sqref="B6:G6">
    <cfRule type="cellIs" dxfId="10" priority="1" operator="equal">
      <formula>""</formula>
    </cfRule>
  </conditionalFormatting>
  <printOptions horizontalCentered="1"/>
  <pageMargins left="0.23622047244093999" right="0.59055118110236005" top="0.39370078740157" bottom="0.78740157480314998" header="0.39370078740157" footer="0.55118110236219997"/>
  <pageSetup paperSize="9" scale="17" orientation="portrait"/>
  <headerFooter alignWithMargins="0">
    <oddFooter>&amp;L&amp;8&amp;A&amp;R&amp;8R&amp;&amp;D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52"/>
  <sheetViews>
    <sheetView showGridLines="0" zoomScale="75" zoomScaleNormal="75" workbookViewId="0">
      <pane xSplit="1" ySplit="6" topLeftCell="B28" activePane="bottomRight" state="frozen"/>
      <selection pane="topRight" activeCell="B1" sqref="B1"/>
      <selection pane="bottomLeft" activeCell="A7" sqref="A7"/>
      <selection pane="bottomRight" activeCell="H32" sqref="H32"/>
    </sheetView>
  </sheetViews>
  <sheetFormatPr baseColWidth="10" defaultColWidth="11.44140625" defaultRowHeight="15" x14ac:dyDescent="0.25"/>
  <cols>
    <col min="1" max="1" width="36.5546875" style="76" customWidth="1"/>
    <col min="2" max="2" width="17.33203125" style="76" customWidth="1"/>
    <col min="3" max="4" width="17.109375" style="76" customWidth="1"/>
    <col min="5" max="5" width="19.33203125" style="76" customWidth="1"/>
    <col min="6" max="6" width="18.88671875" style="76" customWidth="1"/>
    <col min="7" max="7" width="22.6640625" style="76" customWidth="1"/>
    <col min="8" max="8" width="14.88671875" style="76" customWidth="1"/>
    <col min="9" max="9" width="3.109375" style="115" customWidth="1"/>
    <col min="10" max="16384" width="11.44140625" style="76"/>
  </cols>
  <sheetData>
    <row r="1" spans="1:9" ht="15.6" x14ac:dyDescent="0.25">
      <c r="A1" s="113"/>
      <c r="B1" s="114"/>
    </row>
    <row r="2" spans="1:9" ht="33.75" customHeight="1" x14ac:dyDescent="0.25">
      <c r="A2" s="524" t="str">
        <f>"Répartition des effectifs par région (lieu de travail)  " &amp; SURVEY_YEAR &amp; " en équivalent temps plein recherche (ETPR)"</f>
        <v>Répartition des effectifs par région (lieu de travail)  2024 en équivalent temps plein recherche (ETPR)</v>
      </c>
      <c r="B2" s="524"/>
      <c r="C2" s="524"/>
      <c r="D2" s="524"/>
      <c r="E2" s="524"/>
      <c r="F2" s="524"/>
      <c r="G2" s="524"/>
      <c r="H2" s="83"/>
      <c r="I2" s="118"/>
    </row>
    <row r="3" spans="1:9" ht="47.4" customHeight="1" x14ac:dyDescent="0.25">
      <c r="A3" s="499" t="s">
        <v>601</v>
      </c>
      <c r="B3" s="499"/>
      <c r="C3" s="499"/>
      <c r="D3" s="499"/>
      <c r="E3" s="499"/>
      <c r="F3" s="499"/>
      <c r="G3" s="499"/>
      <c r="I3" s="121"/>
    </row>
    <row r="4" spans="1:9" ht="77.400000000000006" customHeight="1" x14ac:dyDescent="0.25">
      <c r="A4" s="499" t="s">
        <v>602</v>
      </c>
      <c r="B4" s="499"/>
      <c r="C4" s="499"/>
      <c r="D4" s="499"/>
      <c r="E4" s="499"/>
      <c r="F4" s="499"/>
      <c r="G4" s="499"/>
      <c r="I4" s="156"/>
    </row>
    <row r="5" spans="1:9" ht="15.6" x14ac:dyDescent="0.3">
      <c r="A5" s="206"/>
      <c r="B5" s="206"/>
      <c r="C5" s="206"/>
      <c r="D5" s="206"/>
      <c r="E5" s="206"/>
      <c r="F5" s="206"/>
      <c r="G5" s="206"/>
      <c r="I5" s="156"/>
    </row>
    <row r="6" spans="1:9" ht="79.5" customHeight="1" x14ac:dyDescent="0.25">
      <c r="A6" s="333" t="s">
        <v>324</v>
      </c>
      <c r="B6" s="333" t="s">
        <v>325</v>
      </c>
      <c r="C6" s="333" t="s">
        <v>326</v>
      </c>
      <c r="D6" s="333" t="s">
        <v>327</v>
      </c>
      <c r="E6" s="333" t="s">
        <v>328</v>
      </c>
      <c r="F6" s="333" t="s">
        <v>329</v>
      </c>
      <c r="G6" s="333" t="s">
        <v>330</v>
      </c>
      <c r="H6" s="334" t="s">
        <v>331</v>
      </c>
      <c r="I6" s="123"/>
    </row>
    <row r="7" spans="1:9" ht="27.75" customHeight="1" x14ac:dyDescent="0.25">
      <c r="A7" s="149" t="s">
        <v>378</v>
      </c>
      <c r="B7" s="355"/>
      <c r="C7" s="355"/>
      <c r="D7" s="355"/>
      <c r="E7" s="355"/>
      <c r="F7" s="355"/>
      <c r="G7" s="355"/>
      <c r="H7" s="356">
        <f t="shared" ref="H7:H35" si="0">SUM(B7:G7)</f>
        <v>0</v>
      </c>
      <c r="I7" s="123"/>
    </row>
    <row r="8" spans="1:9" ht="27.75" customHeight="1" x14ac:dyDescent="0.25">
      <c r="A8" s="149" t="s">
        <v>64</v>
      </c>
      <c r="B8" s="355"/>
      <c r="C8" s="355"/>
      <c r="D8" s="355"/>
      <c r="E8" s="355"/>
      <c r="F8" s="355"/>
      <c r="G8" s="355"/>
      <c r="H8" s="356">
        <f t="shared" si="0"/>
        <v>0</v>
      </c>
      <c r="I8" s="121"/>
    </row>
    <row r="9" spans="1:9" ht="27.75" customHeight="1" x14ac:dyDescent="0.25">
      <c r="A9" s="149" t="s">
        <v>65</v>
      </c>
      <c r="B9" s="355"/>
      <c r="C9" s="355"/>
      <c r="D9" s="355"/>
      <c r="E9" s="355"/>
      <c r="F9" s="355"/>
      <c r="G9" s="355"/>
      <c r="H9" s="356">
        <f t="shared" si="0"/>
        <v>0</v>
      </c>
      <c r="I9" s="121"/>
    </row>
    <row r="10" spans="1:9" ht="27.75" customHeight="1" x14ac:dyDescent="0.25">
      <c r="A10" s="149" t="s">
        <v>66</v>
      </c>
      <c r="B10" s="355"/>
      <c r="C10" s="355"/>
      <c r="D10" s="355"/>
      <c r="E10" s="355"/>
      <c r="F10" s="355"/>
      <c r="G10" s="355"/>
      <c r="H10" s="356">
        <f t="shared" si="0"/>
        <v>0</v>
      </c>
      <c r="I10" s="121"/>
    </row>
    <row r="11" spans="1:9" ht="27.75" customHeight="1" x14ac:dyDescent="0.25">
      <c r="A11" s="149" t="s">
        <v>67</v>
      </c>
      <c r="B11" s="355"/>
      <c r="C11" s="355"/>
      <c r="D11" s="355"/>
      <c r="E11" s="355"/>
      <c r="F11" s="355"/>
      <c r="G11" s="355"/>
      <c r="H11" s="356">
        <f t="shared" si="0"/>
        <v>0</v>
      </c>
      <c r="I11" s="121"/>
    </row>
    <row r="12" spans="1:9" ht="27.75" customHeight="1" x14ac:dyDescent="0.25">
      <c r="A12" s="149" t="s">
        <v>68</v>
      </c>
      <c r="B12" s="355"/>
      <c r="C12" s="355"/>
      <c r="D12" s="355"/>
      <c r="E12" s="355"/>
      <c r="F12" s="355"/>
      <c r="G12" s="355"/>
      <c r="H12" s="356">
        <f t="shared" si="0"/>
        <v>0</v>
      </c>
      <c r="I12" s="121"/>
    </row>
    <row r="13" spans="1:9" ht="27.75" customHeight="1" x14ac:dyDescent="0.25">
      <c r="A13" s="149" t="s">
        <v>69</v>
      </c>
      <c r="B13" s="355"/>
      <c r="C13" s="355"/>
      <c r="D13" s="355"/>
      <c r="E13" s="355"/>
      <c r="F13" s="355"/>
      <c r="G13" s="355"/>
      <c r="H13" s="356">
        <f t="shared" si="0"/>
        <v>0</v>
      </c>
      <c r="I13" s="121"/>
    </row>
    <row r="14" spans="1:9" ht="27.75" customHeight="1" x14ac:dyDescent="0.25">
      <c r="A14" s="149" t="s">
        <v>70</v>
      </c>
      <c r="B14" s="355"/>
      <c r="C14" s="355"/>
      <c r="D14" s="355"/>
      <c r="E14" s="355"/>
      <c r="F14" s="355"/>
      <c r="G14" s="355"/>
      <c r="H14" s="356">
        <f t="shared" si="0"/>
        <v>0</v>
      </c>
    </row>
    <row r="15" spans="1:9" ht="27.75" customHeight="1" x14ac:dyDescent="0.25">
      <c r="A15" s="149" t="s">
        <v>71</v>
      </c>
      <c r="B15" s="355"/>
      <c r="C15" s="355"/>
      <c r="D15" s="355"/>
      <c r="E15" s="355"/>
      <c r="F15" s="355"/>
      <c r="G15" s="355"/>
      <c r="H15" s="356">
        <f t="shared" si="0"/>
        <v>0</v>
      </c>
      <c r="I15" s="121"/>
    </row>
    <row r="16" spans="1:9" ht="27.75" customHeight="1" x14ac:dyDescent="0.25">
      <c r="A16" s="149" t="s">
        <v>72</v>
      </c>
      <c r="B16" s="355"/>
      <c r="C16" s="355"/>
      <c r="D16" s="355"/>
      <c r="E16" s="355"/>
      <c r="F16" s="355"/>
      <c r="G16" s="355"/>
      <c r="H16" s="356">
        <f t="shared" si="0"/>
        <v>0</v>
      </c>
      <c r="I16" s="121"/>
    </row>
    <row r="17" spans="1:9" ht="27.75" customHeight="1" x14ac:dyDescent="0.25">
      <c r="A17" s="149" t="s">
        <v>73</v>
      </c>
      <c r="B17" s="355"/>
      <c r="C17" s="355"/>
      <c r="D17" s="355"/>
      <c r="E17" s="355"/>
      <c r="F17" s="355"/>
      <c r="G17" s="355"/>
      <c r="H17" s="356">
        <f t="shared" si="0"/>
        <v>0</v>
      </c>
    </row>
    <row r="18" spans="1:9" ht="27.75" customHeight="1" x14ac:dyDescent="0.25">
      <c r="A18" s="149" t="s">
        <v>74</v>
      </c>
      <c r="B18" s="355"/>
      <c r="C18" s="355"/>
      <c r="D18" s="355"/>
      <c r="E18" s="355"/>
      <c r="F18" s="355"/>
      <c r="G18" s="355"/>
      <c r="H18" s="356">
        <f t="shared" si="0"/>
        <v>0</v>
      </c>
      <c r="I18" s="118"/>
    </row>
    <row r="19" spans="1:9" ht="27.75" customHeight="1" x14ac:dyDescent="0.25">
      <c r="A19" s="149" t="s">
        <v>75</v>
      </c>
      <c r="B19" s="355"/>
      <c r="C19" s="355"/>
      <c r="D19" s="355"/>
      <c r="E19" s="355"/>
      <c r="F19" s="355"/>
      <c r="G19" s="355"/>
      <c r="H19" s="356">
        <f t="shared" si="0"/>
        <v>0</v>
      </c>
      <c r="I19" s="121"/>
    </row>
    <row r="20" spans="1:9" ht="27.75" customHeight="1" x14ac:dyDescent="0.25">
      <c r="A20" s="149" t="s">
        <v>76</v>
      </c>
      <c r="B20" s="355"/>
      <c r="C20" s="355"/>
      <c r="D20" s="355"/>
      <c r="E20" s="355"/>
      <c r="F20" s="355"/>
      <c r="G20" s="355"/>
      <c r="H20" s="356">
        <f t="shared" si="0"/>
        <v>0</v>
      </c>
      <c r="I20" s="125"/>
    </row>
    <row r="21" spans="1:9" ht="27.75" customHeight="1" x14ac:dyDescent="0.25">
      <c r="A21" s="149" t="s">
        <v>77</v>
      </c>
      <c r="B21" s="355"/>
      <c r="C21" s="355"/>
      <c r="D21" s="355"/>
      <c r="E21" s="355"/>
      <c r="F21" s="355"/>
      <c r="G21" s="355"/>
      <c r="H21" s="356">
        <f t="shared" si="0"/>
        <v>0</v>
      </c>
      <c r="I21" s="122"/>
    </row>
    <row r="22" spans="1:9" ht="27.75" customHeight="1" x14ac:dyDescent="0.25">
      <c r="A22" s="149" t="s">
        <v>78</v>
      </c>
      <c r="B22" s="355"/>
      <c r="C22" s="355"/>
      <c r="D22" s="355"/>
      <c r="E22" s="355"/>
      <c r="F22" s="355"/>
      <c r="G22" s="355"/>
      <c r="H22" s="356">
        <f t="shared" si="0"/>
        <v>0</v>
      </c>
      <c r="I22" s="122"/>
    </row>
    <row r="23" spans="1:9" ht="27.75" customHeight="1" x14ac:dyDescent="0.25">
      <c r="A23" s="149" t="s">
        <v>79</v>
      </c>
      <c r="B23" s="355"/>
      <c r="C23" s="355"/>
      <c r="D23" s="355"/>
      <c r="E23" s="355"/>
      <c r="F23" s="355"/>
      <c r="G23" s="355"/>
      <c r="H23" s="356">
        <f t="shared" si="0"/>
        <v>0</v>
      </c>
      <c r="I23" s="122"/>
    </row>
    <row r="24" spans="1:9" ht="27.75" customHeight="1" x14ac:dyDescent="0.25">
      <c r="A24" s="149" t="s">
        <v>80</v>
      </c>
      <c r="B24" s="355"/>
      <c r="C24" s="355"/>
      <c r="D24" s="355"/>
      <c r="E24" s="355"/>
      <c r="F24" s="355"/>
      <c r="G24" s="355"/>
      <c r="H24" s="356">
        <f t="shared" si="0"/>
        <v>0</v>
      </c>
      <c r="I24" s="122"/>
    </row>
    <row r="25" spans="1:9" ht="27.75" customHeight="1" x14ac:dyDescent="0.25">
      <c r="A25" s="149" t="s">
        <v>81</v>
      </c>
      <c r="B25" s="355"/>
      <c r="C25" s="355"/>
      <c r="D25" s="355"/>
      <c r="E25" s="355"/>
      <c r="F25" s="355"/>
      <c r="G25" s="355"/>
      <c r="H25" s="356">
        <f t="shared" si="0"/>
        <v>0</v>
      </c>
    </row>
    <row r="26" spans="1:9" ht="27.75" customHeight="1" x14ac:dyDescent="0.25">
      <c r="A26" s="149" t="s">
        <v>82</v>
      </c>
      <c r="B26" s="355"/>
      <c r="C26" s="355"/>
      <c r="D26" s="355"/>
      <c r="E26" s="355"/>
      <c r="F26" s="355"/>
      <c r="G26" s="355"/>
      <c r="H26" s="356">
        <f t="shared" si="0"/>
        <v>0</v>
      </c>
      <c r="I26" s="123"/>
    </row>
    <row r="27" spans="1:9" ht="27.75" customHeight="1" x14ac:dyDescent="0.25">
      <c r="A27" s="149" t="s">
        <v>83</v>
      </c>
      <c r="B27" s="355"/>
      <c r="C27" s="355"/>
      <c r="D27" s="355"/>
      <c r="E27" s="355"/>
      <c r="F27" s="355"/>
      <c r="G27" s="355"/>
      <c r="H27" s="356">
        <f t="shared" si="0"/>
        <v>0</v>
      </c>
      <c r="I27" s="121"/>
    </row>
    <row r="28" spans="1:9" ht="27.75" customHeight="1" x14ac:dyDescent="0.25">
      <c r="A28" s="149" t="s">
        <v>84</v>
      </c>
      <c r="B28" s="355"/>
      <c r="C28" s="355"/>
      <c r="D28" s="355"/>
      <c r="E28" s="355"/>
      <c r="F28" s="355"/>
      <c r="G28" s="355"/>
      <c r="H28" s="356">
        <f t="shared" si="0"/>
        <v>0</v>
      </c>
      <c r="I28" s="121"/>
    </row>
    <row r="29" spans="1:9" ht="27.75" customHeight="1" x14ac:dyDescent="0.25">
      <c r="A29" s="149" t="s">
        <v>85</v>
      </c>
      <c r="B29" s="355"/>
      <c r="C29" s="355"/>
      <c r="D29" s="355"/>
      <c r="E29" s="355"/>
      <c r="F29" s="355"/>
      <c r="G29" s="355"/>
      <c r="H29" s="356">
        <f t="shared" si="0"/>
        <v>0</v>
      </c>
      <c r="I29" s="121"/>
    </row>
    <row r="30" spans="1:9" ht="27.75" customHeight="1" x14ac:dyDescent="0.25">
      <c r="A30" s="149" t="s">
        <v>86</v>
      </c>
      <c r="B30" s="355"/>
      <c r="C30" s="355"/>
      <c r="D30" s="355"/>
      <c r="E30" s="355"/>
      <c r="F30" s="355"/>
      <c r="G30" s="355"/>
      <c r="H30" s="356">
        <f t="shared" si="0"/>
        <v>0</v>
      </c>
      <c r="I30" s="121"/>
    </row>
    <row r="31" spans="1:9" ht="27.75" customHeight="1" x14ac:dyDescent="0.25">
      <c r="A31" s="149" t="s">
        <v>87</v>
      </c>
      <c r="B31" s="355"/>
      <c r="C31" s="355"/>
      <c r="D31" s="355"/>
      <c r="E31" s="355"/>
      <c r="F31" s="355"/>
      <c r="G31" s="355"/>
      <c r="H31" s="356">
        <f t="shared" si="0"/>
        <v>0</v>
      </c>
      <c r="I31" s="121"/>
    </row>
    <row r="32" spans="1:9" ht="27.75" customHeight="1" x14ac:dyDescent="0.25">
      <c r="A32" s="149" t="s">
        <v>88</v>
      </c>
      <c r="B32" s="355"/>
      <c r="C32" s="355"/>
      <c r="D32" s="355"/>
      <c r="E32" s="355"/>
      <c r="F32" s="355"/>
      <c r="G32" s="355"/>
      <c r="H32" s="356">
        <f t="shared" si="0"/>
        <v>0</v>
      </c>
      <c r="I32" s="121"/>
    </row>
    <row r="33" spans="1:9" ht="27.75" customHeight="1" x14ac:dyDescent="0.25">
      <c r="A33" s="149" t="s">
        <v>89</v>
      </c>
      <c r="B33" s="355"/>
      <c r="C33" s="355"/>
      <c r="D33" s="355"/>
      <c r="E33" s="355"/>
      <c r="F33" s="355"/>
      <c r="G33" s="355"/>
      <c r="H33" s="356">
        <f t="shared" si="0"/>
        <v>0</v>
      </c>
    </row>
    <row r="34" spans="1:9" ht="27.75" customHeight="1" x14ac:dyDescent="0.25">
      <c r="A34" s="149" t="s">
        <v>379</v>
      </c>
      <c r="B34" s="355"/>
      <c r="C34" s="355"/>
      <c r="D34" s="355"/>
      <c r="E34" s="355"/>
      <c r="F34" s="355"/>
      <c r="G34" s="355"/>
      <c r="H34" s="356">
        <f t="shared" si="0"/>
        <v>0</v>
      </c>
      <c r="I34" s="126"/>
    </row>
    <row r="35" spans="1:9" ht="27.75" customHeight="1" x14ac:dyDescent="0.25">
      <c r="A35" s="149" t="s">
        <v>398</v>
      </c>
      <c r="B35" s="377"/>
      <c r="C35" s="377"/>
      <c r="D35" s="377"/>
      <c r="E35" s="377"/>
      <c r="F35" s="377"/>
      <c r="G35" s="377"/>
      <c r="H35" s="356">
        <f t="shared" si="0"/>
        <v>0</v>
      </c>
      <c r="I35" s="126"/>
    </row>
    <row r="36" spans="1:9" s="79" customFormat="1" ht="27.75" customHeight="1" x14ac:dyDescent="0.3">
      <c r="A36" s="285" t="s">
        <v>374</v>
      </c>
      <c r="B36" s="356">
        <f t="shared" ref="B36:H36" si="1">SUM(B7:B35)</f>
        <v>0</v>
      </c>
      <c r="C36" s="356">
        <f t="shared" si="1"/>
        <v>0</v>
      </c>
      <c r="D36" s="356">
        <f t="shared" si="1"/>
        <v>0</v>
      </c>
      <c r="E36" s="356">
        <f t="shared" si="1"/>
        <v>0</v>
      </c>
      <c r="F36" s="356">
        <f t="shared" si="1"/>
        <v>0</v>
      </c>
      <c r="G36" s="356">
        <f t="shared" si="1"/>
        <v>0</v>
      </c>
      <c r="H36" s="356">
        <f t="shared" si="1"/>
        <v>0</v>
      </c>
      <c r="I36" s="115"/>
    </row>
    <row r="38" spans="1:9" x14ac:dyDescent="0.25">
      <c r="A38" s="493" t="str">
        <f>IF(OR(DR_REG&lt;&gt;DR_LIEU_ETP,CR_REG&lt;&gt;CR_LIEU_ETP,IR_REG&lt;&gt;IR_LIEU_ETP,DOC_REG&lt;&gt;DOC_LIEU_ETP,IE_REG&lt;&gt;IE_LIEU_ETP,AUTRE_REG&lt;&gt;AUTRE_LIEU_ETP,TOT_REG&lt;&gt;TOT_LIEU_ETP),"Les totaux des ETP par région ne correspondent pas aux totaux des ETP répartis par lieu de travail.","Contrôles OK")</f>
        <v>Contrôles OK</v>
      </c>
      <c r="B38" s="493"/>
      <c r="C38" s="493"/>
      <c r="D38" s="493"/>
      <c r="E38" s="493"/>
      <c r="F38" s="493"/>
      <c r="G38" s="493"/>
      <c r="H38" s="493"/>
    </row>
    <row r="39" spans="1:9" ht="15.6" x14ac:dyDescent="0.3">
      <c r="A39" s="79" t="s">
        <v>603</v>
      </c>
    </row>
    <row r="40" spans="1:9" ht="15.6" x14ac:dyDescent="0.25">
      <c r="A40" s="285" t="s">
        <v>374</v>
      </c>
      <c r="B40" s="356">
        <f>DR_LIEU_ETP</f>
        <v>0</v>
      </c>
      <c r="C40" s="356">
        <f>CR_LIEU_ETP</f>
        <v>0</v>
      </c>
      <c r="D40" s="356">
        <f>IR_LIEU_ETP</f>
        <v>0</v>
      </c>
      <c r="E40" s="356">
        <f>DOC_LIEU_ETP</f>
        <v>0</v>
      </c>
      <c r="F40" s="356">
        <f>IE_LIEU_ETP</f>
        <v>0</v>
      </c>
      <c r="G40" s="356">
        <f>AUTRE_LIEU_ETP</f>
        <v>0</v>
      </c>
      <c r="H40" s="356">
        <f>TOT_LIEU_ETP</f>
        <v>0</v>
      </c>
    </row>
    <row r="50" ht="31.5" customHeight="1" x14ac:dyDescent="0.25"/>
    <row r="51" ht="31.5" customHeight="1" x14ac:dyDescent="0.25"/>
    <row r="52" ht="31.5" customHeight="1" x14ac:dyDescent="0.25"/>
  </sheetData>
  <sheetProtection formatCells="0" formatColumns="0" formatRows="0" insertColumns="0" insertRows="0" insertHyperlinks="0" deleteColumns="0" deleteRows="0" sort="0" autoFilter="0" pivotTables="0"/>
  <mergeCells count="4">
    <mergeCell ref="A2:G2"/>
    <mergeCell ref="A4:G4"/>
    <mergeCell ref="A3:G3"/>
    <mergeCell ref="A38:H38"/>
  </mergeCells>
  <conditionalFormatting sqref="B6:G6">
    <cfRule type="cellIs" dxfId="9" priority="14" operator="equal">
      <formula>""</formula>
    </cfRule>
  </conditionalFormatting>
  <conditionalFormatting sqref="B36">
    <cfRule type="cellIs" dxfId="8" priority="5" operator="notEqual">
      <formula>$B$40</formula>
    </cfRule>
  </conditionalFormatting>
  <conditionalFormatting sqref="E36">
    <cfRule type="cellIs" dxfId="7" priority="8" operator="notEqual">
      <formula>$E$40</formula>
    </cfRule>
  </conditionalFormatting>
  <conditionalFormatting sqref="H36">
    <cfRule type="cellIs" dxfId="6" priority="1" operator="notEqual">
      <formula>$H$40</formula>
    </cfRule>
  </conditionalFormatting>
  <conditionalFormatting sqref="D36">
    <cfRule type="cellIs" dxfId="5" priority="6" operator="notEqual">
      <formula>$D$40</formula>
    </cfRule>
  </conditionalFormatting>
  <conditionalFormatting sqref="C36">
    <cfRule type="cellIs" dxfId="4" priority="4" operator="notEqual">
      <formula>$C$40</formula>
    </cfRule>
  </conditionalFormatting>
  <conditionalFormatting sqref="F36">
    <cfRule type="cellIs" dxfId="3" priority="3" operator="notEqual">
      <formula>$F$40</formula>
    </cfRule>
  </conditionalFormatting>
  <conditionalFormatting sqref="G36">
    <cfRule type="cellIs" dxfId="2" priority="2" operator="notEqual">
      <formula>$G$40</formula>
    </cfRule>
  </conditionalFormatting>
  <printOptions horizontalCentered="1"/>
  <pageMargins left="0.23622047244093999" right="0.59055118110236005" top="0.39370078740157" bottom="0.78740157480314998" header="0.39370078740157" footer="0.55118110236219997"/>
  <pageSetup paperSize="9" scale="16" orientation="portrait"/>
  <headerFooter alignWithMargins="0">
    <oddFooter>&amp;L&amp;8&amp;A&amp;R&amp;8R&amp;&amp;D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I28"/>
  <sheetViews>
    <sheetView showGridLines="0" zoomScale="75" zoomScaleNormal="75" workbookViewId="0">
      <pane ySplit="1" topLeftCell="A2" activePane="bottomLeft" state="frozen"/>
      <selection pane="bottomLeft" activeCell="A6" sqref="A6"/>
    </sheetView>
  </sheetViews>
  <sheetFormatPr baseColWidth="10" defaultColWidth="11.44140625" defaultRowHeight="15" x14ac:dyDescent="0.25"/>
  <cols>
    <col min="1" max="1" width="41.5546875" style="76" customWidth="1"/>
    <col min="2" max="5" width="15.6640625" style="76" customWidth="1"/>
    <col min="6" max="6" width="17.5546875" style="76" customWidth="1"/>
    <col min="7" max="7" width="17.88671875" style="76" customWidth="1"/>
    <col min="8" max="8" width="18.6640625" style="76" customWidth="1"/>
    <col min="9" max="9" width="3.33203125" style="115" customWidth="1"/>
    <col min="10" max="16384" width="11.44140625" style="76"/>
  </cols>
  <sheetData>
    <row r="1" spans="1:9" ht="15.6" x14ac:dyDescent="0.25">
      <c r="A1" s="113"/>
      <c r="B1" s="114"/>
    </row>
    <row r="2" spans="1:9" ht="33.75" customHeight="1" x14ac:dyDescent="0.25">
      <c r="A2" s="535" t="str">
        <f>"Effectifs de R&amp;D travaillant dans votre organisme au 31/12/" &amp; SURVEY_YEAR &amp; " et rémunérés par un tiers, en personnes physiques (PP)"</f>
        <v>Effectifs de R&amp;D travaillant dans votre organisme au 31/12/2024 et rémunérés par un tiers, en personnes physiques (PP)</v>
      </c>
      <c r="B2" s="535"/>
      <c r="C2" s="535"/>
      <c r="D2" s="535"/>
      <c r="E2" s="535"/>
      <c r="F2" s="535"/>
      <c r="G2" s="535"/>
      <c r="H2" s="535"/>
      <c r="I2" s="118"/>
    </row>
    <row r="3" spans="1:9" x14ac:dyDescent="0.25">
      <c r="A3" s="532" t="s">
        <v>380</v>
      </c>
      <c r="B3" s="532"/>
      <c r="C3" s="532"/>
      <c r="D3" s="532"/>
      <c r="E3" s="532"/>
      <c r="F3" s="532"/>
      <c r="G3" s="532"/>
      <c r="H3" s="532"/>
      <c r="I3" s="121"/>
    </row>
    <row r="4" spans="1:9" ht="15.6" x14ac:dyDescent="0.25">
      <c r="A4" s="533" t="str">
        <f>"En Personnes Physiques (PP) au 31/12/" &amp; SURVEY_YEAR</f>
        <v>En Personnes Physiques (PP) au 31/12/2024</v>
      </c>
      <c r="B4" s="533"/>
      <c r="C4" s="533"/>
      <c r="D4" s="533"/>
      <c r="E4" s="533"/>
      <c r="F4" s="533"/>
      <c r="G4" s="533"/>
      <c r="H4" s="533"/>
      <c r="I4" s="156"/>
    </row>
    <row r="5" spans="1:9" ht="39" customHeight="1" x14ac:dyDescent="0.25">
      <c r="A5" s="457" t="s">
        <v>604</v>
      </c>
      <c r="B5" s="457"/>
      <c r="C5" s="457"/>
      <c r="D5" s="457"/>
      <c r="E5" s="457"/>
      <c r="F5" s="457"/>
      <c r="G5" s="457"/>
      <c r="H5" s="457"/>
      <c r="I5" s="156"/>
    </row>
    <row r="6" spans="1:9" ht="109.2" x14ac:dyDescent="0.25">
      <c r="A6" s="333" t="s">
        <v>324</v>
      </c>
      <c r="B6" s="333" t="s">
        <v>325</v>
      </c>
      <c r="C6" s="333" t="s">
        <v>326</v>
      </c>
      <c r="D6" s="333" t="s">
        <v>327</v>
      </c>
      <c r="E6" s="333" t="s">
        <v>328</v>
      </c>
      <c r="F6" s="333" t="s">
        <v>329</v>
      </c>
      <c r="G6" s="333" t="s">
        <v>330</v>
      </c>
      <c r="H6" s="334" t="s">
        <v>331</v>
      </c>
      <c r="I6" s="123"/>
    </row>
    <row r="7" spans="1:9" ht="38.25" customHeight="1" x14ac:dyDescent="0.25">
      <c r="A7" s="534" t="s">
        <v>605</v>
      </c>
      <c r="B7" s="534"/>
      <c r="C7" s="534"/>
      <c r="D7" s="534"/>
      <c r="E7" s="534"/>
      <c r="F7" s="534"/>
      <c r="G7" s="534"/>
      <c r="H7" s="534"/>
      <c r="I7" s="123"/>
    </row>
    <row r="8" spans="1:9" ht="38.25" customHeight="1" x14ac:dyDescent="0.25">
      <c r="A8" s="383" t="s">
        <v>381</v>
      </c>
      <c r="B8" s="355"/>
      <c r="C8" s="355"/>
      <c r="D8" s="355"/>
      <c r="E8" s="355"/>
      <c r="F8" s="355"/>
      <c r="G8" s="355"/>
      <c r="H8" s="356">
        <f t="shared" ref="H8:H13" si="0">SUM(B8:G8)</f>
        <v>0</v>
      </c>
      <c r="I8" s="121"/>
    </row>
    <row r="9" spans="1:9" ht="45" x14ac:dyDescent="0.25">
      <c r="A9" s="383" t="s">
        <v>382</v>
      </c>
      <c r="B9" s="355"/>
      <c r="C9" s="355"/>
      <c r="D9" s="355"/>
      <c r="E9" s="355"/>
      <c r="F9" s="355"/>
      <c r="G9" s="355"/>
      <c r="H9" s="356">
        <f t="shared" si="0"/>
        <v>0</v>
      </c>
      <c r="I9" s="121"/>
    </row>
    <row r="10" spans="1:9" ht="38.25" customHeight="1" x14ac:dyDescent="0.25">
      <c r="A10" s="383" t="s">
        <v>383</v>
      </c>
      <c r="B10" s="355"/>
      <c r="C10" s="355"/>
      <c r="D10" s="355"/>
      <c r="E10" s="355"/>
      <c r="F10" s="355"/>
      <c r="G10" s="355"/>
      <c r="H10" s="356">
        <f t="shared" si="0"/>
        <v>0</v>
      </c>
      <c r="I10" s="121"/>
    </row>
    <row r="11" spans="1:9" ht="38.25" customHeight="1" x14ac:dyDescent="0.25">
      <c r="A11" s="383" t="s">
        <v>384</v>
      </c>
      <c r="B11" s="355"/>
      <c r="C11" s="355"/>
      <c r="D11" s="355"/>
      <c r="E11" s="355"/>
      <c r="F11" s="355"/>
      <c r="G11" s="355"/>
      <c r="H11" s="356">
        <f t="shared" si="0"/>
        <v>0</v>
      </c>
      <c r="I11" s="121"/>
    </row>
    <row r="12" spans="1:9" ht="38.25" customHeight="1" x14ac:dyDescent="0.25">
      <c r="A12" s="383" t="s">
        <v>385</v>
      </c>
      <c r="B12" s="355"/>
      <c r="C12" s="355"/>
      <c r="D12" s="355"/>
      <c r="E12" s="355"/>
      <c r="F12" s="355"/>
      <c r="G12" s="355"/>
      <c r="H12" s="356">
        <f t="shared" si="0"/>
        <v>0</v>
      </c>
      <c r="I12" s="121"/>
    </row>
    <row r="13" spans="1:9" ht="38.25" customHeight="1" x14ac:dyDescent="0.25">
      <c r="A13" s="383" t="s">
        <v>386</v>
      </c>
      <c r="B13" s="355"/>
      <c r="C13" s="355"/>
      <c r="D13" s="355"/>
      <c r="E13" s="355"/>
      <c r="F13" s="355"/>
      <c r="G13" s="355"/>
      <c r="H13" s="356">
        <f t="shared" si="0"/>
        <v>0</v>
      </c>
      <c r="I13" s="121"/>
    </row>
    <row r="14" spans="1:9" ht="29.25" customHeight="1" x14ac:dyDescent="0.25">
      <c r="A14" s="382" t="s">
        <v>387</v>
      </c>
      <c r="B14" s="356">
        <f>SUM(B8:B13)</f>
        <v>0</v>
      </c>
      <c r="C14" s="356">
        <f t="shared" ref="C14:H14" si="1">SUM(C8:C13)</f>
        <v>0</v>
      </c>
      <c r="D14" s="356">
        <f t="shared" si="1"/>
        <v>0</v>
      </c>
      <c r="E14" s="356">
        <f t="shared" si="1"/>
        <v>0</v>
      </c>
      <c r="F14" s="356">
        <f t="shared" si="1"/>
        <v>0</v>
      </c>
      <c r="G14" s="356">
        <f t="shared" si="1"/>
        <v>0</v>
      </c>
      <c r="H14" s="356">
        <f t="shared" si="1"/>
        <v>0</v>
      </c>
      <c r="I14" s="121"/>
    </row>
    <row r="15" spans="1:9" ht="18.75" customHeight="1" x14ac:dyDescent="0.25">
      <c r="A15" s="177"/>
      <c r="B15" s="177"/>
      <c r="C15" s="177"/>
      <c r="D15" s="177"/>
      <c r="E15" s="177"/>
      <c r="F15" s="177"/>
      <c r="G15" s="177"/>
      <c r="H15" s="177"/>
      <c r="I15" s="121"/>
    </row>
    <row r="26" ht="31.5" customHeight="1" x14ac:dyDescent="0.25"/>
    <row r="27" ht="31.5" customHeight="1" x14ac:dyDescent="0.25"/>
    <row r="28" ht="31.5" customHeight="1" x14ac:dyDescent="0.25"/>
  </sheetData>
  <sheetProtection formatCells="0" formatColumns="0" formatRows="0" insertColumns="0" insertRows="0" insertHyperlinks="0" deleteColumns="0" deleteRows="0" sort="0" autoFilter="0" pivotTables="0"/>
  <mergeCells count="5">
    <mergeCell ref="A3:H3"/>
    <mergeCell ref="A4:H4"/>
    <mergeCell ref="A7:H7"/>
    <mergeCell ref="A2:H2"/>
    <mergeCell ref="A5:H5"/>
  </mergeCells>
  <conditionalFormatting sqref="B6:G6">
    <cfRule type="cellIs" dxfId="1"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I37"/>
  <sheetViews>
    <sheetView showGridLines="0" zoomScale="75" zoomScaleNormal="75" workbookViewId="0">
      <pane ySplit="1" topLeftCell="A2" activePane="bottomLeft" state="frozen"/>
      <selection pane="bottomLeft" activeCell="J14" sqref="J14"/>
    </sheetView>
  </sheetViews>
  <sheetFormatPr baseColWidth="10" defaultColWidth="11.44140625" defaultRowHeight="15" x14ac:dyDescent="0.25"/>
  <cols>
    <col min="1" max="1" width="41.5546875" style="76" customWidth="1"/>
    <col min="2" max="5" width="15.6640625" style="76" customWidth="1"/>
    <col min="6" max="6" width="17.5546875" style="76" customWidth="1"/>
    <col min="7" max="7" width="17.88671875" style="76" customWidth="1"/>
    <col min="8" max="8" width="18.6640625" style="76" customWidth="1"/>
    <col min="9" max="9" width="3.109375" style="115" customWidth="1"/>
    <col min="10" max="16384" width="11.44140625" style="76"/>
  </cols>
  <sheetData>
    <row r="1" spans="1:9" ht="15.6" x14ac:dyDescent="0.25">
      <c r="A1" s="113"/>
      <c r="B1" s="114"/>
    </row>
    <row r="2" spans="1:9" ht="34.35" customHeight="1" x14ac:dyDescent="0.25">
      <c r="A2" s="535"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535"/>
      <c r="C2" s="535"/>
      <c r="D2" s="535"/>
      <c r="E2" s="535"/>
      <c r="F2" s="535"/>
      <c r="G2" s="535"/>
      <c r="H2" s="535"/>
      <c r="I2" s="118"/>
    </row>
    <row r="3" spans="1:9" ht="27.75" customHeight="1" x14ac:dyDescent="0.25">
      <c r="A3" s="536" t="s">
        <v>380</v>
      </c>
      <c r="B3" s="536"/>
      <c r="C3" s="536"/>
      <c r="D3" s="536"/>
      <c r="E3" s="536"/>
      <c r="F3" s="536"/>
      <c r="G3" s="536"/>
      <c r="H3" s="536"/>
      <c r="I3" s="121"/>
    </row>
    <row r="4" spans="1:9" ht="89.1" customHeight="1" x14ac:dyDescent="0.25">
      <c r="A4" s="499" t="s">
        <v>602</v>
      </c>
      <c r="B4" s="499"/>
      <c r="C4" s="499"/>
      <c r="D4" s="499"/>
      <c r="E4" s="499"/>
      <c r="F4" s="499"/>
      <c r="G4" s="499"/>
      <c r="H4" s="499"/>
      <c r="I4" s="125"/>
    </row>
    <row r="5" spans="1:9" ht="16.5" customHeight="1" x14ac:dyDescent="0.25">
      <c r="A5" s="384"/>
      <c r="B5" s="384"/>
      <c r="C5" s="384"/>
      <c r="D5" s="384"/>
      <c r="E5" s="384"/>
      <c r="F5" s="384"/>
      <c r="G5" s="384"/>
      <c r="H5" s="384"/>
      <c r="I5" s="125"/>
    </row>
    <row r="6" spans="1:9" ht="109.2" x14ac:dyDescent="0.25">
      <c r="A6" s="333" t="s">
        <v>324</v>
      </c>
      <c r="B6" s="333" t="s">
        <v>325</v>
      </c>
      <c r="C6" s="333" t="s">
        <v>326</v>
      </c>
      <c r="D6" s="333" t="s">
        <v>327</v>
      </c>
      <c r="E6" s="333" t="s">
        <v>328</v>
      </c>
      <c r="F6" s="333" t="s">
        <v>329</v>
      </c>
      <c r="G6" s="333" t="s">
        <v>330</v>
      </c>
      <c r="H6" s="334" t="s">
        <v>331</v>
      </c>
      <c r="I6" s="123"/>
    </row>
    <row r="7" spans="1:9" ht="17.25" customHeight="1" x14ac:dyDescent="0.25">
      <c r="A7" s="537" t="s">
        <v>605</v>
      </c>
      <c r="B7" s="537"/>
      <c r="C7" s="537"/>
      <c r="D7" s="537"/>
      <c r="E7" s="537"/>
      <c r="F7" s="537"/>
      <c r="G7" s="537"/>
      <c r="H7" s="537"/>
      <c r="I7" s="123"/>
    </row>
    <row r="8" spans="1:9" ht="29.25" customHeight="1" x14ac:dyDescent="0.25">
      <c r="A8" s="378" t="s">
        <v>381</v>
      </c>
      <c r="B8" s="355"/>
      <c r="C8" s="355"/>
      <c r="D8" s="355"/>
      <c r="E8" s="355"/>
      <c r="F8" s="355"/>
      <c r="G8" s="355"/>
      <c r="H8" s="356">
        <f t="shared" ref="H8:H13" si="0">SUM(B8:G8)</f>
        <v>0</v>
      </c>
      <c r="I8" s="121"/>
    </row>
    <row r="9" spans="1:9" ht="45" x14ac:dyDescent="0.25">
      <c r="A9" s="379" t="s">
        <v>382</v>
      </c>
      <c r="B9" s="355"/>
      <c r="C9" s="355"/>
      <c r="D9" s="355"/>
      <c r="E9" s="355"/>
      <c r="F9" s="355"/>
      <c r="G9" s="355"/>
      <c r="H9" s="356">
        <f t="shared" si="0"/>
        <v>0</v>
      </c>
      <c r="I9" s="121"/>
    </row>
    <row r="10" spans="1:9" ht="29.25" customHeight="1" x14ac:dyDescent="0.25">
      <c r="A10" s="379" t="s">
        <v>383</v>
      </c>
      <c r="B10" s="355"/>
      <c r="C10" s="355"/>
      <c r="D10" s="355"/>
      <c r="E10" s="355"/>
      <c r="F10" s="355"/>
      <c r="G10" s="355"/>
      <c r="H10" s="356">
        <f t="shared" si="0"/>
        <v>0</v>
      </c>
      <c r="I10" s="121"/>
    </row>
    <row r="11" spans="1:9" ht="29.25" customHeight="1" x14ac:dyDescent="0.25">
      <c r="A11" s="379" t="s">
        <v>384</v>
      </c>
      <c r="B11" s="355"/>
      <c r="C11" s="355"/>
      <c r="D11" s="355"/>
      <c r="E11" s="355"/>
      <c r="F11" s="355"/>
      <c r="G11" s="355"/>
      <c r="H11" s="356">
        <f t="shared" si="0"/>
        <v>0</v>
      </c>
      <c r="I11" s="121"/>
    </row>
    <row r="12" spans="1:9" ht="29.25" customHeight="1" x14ac:dyDescent="0.25">
      <c r="A12" s="380" t="s">
        <v>385</v>
      </c>
      <c r="B12" s="355"/>
      <c r="C12" s="355"/>
      <c r="D12" s="355"/>
      <c r="E12" s="355"/>
      <c r="F12" s="355"/>
      <c r="G12" s="355"/>
      <c r="H12" s="356">
        <f t="shared" si="0"/>
        <v>0</v>
      </c>
      <c r="I12" s="121"/>
    </row>
    <row r="13" spans="1:9" ht="30" x14ac:dyDescent="0.25">
      <c r="A13" s="381" t="s">
        <v>386</v>
      </c>
      <c r="B13" s="355"/>
      <c r="C13" s="355"/>
      <c r="D13" s="355"/>
      <c r="E13" s="355"/>
      <c r="F13" s="355"/>
      <c r="G13" s="355"/>
      <c r="H13" s="356">
        <f t="shared" si="0"/>
        <v>0</v>
      </c>
      <c r="I13" s="121"/>
    </row>
    <row r="14" spans="1:9" ht="29.25" customHeight="1" x14ac:dyDescent="0.25">
      <c r="A14" s="382" t="s">
        <v>388</v>
      </c>
      <c r="B14" s="356">
        <f t="shared" ref="B14:H14" si="1">SUM(B8:B13)</f>
        <v>0</v>
      </c>
      <c r="C14" s="356">
        <f t="shared" si="1"/>
        <v>0</v>
      </c>
      <c r="D14" s="356">
        <f t="shared" si="1"/>
        <v>0</v>
      </c>
      <c r="E14" s="356">
        <f t="shared" si="1"/>
        <v>0</v>
      </c>
      <c r="F14" s="356">
        <f t="shared" si="1"/>
        <v>0</v>
      </c>
      <c r="G14" s="356">
        <f t="shared" si="1"/>
        <v>0</v>
      </c>
      <c r="H14" s="356">
        <f t="shared" si="1"/>
        <v>0</v>
      </c>
      <c r="I14" s="126"/>
    </row>
    <row r="15" spans="1:9" x14ac:dyDescent="0.25">
      <c r="B15" s="88"/>
    </row>
    <row r="35" ht="31.5" customHeight="1" x14ac:dyDescent="0.25"/>
    <row r="36" ht="31.5" customHeight="1" x14ac:dyDescent="0.25"/>
    <row r="37" ht="31.5" customHeight="1" x14ac:dyDescent="0.25"/>
  </sheetData>
  <sheetProtection formatCells="0" formatColumns="0" formatRows="0" insertColumns="0" insertRows="0" insertHyperlinks="0" deleteColumns="0" deleteRows="0" sort="0" autoFilter="0" pivotTables="0"/>
  <mergeCells count="4">
    <mergeCell ref="A3:H3"/>
    <mergeCell ref="A7:H7"/>
    <mergeCell ref="A2:H2"/>
    <mergeCell ref="A4:H4"/>
  </mergeCells>
  <conditionalFormatting sqref="B6:G6">
    <cfRule type="cellIs" dxfId="0" priority="1" operator="equal">
      <formula>""</formula>
    </cfRule>
  </conditionalFormatting>
  <printOptions horizontalCentered="1"/>
  <pageMargins left="0.23622047244093999" right="0.59055118110236005" top="0.39370078740157" bottom="0.78740157480314998" header="0.39370078740157" footer="0.55118110236219997"/>
  <pageSetup paperSize="9" scale="59" orientation="portrait"/>
  <headerFooter alignWithMargins="0">
    <oddFooter>&amp;L&amp;8&amp;A&amp;R&amp;8R&amp;&amp;D 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F14"/>
  <sheetViews>
    <sheetView showGridLines="0" zoomScaleNormal="100" workbookViewId="0">
      <pane ySplit="1" topLeftCell="A2" activePane="bottomLeft" state="frozen"/>
      <selection pane="bottomLeft" activeCell="A8" sqref="A8:B8"/>
    </sheetView>
  </sheetViews>
  <sheetFormatPr baseColWidth="10" defaultColWidth="11.44140625" defaultRowHeight="13.2" x14ac:dyDescent="0.25"/>
  <cols>
    <col min="1" max="1" width="45.5546875" style="43" customWidth="1"/>
    <col min="2" max="2" width="18.109375" style="43" customWidth="1"/>
    <col min="3" max="3" width="15.44140625" style="43" customWidth="1"/>
    <col min="4" max="4" width="16" style="43" customWidth="1"/>
    <col min="5" max="5" width="15.33203125" style="43" customWidth="1"/>
    <col min="6" max="6" width="3.6640625" style="43" customWidth="1"/>
    <col min="7" max="16384" width="11.44140625" style="43"/>
  </cols>
  <sheetData>
    <row r="1" spans="1:6" x14ac:dyDescent="0.25">
      <c r="A1" s="263"/>
      <c r="B1" s="264"/>
    </row>
    <row r="3" spans="1:6" ht="15" customHeight="1" x14ac:dyDescent="0.25">
      <c r="A3" s="538" t="s">
        <v>389</v>
      </c>
      <c r="B3" s="385"/>
      <c r="C3" s="385"/>
      <c r="D3" s="385"/>
      <c r="E3" s="385"/>
      <c r="F3" s="385"/>
    </row>
    <row r="4" spans="1:6" ht="21.75" customHeight="1" x14ac:dyDescent="0.25">
      <c r="A4" s="538"/>
      <c r="B4" s="386"/>
      <c r="C4" s="387" t="s">
        <v>390</v>
      </c>
      <c r="D4" s="386"/>
      <c r="E4" s="388" t="s">
        <v>391</v>
      </c>
      <c r="F4" s="385"/>
    </row>
    <row r="5" spans="1:6" ht="33" customHeight="1" x14ac:dyDescent="0.25">
      <c r="A5" s="538"/>
      <c r="B5" s="389"/>
      <c r="C5" s="389"/>
      <c r="D5" s="389"/>
      <c r="E5" s="389"/>
      <c r="F5" s="385"/>
    </row>
    <row r="7" spans="1:6" x14ac:dyDescent="0.25">
      <c r="A7" s="65" t="s">
        <v>392</v>
      </c>
      <c r="B7" s="65"/>
      <c r="D7" s="65"/>
      <c r="E7" s="65"/>
    </row>
    <row r="8" spans="1:6" x14ac:dyDescent="0.25">
      <c r="A8" s="539" t="s">
        <v>393</v>
      </c>
      <c r="B8" s="540"/>
      <c r="C8" s="385"/>
      <c r="D8" s="390"/>
      <c r="E8" s="390"/>
      <c r="F8" s="385"/>
    </row>
    <row r="9" spans="1:6" ht="72.75" customHeight="1" x14ac:dyDescent="0.25">
      <c r="A9" s="541"/>
      <c r="B9" s="542"/>
      <c r="C9" s="542"/>
      <c r="D9" s="542"/>
      <c r="E9" s="543"/>
      <c r="F9" s="385"/>
    </row>
    <row r="10" spans="1:6" x14ac:dyDescent="0.25">
      <c r="A10" s="385"/>
      <c r="B10" s="385"/>
      <c r="C10" s="385"/>
      <c r="D10" s="385"/>
      <c r="E10" s="385"/>
      <c r="F10" s="385"/>
    </row>
    <row r="11" spans="1:6" x14ac:dyDescent="0.25">
      <c r="A11" s="385"/>
      <c r="B11" s="385"/>
      <c r="C11" s="385"/>
      <c r="D11" s="385"/>
      <c r="E11" s="385"/>
      <c r="F11" s="385"/>
    </row>
    <row r="12" spans="1:6" x14ac:dyDescent="0.25">
      <c r="A12" s="391" t="s">
        <v>394</v>
      </c>
      <c r="B12" s="385"/>
      <c r="C12" s="385"/>
      <c r="D12" s="385"/>
      <c r="E12" s="385"/>
      <c r="F12" s="385"/>
    </row>
    <row r="13" spans="1:6" ht="74.25" customHeight="1" x14ac:dyDescent="0.25">
      <c r="A13" s="541"/>
      <c r="B13" s="542"/>
      <c r="C13" s="542"/>
      <c r="D13" s="542"/>
      <c r="E13" s="543"/>
      <c r="F13" s="385"/>
    </row>
    <row r="14" spans="1:6" x14ac:dyDescent="0.25">
      <c r="A14" s="385"/>
      <c r="B14" s="385"/>
      <c r="C14" s="385"/>
      <c r="D14" s="385"/>
      <c r="E14" s="385"/>
      <c r="F14" s="385"/>
    </row>
  </sheetData>
  <sheetProtection formatCells="0" formatColumns="0" formatRows="0" insertColumns="0" insertRows="0" insertHyperlinks="0" deleteColumns="0" deleteRows="0" sort="0" autoFilter="0" pivotTables="0"/>
  <mergeCells count="4">
    <mergeCell ref="A3:A5"/>
    <mergeCell ref="A8:B8"/>
    <mergeCell ref="A9:E9"/>
    <mergeCell ref="A13:E13"/>
  </mergeCells>
  <pageMargins left="0.70866141732282995" right="0.70866141732282995" top="0.74803149606299002" bottom="0.74803149606299002" header="0.31496062992126" footer="0.31496062992126"/>
  <pageSetup paperSize="9" orientation="portrait"/>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1355</vt:i4>
      </vt:variant>
    </vt:vector>
  </HeadingPairs>
  <TitlesOfParts>
    <vt:vector size="1392" baseType="lpstr">
      <vt:lpstr>1ERE PAGE</vt:lpstr>
      <vt:lpstr>A1-INFORMATIONS GENERALES</vt:lpstr>
      <vt:lpstr>A2-CONTACTS</vt:lpstr>
      <vt:lpstr>A1-Financeur</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G01234-Effectifs PP</vt:lpstr>
      <vt:lpstr>G5-Age (onglet H)</vt:lpstr>
      <vt:lpstr>G5-Age (onglet F)</vt:lpstr>
      <vt:lpstr>G5-Age (onglet T)</vt:lpstr>
      <vt:lpstr>G6-Disciplines</vt:lpstr>
      <vt:lpstr>H0-ETPR rémunération</vt:lpstr>
      <vt:lpstr>H1-ETPR lieu</vt:lpstr>
      <vt:lpstr>H2-ETPR Région</vt:lpstr>
      <vt:lpstr>I-Tiers PP</vt:lpstr>
      <vt:lpstr>J-Tiers ETPR</vt:lpstr>
      <vt:lpstr>ChargeEnquêté</vt:lpstr>
      <vt:lpstr>AMMORT</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AUTRE_AFRI</vt:lpstr>
      <vt:lpstr>AUTRE_AGE</vt:lpstr>
      <vt:lpstr>AUTRE_AGE_FE</vt:lpstr>
      <vt:lpstr>AUTRE_AGE_HO</vt:lpstr>
      <vt:lpstr>AUTRE_Als</vt:lpstr>
      <vt:lpstr>AUTRE_AMNORD</vt:lpstr>
      <vt:lpstr>AUTRE_AMSUD</vt:lpstr>
      <vt:lpstr>AUTRE_AOM</vt:lpstr>
      <vt:lpstr>AUTRE_Aqu</vt:lpstr>
      <vt:lpstr>AUTRE_ASIE</vt:lpstr>
      <vt:lpstr>AUTRE_AUTR</vt:lpstr>
      <vt:lpstr>AUTRE_Auv</vt:lpstr>
      <vt:lpstr>AUTRE_BN</vt:lpstr>
      <vt:lpstr>AUTRE_Bourg</vt:lpstr>
      <vt:lpstr>AUTRE_Bret</vt:lpstr>
      <vt:lpstr>AUTRE_CA</vt:lpstr>
      <vt:lpstr>AUTRE_CD</vt:lpstr>
      <vt:lpstr>AUTRE_CDD</vt:lpstr>
      <vt:lpstr>AUTRE_CDD_A</vt:lpstr>
      <vt:lpstr>AUTRE_CDD_L</vt:lpstr>
      <vt:lpstr>AUTRE_CDI</vt:lpstr>
      <vt:lpstr>AUTRE_Cors</vt:lpstr>
      <vt:lpstr>AUTRE_CVdL</vt:lpstr>
      <vt:lpstr>AUTRE_ENSU_PP</vt:lpstr>
      <vt:lpstr>AUTRE_ENTR_PP</vt:lpstr>
      <vt:lpstr>AUTRE_ETAT_PP</vt:lpstr>
      <vt:lpstr>AUTRE_ETR_PP</vt:lpstr>
      <vt:lpstr>AUTRE_EURO</vt:lpstr>
      <vt:lpstr>AUTRE_FC</vt:lpstr>
      <vt:lpstr>AUTRE_FE</vt:lpstr>
      <vt:lpstr>AUTRE_FR</vt:lpstr>
      <vt:lpstr>AUTRE_Guad</vt:lpstr>
      <vt:lpstr>AUTRE_Guya</vt:lpstr>
      <vt:lpstr>AUTRE_HN</vt:lpstr>
      <vt:lpstr>AUTRE_HO</vt:lpstr>
      <vt:lpstr>AUTRE_IdF</vt:lpstr>
      <vt:lpstr>AUTRE_IN_ETP</vt:lpstr>
      <vt:lpstr>AUTRE_IN_PP</vt:lpstr>
      <vt:lpstr>AUTRE_ISBL_PP</vt:lpstr>
      <vt:lpstr>AUTRE_LIEU_ETP</vt:lpstr>
      <vt:lpstr>AUTRE_LIEU_PP</vt:lpstr>
      <vt:lpstr>AUTRE_Lim</vt:lpstr>
      <vt:lpstr>AUTRE_Lorr</vt:lpstr>
      <vt:lpstr>AUTRE_LR</vt:lpstr>
      <vt:lpstr>AUTRE_LRe</vt:lpstr>
      <vt:lpstr>AUTRE_Marti</vt:lpstr>
      <vt:lpstr>AUTRE_Mayo</vt:lpstr>
      <vt:lpstr>AUTRE_MP</vt:lpstr>
      <vt:lpstr>AUTRE_NAT</vt:lpstr>
      <vt:lpstr>AUTRE_NPdC</vt:lpstr>
      <vt:lpstr>AUTRE_OI_PP</vt:lpstr>
      <vt:lpstr>AUTRE_OUT_ETP</vt:lpstr>
      <vt:lpstr>AUTRE_OUT_PP</vt:lpstr>
      <vt:lpstr>AUTRE_PACA</vt:lpstr>
      <vt:lpstr>AUTRE_PC</vt:lpstr>
      <vt:lpstr>AUTRE_PdL</vt:lpstr>
      <vt:lpstr>AUTRE_Pic</vt:lpstr>
      <vt:lpstr>AUTRE_RA</vt:lpstr>
      <vt:lpstr>AUTRE_REG</vt:lpstr>
      <vt:lpstr>AUTRE_REG_ETR</vt:lpstr>
      <vt:lpstr>AUTRE_REM1_ETP</vt:lpstr>
      <vt:lpstr>AUTRE_REM1_PP</vt:lpstr>
      <vt:lpstr>AUTRE_REMA1_ETP</vt:lpstr>
      <vt:lpstr>AUTRE_REMA1_PP</vt:lpstr>
      <vt:lpstr>AUTRE_REMP1_ETP</vt:lpstr>
      <vt:lpstr>AUTRE_REMP1_PP</vt:lpstr>
      <vt:lpstr>AUTRE_SE</vt:lpstr>
      <vt:lpstr>AUTRE_T_ETP</vt:lpstr>
      <vt:lpstr>AUTRE_T_PP</vt:lpstr>
      <vt:lpstr>AUTRE_TAUTRE_ETP</vt:lpstr>
      <vt:lpstr>AUTRE_TAUTRE_PP</vt:lpstr>
      <vt:lpstr>AUTRE_TCOLLTER_ETP</vt:lpstr>
      <vt:lpstr>AUTRE_TCOLLTER_PP</vt:lpstr>
      <vt:lpstr>AUTRE_TETR_ETP</vt:lpstr>
      <vt:lpstr>AUTRE_TETR_PP</vt:lpstr>
      <vt:lpstr>AUTRE_TMIN_ETP</vt:lpstr>
      <vt:lpstr>AUTRE_TMIN_PP</vt:lpstr>
      <vt:lpstr>AUTRE_TOI_ETP</vt:lpstr>
      <vt:lpstr>AUTRE_TOI_PP</vt:lpstr>
      <vt:lpstr>AUTRE_TORGFI_ETP</vt:lpstr>
      <vt:lpstr>AUTRE_TORGFI_PP</vt:lpstr>
      <vt:lpstr>AUTRE_UE</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CR_AFRI</vt:lpstr>
      <vt:lpstr>CR_AGE</vt:lpstr>
      <vt:lpstr>CR_AGE_FE</vt:lpstr>
      <vt:lpstr>CR_AGE_HO</vt:lpstr>
      <vt:lpstr>CR_Als</vt:lpstr>
      <vt:lpstr>CR_AMNORD</vt:lpstr>
      <vt:lpstr>CR_AMSUD</vt:lpstr>
      <vt:lpstr>CR_AOM</vt:lpstr>
      <vt:lpstr>CR_Aqu</vt:lpstr>
      <vt:lpstr>CR_ASIE</vt:lpstr>
      <vt:lpstr>CR_AUTR</vt:lpstr>
      <vt:lpstr>CR_Auv</vt:lpstr>
      <vt:lpstr>CR_BN</vt:lpstr>
      <vt:lpstr>CR_Bourg</vt:lpstr>
      <vt:lpstr>CR_Bret</vt:lpstr>
      <vt:lpstr>CR_CA</vt:lpstr>
      <vt:lpstr>CR_CD</vt:lpstr>
      <vt:lpstr>CR_CDD</vt:lpstr>
      <vt:lpstr>CR_CDD_A</vt:lpstr>
      <vt:lpstr>CR_CDD_L</vt:lpstr>
      <vt:lpstr>CR_CDI</vt:lpstr>
      <vt:lpstr>CR_Cors</vt:lpstr>
      <vt:lpstr>CR_CVdL</vt:lpstr>
      <vt:lpstr>CR_ENSU_PP</vt:lpstr>
      <vt:lpstr>CR_ENTR_PP</vt:lpstr>
      <vt:lpstr>CR_ETAT_PP</vt:lpstr>
      <vt:lpstr>CR_ETR_PP</vt:lpstr>
      <vt:lpstr>CR_EURO</vt:lpstr>
      <vt:lpstr>CR_FC</vt:lpstr>
      <vt:lpstr>CR_FE</vt:lpstr>
      <vt:lpstr>CR_FR</vt:lpstr>
      <vt:lpstr>CR_Guad</vt:lpstr>
      <vt:lpstr>CR_Guya</vt:lpstr>
      <vt:lpstr>CR_HN</vt:lpstr>
      <vt:lpstr>CR_HO</vt:lpstr>
      <vt:lpstr>CR_IdF</vt:lpstr>
      <vt:lpstr>CR_IN_ETP</vt:lpstr>
      <vt:lpstr>CR_IN_PP</vt:lpstr>
      <vt:lpstr>CR_ISBL_PP</vt:lpstr>
      <vt:lpstr>CR_LIEU_ETP</vt:lpstr>
      <vt:lpstr>CR_LIEU_PP</vt:lpstr>
      <vt:lpstr>CR_Lim</vt:lpstr>
      <vt:lpstr>CR_Lorr</vt:lpstr>
      <vt:lpstr>CR_LR</vt:lpstr>
      <vt:lpstr>CR_LRe</vt:lpstr>
      <vt:lpstr>CR_Marti</vt:lpstr>
      <vt:lpstr>CR_Mayo</vt:lpstr>
      <vt:lpstr>CR_MP</vt:lpstr>
      <vt:lpstr>CR_NAT</vt:lpstr>
      <vt:lpstr>CR_NPdC</vt:lpstr>
      <vt:lpstr>CR_OI_PP</vt:lpstr>
      <vt:lpstr>CR_OUT_ETP</vt:lpstr>
      <vt:lpstr>CR_OUT_PP</vt:lpstr>
      <vt:lpstr>CR_PACA</vt:lpstr>
      <vt:lpstr>CR_PC</vt:lpstr>
      <vt:lpstr>CR_PdL</vt:lpstr>
      <vt:lpstr>CR_Pic</vt:lpstr>
      <vt:lpstr>CR_RA</vt:lpstr>
      <vt:lpstr>CR_REG</vt:lpstr>
      <vt:lpstr>CR_REG_ETR</vt:lpstr>
      <vt:lpstr>CR_REM1_ETP</vt:lpstr>
      <vt:lpstr>CR_REM1_PP</vt:lpstr>
      <vt:lpstr>CR_REMA1_ETP</vt:lpstr>
      <vt:lpstr>CR_REMA1_PP</vt:lpstr>
      <vt:lpstr>CR_REMP1_ETP</vt:lpstr>
      <vt:lpstr>CR_REMP1_PP</vt:lpstr>
      <vt:lpstr>CR_SE</vt:lpstr>
      <vt:lpstr>CR_T_ETP</vt:lpstr>
      <vt:lpstr>CR_T_PP</vt:lpstr>
      <vt:lpstr>CR_TAUTRE_ETP</vt:lpstr>
      <vt:lpstr>CR_TAUTRE_PP</vt:lpstr>
      <vt:lpstr>CR_TCOLLTER_ETP</vt:lpstr>
      <vt:lpstr>CR_TCOLLTER_PP</vt:lpstr>
      <vt:lpstr>CR_TETR_ETP</vt:lpstr>
      <vt:lpstr>CR_TETR_PP</vt:lpstr>
      <vt:lpstr>CR_TMIN_ETP</vt:lpstr>
      <vt:lpstr>CR_TMIN_PP</vt:lpstr>
      <vt:lpstr>CR_TOI_ETP</vt:lpstr>
      <vt:lpstr>CR_TOI_PP</vt:lpstr>
      <vt:lpstr>CR_TORGFI_ETP</vt:lpstr>
      <vt:lpstr>CR_TORGFI_PP</vt:lpstr>
      <vt:lpstr>CR_UE</vt:lpstr>
      <vt:lpstr>D_SYNTHESE_DE_TOTALE</vt:lpstr>
      <vt:lpstr>D_SYNTHESE_DE_TOTALE_PREV</vt:lpstr>
      <vt:lpstr>D_SYNTHESE_DI_TOTALE</vt:lpstr>
      <vt:lpstr>D_SYNTHESE_DI_TOTALE_PREV</vt:lpstr>
      <vt:lpstr>DE_C_ANDRA</vt:lpstr>
      <vt:lpstr>DE_C_ANSES</vt:lpstr>
      <vt:lpstr>DE_C_Autres</vt:lpstr>
      <vt:lpstr>DE_C_BRGM</vt:lpstr>
      <vt:lpstr>DE_C_CEA</vt:lpstr>
      <vt:lpstr>DE_C_CEE</vt:lpstr>
      <vt:lpstr>DE_C_CEPII</vt:lpstr>
      <vt:lpstr>DE_C_CEREMA</vt:lpstr>
      <vt:lpstr>DE_C_CIRAD</vt:lpstr>
      <vt:lpstr>DE_C_CNAF</vt:lpstr>
      <vt:lpstr>DE_C_CNES</vt:lpstr>
      <vt:lpstr>DE_C_CNRM</vt:lpstr>
      <vt:lpstr>DE_C_CNRS</vt:lpstr>
      <vt:lpstr>DE_C_Commentaire</vt:lpstr>
      <vt:lpstr>DE_C_CSTB</vt:lpstr>
      <vt:lpstr>DE_C_EFS</vt:lpstr>
      <vt:lpstr>DE_C_IFREMER</vt:lpstr>
      <vt:lpstr>DE_C_IGN</vt:lpstr>
      <vt:lpstr>DE_C_INED</vt:lpstr>
      <vt:lpstr>DE_C_INERIS</vt:lpstr>
      <vt:lpstr>DE_C_INRAE</vt:lpstr>
      <vt:lpstr>DE_C_INRAP</vt:lpstr>
      <vt:lpstr>DE_C_INRIA</vt:lpstr>
      <vt:lpstr>DE_C_INSEE</vt:lpstr>
      <vt:lpstr>DE_C_INSERM</vt:lpstr>
      <vt:lpstr>DE_C_IPEV</vt:lpstr>
      <vt:lpstr>DE_C_IRCAM</vt:lpstr>
      <vt:lpstr>DE_C_IRD</vt:lpstr>
      <vt:lpstr>DE_C_IRDES</vt:lpstr>
      <vt:lpstr>DE_C_IRSN</vt:lpstr>
      <vt:lpstr>DE_C_LNE</vt:lpstr>
      <vt:lpstr>DE_C_TOTAL</vt:lpstr>
      <vt:lpstr>DE_EE_AEUROPE</vt:lpstr>
      <vt:lpstr>DE_EE_Autres</vt:lpstr>
      <vt:lpstr>DE_EE_TOTAL</vt:lpstr>
      <vt:lpstr>DE_EE_UE</vt:lpstr>
      <vt:lpstr>DE_ENTR_TOTAL</vt:lpstr>
      <vt:lpstr>DE_ENTR1_NOM</vt:lpstr>
      <vt:lpstr>DE_ENTR1_SIREN</vt:lpstr>
      <vt:lpstr>DE_ENTR1_VAL</vt:lpstr>
      <vt:lpstr>DE_ENTR10_NOM</vt:lpstr>
      <vt:lpstr>DE_ENTR10_SIREN</vt:lpstr>
      <vt:lpstr>DE_ENTR10_VAL</vt:lpstr>
      <vt:lpstr>DE_ENTR11_NOM</vt:lpstr>
      <vt:lpstr>DE_ENTR11_SIREN</vt:lpstr>
      <vt:lpstr>DE_ENTR11_VAL</vt:lpstr>
      <vt:lpstr>DE_ENTR12_NOM</vt:lpstr>
      <vt:lpstr>DE_ENTR12_SIREN</vt:lpstr>
      <vt:lpstr>DE_ENTR12_VAL</vt:lpstr>
      <vt:lpstr>DE_ENTR13_NOM</vt:lpstr>
      <vt:lpstr>DE_ENTR13_SIREN</vt:lpstr>
      <vt:lpstr>DE_ENTR13_VAL</vt:lpstr>
      <vt:lpstr>DE_ENTR14_NOM</vt:lpstr>
      <vt:lpstr>DE_ENTR14_SIREN</vt:lpstr>
      <vt:lpstr>DE_ENTR14_VAL</vt:lpstr>
      <vt:lpstr>DE_ENTR15_NOM</vt:lpstr>
      <vt:lpstr>DE_ENTR15_SIREN</vt:lpstr>
      <vt:lpstr>DE_ENTR15_VAL</vt:lpstr>
      <vt:lpstr>DE_ENTR16_NOM</vt:lpstr>
      <vt:lpstr>DE_ENTR16_SIREN</vt:lpstr>
      <vt:lpstr>DE_ENTR16_VAL</vt:lpstr>
      <vt:lpstr>DE_ENTR17_NOM</vt:lpstr>
      <vt:lpstr>DE_ENTR17_SIREN</vt:lpstr>
      <vt:lpstr>DE_ENTR17_VAL</vt:lpstr>
      <vt:lpstr>DE_ENTR18_NOM</vt:lpstr>
      <vt:lpstr>DE_ENTR18_SIREN</vt:lpstr>
      <vt:lpstr>DE_ENTR18_VAL</vt:lpstr>
      <vt:lpstr>DE_ENTR19_NOM</vt:lpstr>
      <vt:lpstr>DE_ENTR19_SIREN</vt:lpstr>
      <vt:lpstr>DE_ENTR19_VAL</vt:lpstr>
      <vt:lpstr>DE_ENTR2_NOM</vt:lpstr>
      <vt:lpstr>DE_ENTR2_SIREN</vt:lpstr>
      <vt:lpstr>DE_ENTR2_VAL</vt:lpstr>
      <vt:lpstr>DE_ENTR20_NOM</vt:lpstr>
      <vt:lpstr>DE_ENTR20_SIREN</vt:lpstr>
      <vt:lpstr>DE_ENTR20_VAL</vt:lpstr>
      <vt:lpstr>DE_ENTR21_NOM</vt:lpstr>
      <vt:lpstr>DE_ENTR21_SIREN</vt:lpstr>
      <vt:lpstr>DE_ENTR21_VAL</vt:lpstr>
      <vt:lpstr>DE_ENTR22_NOM</vt:lpstr>
      <vt:lpstr>DE_ENTR22_SIREN</vt:lpstr>
      <vt:lpstr>DE_ENTR22_VAL</vt:lpstr>
      <vt:lpstr>DE_ENTR23_NOM</vt:lpstr>
      <vt:lpstr>DE_ENTR23_SIREN</vt:lpstr>
      <vt:lpstr>DE_ENTR23_VAL</vt:lpstr>
      <vt:lpstr>DE_ENTR24_NOM</vt:lpstr>
      <vt:lpstr>DE_ENTR24_SIREN</vt:lpstr>
      <vt:lpstr>DE_ENTR24_VAL</vt:lpstr>
      <vt:lpstr>DE_ENTR25_NOM</vt:lpstr>
      <vt:lpstr>DE_ENTR25_SIREN</vt:lpstr>
      <vt:lpstr>DE_ENTR25_VAL</vt:lpstr>
      <vt:lpstr>DE_ENTR26_NOM</vt:lpstr>
      <vt:lpstr>DE_ENTR26_SIREN</vt:lpstr>
      <vt:lpstr>DE_ENTR26_VAL</vt:lpstr>
      <vt:lpstr>DE_ENTR27_NOM</vt:lpstr>
      <vt:lpstr>DE_ENTR27_SIREN</vt:lpstr>
      <vt:lpstr>DE_ENTR27_VAL</vt:lpstr>
      <vt:lpstr>DE_ENTR28_NOM</vt:lpstr>
      <vt:lpstr>DE_ENTR28_SIREN</vt:lpstr>
      <vt:lpstr>DE_ENTR28_VAL</vt:lpstr>
      <vt:lpstr>DE_ENTR29_NOM</vt:lpstr>
      <vt:lpstr>DE_ENTR29_SIREN</vt:lpstr>
      <vt:lpstr>DE_ENTR29_VAL</vt:lpstr>
      <vt:lpstr>DE_ENTR3_NOM</vt:lpstr>
      <vt:lpstr>DE_ENTR3_SIREN</vt:lpstr>
      <vt:lpstr>DE_ENTR3_VAL</vt:lpstr>
      <vt:lpstr>DE_ENTR30_NOM</vt:lpstr>
      <vt:lpstr>DE_ENTR30_SIREN</vt:lpstr>
      <vt:lpstr>DE_ENTR30_VAL</vt:lpstr>
      <vt:lpstr>DE_ENTR4_NOM</vt:lpstr>
      <vt:lpstr>DE_ENTR4_SIREN</vt:lpstr>
      <vt:lpstr>DE_ENTR4_VAL</vt:lpstr>
      <vt:lpstr>DE_ENTR5_NOM</vt:lpstr>
      <vt:lpstr>DE_ENTR5_SIREN</vt:lpstr>
      <vt:lpstr>DE_ENTR5_VAL</vt:lpstr>
      <vt:lpstr>DE_ENTR6_NOM</vt:lpstr>
      <vt:lpstr>DE_ENTR6_SIREN</vt:lpstr>
      <vt:lpstr>DE_ENTR6_VAL</vt:lpstr>
      <vt:lpstr>DE_ENTR7_NOM</vt:lpstr>
      <vt:lpstr>DE_ENTR7_SIREN</vt:lpstr>
      <vt:lpstr>DE_ENTR7_VAL</vt:lpstr>
      <vt:lpstr>DE_ENTR8_NOM</vt:lpstr>
      <vt:lpstr>DE_ENTR8_SIREN</vt:lpstr>
      <vt:lpstr>DE_ENTR8_VAL</vt:lpstr>
      <vt:lpstr>DE_ENTR9_NOM</vt:lpstr>
      <vt:lpstr>DE_ENTR9_SIREN</vt:lpstr>
      <vt:lpstr>DE_ENTR9_VAL</vt:lpstr>
      <vt:lpstr>DE_ENTRA_NOM</vt:lpstr>
      <vt:lpstr>DE_ENTRA_VAL</vt:lpstr>
      <vt:lpstr>DE_ES_TOTAL</vt:lpstr>
      <vt:lpstr>DE_ESC_Autres</vt:lpstr>
      <vt:lpstr>DE_ESC_CHU</vt:lpstr>
      <vt:lpstr>DE_ESC_CLCC</vt:lpstr>
      <vt:lpstr>DE_ESC_Commentaire</vt:lpstr>
      <vt:lpstr>DE_ESC_COMUE</vt:lpstr>
      <vt:lpstr>DE_ESC_TOTAL</vt:lpstr>
      <vt:lpstr>DE_ESC_UNIV</vt:lpstr>
      <vt:lpstr>DE_ESE_AEUROPE</vt:lpstr>
      <vt:lpstr>DE_ESE_Autres</vt:lpstr>
      <vt:lpstr>DE_ESE_TOTAL</vt:lpstr>
      <vt:lpstr>DE_ESE_UE</vt:lpstr>
      <vt:lpstr>DE_ESH_ACO</vt:lpstr>
      <vt:lpstr>DE_ESH_APT</vt:lpstr>
      <vt:lpstr>DE_ESH_ASD</vt:lpstr>
      <vt:lpstr>DE_ESH_Autres</vt:lpstr>
      <vt:lpstr>DE_ESH_BSA</vt:lpstr>
      <vt:lpstr>DE_ESH_Commentaire</vt:lpstr>
      <vt:lpstr>DE_ESH_ENAC</vt:lpstr>
      <vt:lpstr>DE_ESH_ENGEES</vt:lpstr>
      <vt:lpstr>DE_ESH_ENSFEA</vt:lpstr>
      <vt:lpstr>DE_ESH_ENSPV</vt:lpstr>
      <vt:lpstr>DE_ESH_ENSTAB</vt:lpstr>
      <vt:lpstr>DE_ESH_ENSTAP</vt:lpstr>
      <vt:lpstr>DE_ESH_ESA</vt:lpstr>
      <vt:lpstr>DE_ESH_ESIEE</vt:lpstr>
      <vt:lpstr>DE_ESH_ESPCI</vt:lpstr>
      <vt:lpstr>DE_ESH_ESSEC</vt:lpstr>
      <vt:lpstr>DE_ESH_HEC</vt:lpstr>
      <vt:lpstr>DE_ESH_IMT</vt:lpstr>
      <vt:lpstr>DE_ESH_INSEAD</vt:lpstr>
      <vt:lpstr>DE_ESH_ISAE</vt:lpstr>
      <vt:lpstr>DE_ESH_MINES</vt:lpstr>
      <vt:lpstr>DE_ESH_MSA</vt:lpstr>
      <vt:lpstr>DE_ESH_ONIRIS</vt:lpstr>
      <vt:lpstr>DE_ESH_PC</vt:lpstr>
      <vt:lpstr>DE_ESH_TOTAL</vt:lpstr>
      <vt:lpstr>DE_ESH_TPE</vt:lpstr>
      <vt:lpstr>DE_ESH_VAS</vt:lpstr>
      <vt:lpstr>DE_ESH_VETOA</vt:lpstr>
      <vt:lpstr>DE_ESH_VETOT</vt:lpstr>
      <vt:lpstr>DE_ESH_X</vt:lpstr>
      <vt:lpstr>DE_ETR_TOTAL</vt:lpstr>
      <vt:lpstr>DE_GOV_TOTAL</vt:lpstr>
      <vt:lpstr>DE_I_Autres</vt:lpstr>
      <vt:lpstr>DE_I_Commentaire</vt:lpstr>
      <vt:lpstr>DE_I_CURIE</vt:lpstr>
      <vt:lpstr>DE_I_INRS</vt:lpstr>
      <vt:lpstr>DE_I_INTS</vt:lpstr>
      <vt:lpstr>DE_I_PAST</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DE_OI_Autres</vt:lpstr>
      <vt:lpstr>DE_OI_CEPMMT</vt:lpstr>
      <vt:lpstr>DE_OI_CERN</vt:lpstr>
      <vt:lpstr>DE_OI_CIRC</vt:lpstr>
      <vt:lpstr>DE_OI_Commentaire</vt:lpstr>
      <vt:lpstr>DE_OI_ESA</vt:lpstr>
      <vt:lpstr>DE_OI_ESO</vt:lpstr>
      <vt:lpstr>DE_OI_ESRF</vt:lpstr>
      <vt:lpstr>DE_OI_EUMETSAT</vt:lpstr>
      <vt:lpstr>DE_OI_LEBM</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DOC_AFRI</vt:lpstr>
      <vt:lpstr>DOC_AGRI</vt:lpstr>
      <vt:lpstr>DOC_Als</vt:lpstr>
      <vt:lpstr>DOC_AMNORD</vt:lpstr>
      <vt:lpstr>DOC_AMSUD</vt:lpstr>
      <vt:lpstr>DOC_AOM</vt:lpstr>
      <vt:lpstr>DOC_Aqu</vt:lpstr>
      <vt:lpstr>DOC_ASIE</vt:lpstr>
      <vt:lpstr>DOC_AUTR</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DOC_ENSU_PP</vt:lpstr>
      <vt:lpstr>DOC_ENTR_PP</vt:lpstr>
      <vt:lpstr>DOC_ETAT_PP</vt:lpstr>
      <vt:lpstr>DOC_ETR_PP</vt:lpstr>
      <vt:lpstr>DOC_EURO</vt:lpstr>
      <vt:lpstr>DOC_FC</vt:lpstr>
      <vt:lpstr>DOC_FE</vt:lpstr>
      <vt:lpstr>DOC_FR</vt:lpstr>
      <vt:lpstr>DOC_GES</vt:lpstr>
      <vt:lpstr>DOC_Guad</vt:lpstr>
      <vt:lpstr>DOC_Guya</vt:lpstr>
      <vt:lpstr>DOC_HN</vt:lpstr>
      <vt:lpstr>DOC_HO</vt:lpstr>
      <vt:lpstr>DOC_IdF</vt:lpstr>
      <vt:lpstr>DOC_IN_ETP</vt:lpstr>
      <vt:lpstr>DOC_IN_PP</vt:lpstr>
      <vt:lpstr>DOC_ISBL_PP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vt:lpstr>
      <vt:lpstr>DOC_NATU</vt:lpstr>
      <vt:lpstr>DOC_NPdC</vt:lpstr>
      <vt:lpstr>DOC_OI_PP</vt:lpstr>
      <vt:lpstr>DOC_OUT_ETP</vt:lpstr>
      <vt:lpstr>DOC_OUT_PP</vt:lpstr>
      <vt:lpstr>DOC_PACA</vt:lpstr>
      <vt:lpstr>DOC_PC</vt:lpstr>
      <vt:lpstr>DOC_PdL</vt:lpstr>
      <vt:lpstr>DOC_PHYS</vt:lpstr>
      <vt:lpstr>DOC_Pic</vt:lpstr>
      <vt:lpstr>DOC_RA</vt:lpstr>
      <vt:lpstr>DOC_REG</vt:lpstr>
      <vt:lpstr>DOC_REG_ETR</vt:lpstr>
      <vt:lpstr>DOC_REM1_ETP</vt:lpstr>
      <vt:lpstr>DOC_REM1_PP</vt:lpstr>
      <vt:lpstr>DOC_REMA1_ETP</vt:lpstr>
      <vt:lpstr>DOC_REMA1_PP</vt:lpstr>
      <vt:lpstr>DOC_REMP1_ETP</vt:lpstr>
      <vt:lpstr>DOC_REMP1_PP</vt:lpstr>
      <vt:lpstr>DOC_SE</vt:lpstr>
      <vt:lpstr>DOC_SH</vt:lpstr>
      <vt:lpstr>DOC_SS</vt:lpstr>
      <vt:lpstr>DOC_STIC</vt:lpstr>
      <vt:lpstr>DOC_SV</vt:lpstr>
      <vt:lpstr>DOC_T_ETP</vt:lpstr>
      <vt:lpstr>DOC_T_PP</vt:lpstr>
      <vt:lpstr>DOC_TAUTRE_ETP</vt:lpstr>
      <vt:lpstr>DOC_TAUTRE_PP</vt:lpstr>
      <vt:lpstr>DOC_TCOLLTER_ETP</vt:lpstr>
      <vt:lpstr>DOC_TCOLLTER_PP</vt:lpstr>
      <vt:lpstr>DOC_TETR_ETP</vt:lpstr>
      <vt:lpstr>DOC_TETR_PP</vt:lpstr>
      <vt:lpstr>DOC_TMIN_ETP</vt:lpstr>
      <vt:lpstr>DOC_TMIN_PP</vt:lpstr>
      <vt:lpstr>DOC_TOI_ETP</vt:lpstr>
      <vt:lpstr>DOC_TOI_PP</vt:lpstr>
      <vt:lpstr>DOC_TORGFI_ETP</vt:lpstr>
      <vt:lpstr>DOC_TORGFI_PP</vt:lpstr>
      <vt:lpstr>DOC_UE</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DR_AFRI</vt:lpstr>
      <vt:lpstr>DR_AGE</vt:lpstr>
      <vt:lpstr>DR_AGE_FE</vt:lpstr>
      <vt:lpstr>DR_AGE_HO</vt:lpstr>
      <vt:lpstr>DR_Als</vt:lpstr>
      <vt:lpstr>DR_AMNORD</vt:lpstr>
      <vt:lpstr>DR_AMSUD</vt:lpstr>
      <vt:lpstr>DR_AOM</vt:lpstr>
      <vt:lpstr>DR_Aqu</vt:lpstr>
      <vt:lpstr>DR_ASIE</vt:lpstr>
      <vt:lpstr>DR_AUTR</vt:lpstr>
      <vt:lpstr>DR_Auv</vt:lpstr>
      <vt:lpstr>DR_BN</vt:lpstr>
      <vt:lpstr>DR_Bourg</vt:lpstr>
      <vt:lpstr>DR_Bret</vt:lpstr>
      <vt:lpstr>DR_CA</vt:lpstr>
      <vt:lpstr>DR_CD</vt:lpstr>
      <vt:lpstr>DR_CDD</vt:lpstr>
      <vt:lpstr>DR_CDD_A</vt:lpstr>
      <vt:lpstr>DR_CDD_L</vt:lpstr>
      <vt:lpstr>DR_CDI</vt:lpstr>
      <vt:lpstr>DR_Cors</vt:lpstr>
      <vt:lpstr>DR_CVdL</vt:lpstr>
      <vt:lpstr>DR_ENSU_PP</vt:lpstr>
      <vt:lpstr>DR_ENTR_PP</vt:lpstr>
      <vt:lpstr>DR_ETAT_PP</vt:lpstr>
      <vt:lpstr>DR_ETR_PP</vt:lpstr>
      <vt:lpstr>DR_EURO</vt:lpstr>
      <vt:lpstr>DR_FC</vt:lpstr>
      <vt:lpstr>DR_FE</vt:lpstr>
      <vt:lpstr>DR_FR</vt:lpstr>
      <vt:lpstr>DR_Guad</vt:lpstr>
      <vt:lpstr>DR_Guya</vt:lpstr>
      <vt:lpstr>DR_HN</vt:lpstr>
      <vt:lpstr>DR_HO</vt:lpstr>
      <vt:lpstr>DR_IdF</vt:lpstr>
      <vt:lpstr>DR_IN_ETP</vt:lpstr>
      <vt:lpstr>DR_IN_PP</vt:lpstr>
      <vt:lpstr>DR_ISBL_PP</vt:lpstr>
      <vt:lpstr>DR_LIEU_ETP</vt:lpstr>
      <vt:lpstr>DR_LIEU_PP</vt:lpstr>
      <vt:lpstr>DR_Lim</vt:lpstr>
      <vt:lpstr>DR_Lorr</vt:lpstr>
      <vt:lpstr>DR_LR</vt:lpstr>
      <vt:lpstr>DR_LRe</vt:lpstr>
      <vt:lpstr>DR_Marti</vt:lpstr>
      <vt:lpstr>DR_Mayo</vt:lpstr>
      <vt:lpstr>DR_MP</vt:lpstr>
      <vt:lpstr>DR_NAT</vt:lpstr>
      <vt:lpstr>DR_NPdC</vt:lpstr>
      <vt:lpstr>DR_OI_PP</vt:lpstr>
      <vt:lpstr>DR_OUT_ETP</vt:lpstr>
      <vt:lpstr>DR_OUT_PP</vt:lpstr>
      <vt:lpstr>DR_PACA</vt:lpstr>
      <vt:lpstr>DR_PC</vt:lpstr>
      <vt:lpstr>DR_PdL</vt:lpstr>
      <vt:lpstr>DR_Pic</vt:lpstr>
      <vt:lpstr>DR_RA</vt:lpstr>
      <vt:lpstr>DR_REG</vt:lpstr>
      <vt:lpstr>DR_REG_ETR</vt:lpstr>
      <vt:lpstr>DR_REM1_ETP</vt:lpstr>
      <vt:lpstr>DR_REM1_PP</vt:lpstr>
      <vt:lpstr>DR_REMA1_ETP</vt:lpstr>
      <vt:lpstr>DR_REMA1_PP</vt:lpstr>
      <vt:lpstr>DR_REMP1_ETP</vt:lpstr>
      <vt:lpstr>DR_REMP1_PP</vt:lpstr>
      <vt:lpstr>DR_SE</vt:lpstr>
      <vt:lpstr>DR_T_ETP</vt:lpstr>
      <vt:lpstr>DR_T_PP</vt:lpstr>
      <vt:lpstr>DR_TAUTRE_ETP</vt:lpstr>
      <vt:lpstr>DR_TAUTRE_PP</vt:lpstr>
      <vt:lpstr>DR_TCOLLTER_ETP</vt:lpstr>
      <vt:lpstr>DR_TCOLLTER_PP</vt:lpstr>
      <vt:lpstr>DR_TETR_ETP</vt:lpstr>
      <vt:lpstr>DR_TETR_PP</vt:lpstr>
      <vt:lpstr>DR_TMIN_ETP</vt:lpstr>
      <vt:lpstr>DR_TMIN_PP</vt:lpstr>
      <vt:lpstr>DR_TOI_ETP</vt:lpstr>
      <vt:lpstr>DR_TOI_PP</vt:lpstr>
      <vt:lpstr>DR_TORGFI_ETP</vt:lpstr>
      <vt:lpstr>DR_TORGFI_PP</vt:lpstr>
      <vt:lpstr>DR_UE</vt:lpstr>
      <vt:lpstr>E_SYNTHESE_DEP_TOTALE</vt:lpstr>
      <vt:lpstr>E_SYNTHESE_DEP_TOTALE_PREV</vt:lpstr>
      <vt:lpstr>EFFECTIF_TOTAL</vt:lpstr>
      <vt:lpstr>ENTITY_TYPE</vt:lpstr>
      <vt:lpstr>ENTITY_TYPE_SIGNATORY</vt:lpstr>
      <vt:lpstr>F_AGRI</vt:lpstr>
      <vt:lpstr>F_CHIM</vt:lpstr>
      <vt:lpstr>F_GES</vt:lpstr>
      <vt:lpstr>F_MATH</vt:lpstr>
      <vt:lpstr>F_MECA</vt:lpstr>
      <vt:lpstr>F_MED</vt:lpstr>
      <vt:lpstr>F_NATU</vt:lpstr>
      <vt:lpstr>F_PHYS</vt:lpstr>
      <vt:lpstr>F_SH</vt:lpstr>
      <vt:lpstr>F_SS</vt:lpstr>
      <vt:lpstr>F_STIC</vt:lpstr>
      <vt:lpstr>F_SV</vt:lpstr>
      <vt:lpstr>FIN_1_DEST</vt:lpstr>
      <vt:lpstr>FIN_1_MONTANT</vt:lpstr>
      <vt:lpstr>FIN_1_PROV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IE_AFRI</vt:lpstr>
      <vt:lpstr>IE_AGE</vt:lpstr>
      <vt:lpstr>IE_AGE_FE</vt:lpstr>
      <vt:lpstr>IE_AGE_HO</vt:lpstr>
      <vt:lpstr>IE_Als</vt:lpstr>
      <vt:lpstr>IE_AMNORD</vt:lpstr>
      <vt:lpstr>IE_AMSUD</vt:lpstr>
      <vt:lpstr>IE_AOM</vt:lpstr>
      <vt:lpstr>IE_Aqu</vt:lpstr>
      <vt:lpstr>IE_ASIE</vt:lpstr>
      <vt:lpstr>IE_AUTR</vt:lpstr>
      <vt:lpstr>IE_Auv</vt:lpstr>
      <vt:lpstr>IE_BN</vt:lpstr>
      <vt:lpstr>IE_Bourg</vt:lpstr>
      <vt:lpstr>IE_Bret</vt:lpstr>
      <vt:lpstr>IE_CA</vt:lpstr>
      <vt:lpstr>IE_CD</vt:lpstr>
      <vt:lpstr>IE_CDD</vt:lpstr>
      <vt:lpstr>IE_CDD_A</vt:lpstr>
      <vt:lpstr>IE_CDD_L</vt:lpstr>
      <vt:lpstr>IE_CDI</vt:lpstr>
      <vt:lpstr>IE_Cors</vt:lpstr>
      <vt:lpstr>IE_CVdL</vt:lpstr>
      <vt:lpstr>IE_ENSU_PP</vt:lpstr>
      <vt:lpstr>IE_ENTR_PP</vt:lpstr>
      <vt:lpstr>IE_ETAT_PP</vt:lpstr>
      <vt:lpstr>IE_ETR_PP</vt:lpstr>
      <vt:lpstr>IE_EURO</vt:lpstr>
      <vt:lpstr>IE_FC</vt:lpstr>
      <vt:lpstr>IE_FE</vt:lpstr>
      <vt:lpstr>IE_FR</vt:lpstr>
      <vt:lpstr>IE_Guad</vt:lpstr>
      <vt:lpstr>IE_Guya</vt:lpstr>
      <vt:lpstr>IE_HN</vt:lpstr>
      <vt:lpstr>IE_HO</vt:lpstr>
      <vt:lpstr>IE_IdF</vt:lpstr>
      <vt:lpstr>IE_IN_ETP</vt:lpstr>
      <vt:lpstr>IE_IN_PP</vt:lpstr>
      <vt:lpstr>IE_ISBL_PP</vt:lpstr>
      <vt:lpstr>IE_LIEU_ETP</vt:lpstr>
      <vt:lpstr>IE_LIEU_PP</vt:lpstr>
      <vt:lpstr>IE_Lim</vt:lpstr>
      <vt:lpstr>IE_Lorr</vt:lpstr>
      <vt:lpstr>IE_LR</vt:lpstr>
      <vt:lpstr>IE_LRe</vt:lpstr>
      <vt:lpstr>IE_Marti</vt:lpstr>
      <vt:lpstr>IE_Mayo</vt:lpstr>
      <vt:lpstr>IE_MP</vt:lpstr>
      <vt:lpstr>IE_NAT</vt:lpstr>
      <vt:lpstr>IE_NPdC</vt:lpstr>
      <vt:lpstr>IE_OI_PP</vt:lpstr>
      <vt:lpstr>IE_OUT_ETP</vt:lpstr>
      <vt:lpstr>IE_OUT_PP</vt:lpstr>
      <vt:lpstr>IE_PACA</vt:lpstr>
      <vt:lpstr>IE_PC</vt:lpstr>
      <vt:lpstr>IE_PdL</vt:lpstr>
      <vt:lpstr>IE_Pic</vt:lpstr>
      <vt:lpstr>IE_RA</vt:lpstr>
      <vt:lpstr>IE_REG</vt:lpstr>
      <vt:lpstr>IE_REG_ETR</vt:lpstr>
      <vt:lpstr>IE_REM1_ETP</vt:lpstr>
      <vt:lpstr>IE_REM1_PP</vt:lpstr>
      <vt:lpstr>IE_REMA1_ETP</vt:lpstr>
      <vt:lpstr>IE_REMA1_PP</vt:lpstr>
      <vt:lpstr>IE_REMP1_ETP</vt:lpstr>
      <vt:lpstr>IE_REMP1_PP</vt:lpstr>
      <vt:lpstr>IE_SE</vt:lpstr>
      <vt:lpstr>IE_T_ETP</vt:lpstr>
      <vt:lpstr>IE_T_PP</vt:lpstr>
      <vt:lpstr>IE_TAUTRE_ETP</vt:lpstr>
      <vt:lpstr>IE_TAUTRE_PP</vt:lpstr>
      <vt:lpstr>IE_TCOLLTER_ETP</vt:lpstr>
      <vt:lpstr>IE_TCOLLTER_PP</vt:lpstr>
      <vt:lpstr>IE_TETR_ETP</vt:lpstr>
      <vt:lpstr>IE_TETR_PP</vt:lpstr>
      <vt:lpstr>IE_TMIN_ETP</vt:lpstr>
      <vt:lpstr>IE_TMIN_PP</vt:lpstr>
      <vt:lpstr>IE_TOI_ETP</vt:lpstr>
      <vt:lpstr>IE_TOI_PP</vt:lpstr>
      <vt:lpstr>IE_TORGFI_ETP</vt:lpstr>
      <vt:lpstr>IE_TORGFI_PP</vt:lpstr>
      <vt:lpstr>IE_UE</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IR_AFRI</vt:lpstr>
      <vt:lpstr>IR_AGE</vt:lpstr>
      <vt:lpstr>IR_AGE_FE</vt:lpstr>
      <vt:lpstr>IR_AGE_HO</vt:lpstr>
      <vt:lpstr>IR_Als</vt:lpstr>
      <vt:lpstr>IR_AMNORD</vt:lpstr>
      <vt:lpstr>IR_AMSUD</vt:lpstr>
      <vt:lpstr>IR_AOM</vt:lpstr>
      <vt:lpstr>IR_Aqu</vt:lpstr>
      <vt:lpstr>IR_ASIE</vt:lpstr>
      <vt:lpstr>IR_AUTR</vt:lpstr>
      <vt:lpstr>IR_Auv</vt:lpstr>
      <vt:lpstr>IR_BN</vt:lpstr>
      <vt:lpstr>IR_Bourg</vt:lpstr>
      <vt:lpstr>IR_Bret</vt:lpstr>
      <vt:lpstr>IR_CA</vt:lpstr>
      <vt:lpstr>IR_CD</vt:lpstr>
      <vt:lpstr>IR_CDD</vt:lpstr>
      <vt:lpstr>IR_CDD_A</vt:lpstr>
      <vt:lpstr>IR_CDD_L</vt:lpstr>
      <vt:lpstr>IR_CDI</vt:lpstr>
      <vt:lpstr>IR_Cors</vt:lpstr>
      <vt:lpstr>IR_CVdL</vt:lpstr>
      <vt:lpstr>IR_ENSU_PP</vt:lpstr>
      <vt:lpstr>IR_ENTR_PP</vt:lpstr>
      <vt:lpstr>IR_ETAT_PP</vt:lpstr>
      <vt:lpstr>IR_ETR_PP</vt:lpstr>
      <vt:lpstr>IR_EURO</vt:lpstr>
      <vt:lpstr>IR_FC</vt:lpstr>
      <vt:lpstr>IR_FE</vt:lpstr>
      <vt:lpstr>IR_FR</vt:lpstr>
      <vt:lpstr>IR_Guad</vt:lpstr>
      <vt:lpstr>IR_Guya</vt:lpstr>
      <vt:lpstr>IR_HN</vt:lpstr>
      <vt:lpstr>IR_HO</vt:lpstr>
      <vt:lpstr>IR_IdF</vt:lpstr>
      <vt:lpstr>IR_IN_ETP</vt:lpstr>
      <vt:lpstr>IR_IN_PP</vt:lpstr>
      <vt:lpstr>IR_ISBL_PP</vt:lpstr>
      <vt:lpstr>IR_LIEU_ETP</vt:lpstr>
      <vt:lpstr>IR_LIEU_PP</vt:lpstr>
      <vt:lpstr>IR_Lim</vt:lpstr>
      <vt:lpstr>IR_Lorr</vt:lpstr>
      <vt:lpstr>IR_LR</vt:lpstr>
      <vt:lpstr>IR_LRe</vt:lpstr>
      <vt:lpstr>IR_Marti</vt:lpstr>
      <vt:lpstr>IR_Mayo</vt:lpstr>
      <vt:lpstr>IR_MP</vt:lpstr>
      <vt:lpstr>IR_NAT</vt:lpstr>
      <vt:lpstr>IR_NPdC</vt:lpstr>
      <vt:lpstr>IR_OI_PP</vt:lpstr>
      <vt:lpstr>IR_OUT_ETP</vt:lpstr>
      <vt:lpstr>IR_OUT_PP</vt:lpstr>
      <vt:lpstr>IR_PACA</vt:lpstr>
      <vt:lpstr>IR_PC</vt:lpstr>
      <vt:lpstr>IR_PdL</vt:lpstr>
      <vt:lpstr>IR_Pic</vt:lpstr>
      <vt:lpstr>IR_RA</vt:lpstr>
      <vt:lpstr>IR_REG</vt:lpstr>
      <vt:lpstr>IR_REG_ETR</vt:lpstr>
      <vt:lpstr>IR_REM1_ETP</vt:lpstr>
      <vt:lpstr>IR_REM1_PP</vt:lpstr>
      <vt:lpstr>IR_REMA1_ETP</vt:lpstr>
      <vt:lpstr>IR_REMA1_PP</vt:lpstr>
      <vt:lpstr>IR_REMP1_ETP</vt:lpstr>
      <vt:lpstr>IR_REMP1_PP</vt:lpstr>
      <vt:lpstr>IR_SE</vt:lpstr>
      <vt:lpstr>IR_T_ETP</vt:lpstr>
      <vt:lpstr>IR_T_PP</vt:lpstr>
      <vt:lpstr>IR_TAUTRE_ETP</vt:lpstr>
      <vt:lpstr>IR_TAUTRE_PP</vt:lpstr>
      <vt:lpstr>IR_TCOLLTER_ETP</vt:lpstr>
      <vt:lpstr>IR_TCOLLTER_PP</vt:lpstr>
      <vt:lpstr>IR_TETR_ETP</vt:lpstr>
      <vt:lpstr>IR_TETR_PP</vt:lpstr>
      <vt:lpstr>IR_TMIN_ETP</vt:lpstr>
      <vt:lpstr>IR_TMIN_PP</vt:lpstr>
      <vt:lpstr>IR_TOI_ETP</vt:lpstr>
      <vt:lpstr>IR_TOI_PP</vt:lpstr>
      <vt:lpstr>IR_TORGFI_ETP</vt:lpstr>
      <vt:lpstr>IR_TORGFI_PP</vt:lpstr>
      <vt:lpstr>IR_UE</vt:lpstr>
      <vt:lpstr>MIN_CHARGE</vt:lpstr>
      <vt:lpstr>NTI_AGRI</vt:lpstr>
      <vt:lpstr>NTI_CHIM</vt:lpstr>
      <vt:lpstr>NTI_DISC</vt:lpstr>
      <vt:lpstr>NTI_GES</vt:lpstr>
      <vt:lpstr>NTI_MATH</vt:lpstr>
      <vt:lpstr>NTI_MECA</vt:lpstr>
      <vt:lpstr>NTI_MED</vt:lpstr>
      <vt:lpstr>NTI_NATU</vt:lpstr>
      <vt:lpstr>NTI_NDOC_AGRI</vt:lpstr>
      <vt:lpstr>NTI_NDOC_CHIM</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RESS_A_Autre</vt:lpstr>
      <vt:lpstr>RESS_A_CCI</vt:lpstr>
      <vt:lpstr>RESS_A_IDENT</vt:lpstr>
      <vt:lpstr>RESS_A_TOTAL</vt:lpstr>
      <vt:lpstr>RESS_AUT_REDEVANCES</vt:lpstr>
      <vt:lpstr>RESS_BUDGT_PREV</vt:lpstr>
      <vt:lpstr>RESS_BUDGT_TOTAL</vt:lpstr>
      <vt:lpstr>RESS_C_ANDRA</vt:lpstr>
      <vt:lpstr>RESS_C_ANSES</vt:lpstr>
      <vt:lpstr>RESS_C_Autres</vt:lpstr>
      <vt:lpstr>RESS_C_BRGM</vt:lpstr>
      <vt:lpstr>RESS_C_CEA</vt:lpstr>
      <vt:lpstr>RESS_C_CEE</vt:lpstr>
      <vt:lpstr>RESS_C_CEPII</vt:lpstr>
      <vt:lpstr>RESS_C_CEREMA</vt:lpstr>
      <vt:lpstr>RESS_C_CIRAD</vt:lpstr>
      <vt:lpstr>RESS_C_CNAF</vt:lpstr>
      <vt:lpstr>RESS_C_CNES</vt:lpstr>
      <vt:lpstr>RESS_C_CNRM</vt:lpstr>
      <vt:lpstr>RESS_C_CNRS</vt:lpstr>
      <vt:lpstr>RESS_C_Commentaire</vt:lpstr>
      <vt:lpstr>RESS_C_CSTB</vt:lpstr>
      <vt:lpstr>RESS_C_EFS</vt:lpstr>
      <vt:lpstr>RESS_C_IFREMER</vt:lpstr>
      <vt:lpstr>RESS_C_IGN</vt:lpstr>
      <vt:lpstr>RESS_C_INED</vt:lpstr>
      <vt:lpstr>RESS_C_INERIS</vt:lpstr>
      <vt:lpstr>RESS_C_INRAE</vt:lpstr>
      <vt:lpstr>RESS_C_INRAP</vt:lpstr>
      <vt:lpstr>RESS_C_INRIA</vt:lpstr>
      <vt:lpstr>RESS_C_INSEE</vt:lpstr>
      <vt:lpstr>RESS_C_INSERM</vt:lpstr>
      <vt:lpstr>RESS_C_IPEV</vt:lpstr>
      <vt:lpstr>RESS_C_IRCAM</vt:lpstr>
      <vt:lpstr>RESS_C_IRD</vt:lpstr>
      <vt:lpstr>RESS_C_IRDES</vt:lpstr>
      <vt:lpstr>RESS_C_IRSN</vt:lpstr>
      <vt:lpstr>RESS_C_LNE</vt:lpstr>
      <vt:lpstr>RESS_C_TOTAL</vt:lpstr>
      <vt:lpstr>RESS_CONTRAT_PREV</vt:lpstr>
      <vt:lpstr>RESS_CONTRAT_TOTAL</vt:lpstr>
      <vt:lpstr>RESS_CT_Autre</vt:lpstr>
      <vt:lpstr>RESS_CT_CD</vt:lpstr>
      <vt:lpstr>RESS_CT_COM</vt:lpstr>
      <vt:lpstr>RESS_CT_Commentaire</vt:lpstr>
      <vt:lpstr>RESS_CT_CR</vt:lpstr>
      <vt:lpstr>RESS_CT_TOTAL</vt:lpstr>
      <vt:lpstr>RESS_DONS_LEGS</vt:lpstr>
      <vt:lpstr>RESS_EE_AEUROPE</vt:lpstr>
      <vt:lpstr>RESS_EE_Autres</vt:lpstr>
      <vt:lpstr>RESS_EE_TOTAL</vt:lpstr>
      <vt:lpstr>RESS_EE_UE</vt:lpstr>
      <vt:lpstr>RESS_ENTR_TOTAL</vt:lpstr>
      <vt:lpstr>RESS_ENTR1_NOM</vt:lpstr>
      <vt:lpstr>RESS_ENTR1_SIREN</vt:lpstr>
      <vt:lpstr>RESS_ENTR1_VAL</vt:lpstr>
      <vt:lpstr>RESS_ENTR10_NOM</vt:lpstr>
      <vt:lpstr>RESS_ENTR10_SIREN</vt:lpstr>
      <vt:lpstr>RESS_ENTR10_VAL</vt:lpstr>
      <vt:lpstr>RESS_ENTR11_NOM</vt:lpstr>
      <vt:lpstr>RESS_ENTR11_SIREN</vt:lpstr>
      <vt:lpstr>RESS_ENTR11_VAL</vt:lpstr>
      <vt:lpstr>RESS_ENTR12_NOM</vt:lpstr>
      <vt:lpstr>RESS_ENTR12_SIREN</vt:lpstr>
      <vt:lpstr>RESS_ENTR12_VAL</vt:lpstr>
      <vt:lpstr>RESS_ENTR13_NOM</vt:lpstr>
      <vt:lpstr>RESS_ENTR13_SIREN</vt:lpstr>
      <vt:lpstr>RESS_ENTR13_VAL</vt:lpstr>
      <vt:lpstr>RESS_ENTR14_NOM</vt:lpstr>
      <vt:lpstr>RESS_ENTR14_SIREN</vt:lpstr>
      <vt:lpstr>RESS_ENTR14_VAL</vt:lpstr>
      <vt:lpstr>RESS_ENTR15_NOM</vt:lpstr>
      <vt:lpstr>RESS_ENTR15_SIREN</vt:lpstr>
      <vt:lpstr>RESS_ENTR15_VAL</vt:lpstr>
      <vt:lpstr>RESS_ENTR16_NOM</vt:lpstr>
      <vt:lpstr>RESS_ENTR16_SIREN</vt:lpstr>
      <vt:lpstr>RESS_ENTR16_VAL</vt:lpstr>
      <vt:lpstr>RESS_ENTR17_NOM</vt:lpstr>
      <vt:lpstr>RESS_ENTR17_SIREN</vt:lpstr>
      <vt:lpstr>RESS_ENTR17_VAL</vt:lpstr>
      <vt:lpstr>RESS_ENTR18_NOM</vt:lpstr>
      <vt:lpstr>RESS_ENTR18_SIREN</vt:lpstr>
      <vt:lpstr>RESS_ENTR18_VAL</vt:lpstr>
      <vt:lpstr>RESS_ENTR19_NOM</vt:lpstr>
      <vt:lpstr>RESS_ENTR19_SIREN</vt:lpstr>
      <vt:lpstr>RESS_ENTR19_VAL</vt:lpstr>
      <vt:lpstr>RESS_ENTR2_NOM</vt:lpstr>
      <vt:lpstr>RESS_ENTR2_SIREN</vt:lpstr>
      <vt:lpstr>RESS_ENTR2_VAL</vt:lpstr>
      <vt:lpstr>RESS_ENTR20_NOM</vt:lpstr>
      <vt:lpstr>RESS_ENTR20_SIREN</vt:lpstr>
      <vt:lpstr>RESS_ENTR20_VAL</vt:lpstr>
      <vt:lpstr>RESS_ENTR21_NOM</vt:lpstr>
      <vt:lpstr>RESS_ENTR21_SIREN</vt:lpstr>
      <vt:lpstr>RESS_ENTR21_VAL</vt:lpstr>
      <vt:lpstr>RESS_ENTR22_NOM</vt:lpstr>
      <vt:lpstr>RESS_ENTR22_SIREN</vt:lpstr>
      <vt:lpstr>RESS_ENTR22_VAL</vt:lpstr>
      <vt:lpstr>RESS_ENTR23_NOM</vt:lpstr>
      <vt:lpstr>RESS_ENTR23_SIREN</vt:lpstr>
      <vt:lpstr>RESS_ENTR23_VAL</vt:lpstr>
      <vt:lpstr>RESS_ENTR24_NOM</vt:lpstr>
      <vt:lpstr>RESS_ENTR24_SIREN</vt:lpstr>
      <vt:lpstr>RESS_ENTR24_VAL</vt:lpstr>
      <vt:lpstr>RESS_ENTR25_NOM</vt:lpstr>
      <vt:lpstr>RESS_ENTR25_SIREN</vt:lpstr>
      <vt:lpstr>RESS_ENTR25_VAL</vt:lpstr>
      <vt:lpstr>RESS_ENTR26_NOM</vt:lpstr>
      <vt:lpstr>RESS_ENTR26_SIREN</vt:lpstr>
      <vt:lpstr>RESS_ENTR26_VAL</vt:lpstr>
      <vt:lpstr>RESS_ENTR27_NOM</vt:lpstr>
      <vt:lpstr>RESS_ENTR27_SIREN</vt:lpstr>
      <vt:lpstr>RESS_ENTR27_VAL</vt:lpstr>
      <vt:lpstr>RESS_ENTR28_NOM</vt:lpstr>
      <vt:lpstr>RESS_ENTR28_SIREN</vt:lpstr>
      <vt:lpstr>RESS_ENTR28_VAL</vt:lpstr>
      <vt:lpstr>RESS_ENTR29_NOM</vt:lpstr>
      <vt:lpstr>RESS_ENTR29_SIREN</vt:lpstr>
      <vt:lpstr>RESS_ENTR29_VAL</vt:lpstr>
      <vt:lpstr>RESS_ENTR3_NOM</vt:lpstr>
      <vt:lpstr>RESS_ENTR3_SIREN</vt:lpstr>
      <vt:lpstr>RESS_ENTR3_VAL</vt:lpstr>
      <vt:lpstr>RESS_ENTR30_NOM</vt:lpstr>
      <vt:lpstr>RESS_ENTR30_SIREN</vt:lpstr>
      <vt:lpstr>RESS_ENTR30_VAL</vt:lpstr>
      <vt:lpstr>RESS_ENTR4_NOM</vt:lpstr>
      <vt:lpstr>RESS_ENTR4_SIREN</vt:lpstr>
      <vt:lpstr>RESS_ENTR4_VAL</vt:lpstr>
      <vt:lpstr>RESS_ENTR5_NOM</vt:lpstr>
      <vt:lpstr>RESS_ENTR5_SIREN</vt:lpstr>
      <vt:lpstr>RESS_ENTR5_VAL</vt:lpstr>
      <vt:lpstr>RESS_ENTR6_NOM</vt:lpstr>
      <vt:lpstr>RESS_ENTR6_SIREN</vt:lpstr>
      <vt:lpstr>RESS_ENTR6_VAL</vt:lpstr>
      <vt:lpstr>RESS_ENTR7_NOM</vt:lpstr>
      <vt:lpstr>RESS_ENTR7_SIREN</vt:lpstr>
      <vt:lpstr>RESS_ENTR7_VAL</vt:lpstr>
      <vt:lpstr>RESS_ENTR8_NOM</vt:lpstr>
      <vt:lpstr>RESS_ENTR8_SIREN</vt:lpstr>
      <vt:lpstr>RESS_ENTR8_VAL</vt:lpstr>
      <vt:lpstr>RESS_ENTR9_NOM</vt:lpstr>
      <vt:lpstr>RESS_ENTR9_SIREN</vt:lpstr>
      <vt:lpstr>RESS_ENTR9_VAL</vt:lpstr>
      <vt:lpstr>RESS_ENTRA_NOM</vt:lpstr>
      <vt:lpstr>RESS_ENTRA_VAL</vt:lpstr>
      <vt:lpstr>RESS_ES_TOTAL</vt:lpstr>
      <vt:lpstr>RESS_ESC_Autres</vt:lpstr>
      <vt:lpstr>RESS_ESC_CHU</vt:lpstr>
      <vt:lpstr>RESS_ESC_CLCC</vt:lpstr>
      <vt:lpstr>RESS_ESC_Commentaire</vt:lpstr>
      <vt:lpstr>RESS_ESC_COMUE</vt:lpstr>
      <vt:lpstr>RESS_ESC_TOTAL</vt:lpstr>
      <vt:lpstr>RESS_ESC_UNIV</vt:lpstr>
      <vt:lpstr>RESS_ESE_AEUROPE</vt:lpstr>
      <vt:lpstr>RESS_ESE_Autres</vt:lpstr>
      <vt:lpstr>RESS_ESE_TOTAL</vt:lpstr>
      <vt:lpstr>RESS_ESE_UE</vt:lpstr>
      <vt:lpstr>RESS_ESH_ACO</vt:lpstr>
      <vt:lpstr>RESS_ESH_APT</vt:lpstr>
      <vt:lpstr>RESS_ESH_ASD</vt:lpstr>
      <vt:lpstr>RESS_ESH_Autres</vt:lpstr>
      <vt:lpstr>RESS_ESH_BSA</vt:lpstr>
      <vt:lpstr>RESS_ESH_Commentaire</vt:lpstr>
      <vt:lpstr>RESS_ESH_ENAC</vt:lpstr>
      <vt:lpstr>RESS_ESH_ENGEES</vt:lpstr>
      <vt:lpstr>RESS_ESH_ENSFEA</vt:lpstr>
      <vt:lpstr>RESS_ESH_ENSPV</vt:lpstr>
      <vt:lpstr>RESS_ESH_ENSTAB</vt:lpstr>
      <vt:lpstr>RESS_ESH_ENSTAP</vt:lpstr>
      <vt:lpstr>RESS_ESH_ESA</vt:lpstr>
      <vt:lpstr>RESS_ESH_ESIEE</vt:lpstr>
      <vt:lpstr>RESS_ESH_ESPCI</vt:lpstr>
      <vt:lpstr>RESS_ESH_ESSEC</vt:lpstr>
      <vt:lpstr>RESS_ESH_HEC</vt:lpstr>
      <vt:lpstr>RESS_ESH_IMT</vt:lpstr>
      <vt:lpstr>RESS_ESH_INSEAD</vt:lpstr>
      <vt:lpstr>RESS_ESH_ISAE</vt:lpstr>
      <vt:lpstr>RESS_ESH_MINES</vt:lpstr>
      <vt:lpstr>RESS_ESH_MSA</vt:lpstr>
      <vt:lpstr>RESS_ESH_ONIRIS</vt:lpstr>
      <vt:lpstr>RESS_ESH_PC</vt:lpstr>
      <vt:lpstr>RESS_ESH_TOTAL</vt:lpstr>
      <vt:lpstr>RESS_ESH_TPE</vt:lpstr>
      <vt:lpstr>RESS_ESH_VAS</vt:lpstr>
      <vt:lpstr>RESS_ESH_VETOA</vt:lpstr>
      <vt:lpstr>RESS_ESH_VETOT</vt:lpstr>
      <vt:lpstr>RESS_ESH_X</vt:lpstr>
      <vt:lpstr>RESS_ETR_TOTAL</vt:lpstr>
      <vt:lpstr>RESS_F_ADEME</vt:lpstr>
      <vt:lpstr>RESS_F_ANR</vt:lpstr>
      <vt:lpstr>RESS_F_ANRS</vt:lpstr>
      <vt:lpstr>RESS_F_Autres</vt:lpstr>
      <vt:lpstr>RESS_F_BPI</vt:lpstr>
      <vt:lpstr>RESS_F_CDC</vt:lpstr>
      <vt:lpstr>RESS_F_Commentaire</vt:lpstr>
      <vt:lpstr>RESS_F_INCA</vt:lpstr>
      <vt:lpstr>RESS_F_TOTAL</vt:lpstr>
      <vt:lpstr>RESS_FR_SCOL</vt:lpstr>
      <vt:lpstr>RESS_GOV_TOTAL</vt:lpstr>
      <vt:lpstr>RESS_HORS_MIRES</vt:lpstr>
      <vt:lpstr>RESS_HORS_MIRES_PREV</vt:lpstr>
      <vt:lpstr>RESS_I_Autres</vt:lpstr>
      <vt:lpstr>RESS_I_Commentaire</vt:lpstr>
      <vt:lpstr>RESS_I_CURIE</vt:lpstr>
      <vt:lpstr>RESS_I_INRS</vt:lpstr>
      <vt:lpstr>RESS_I_INTS</vt:lpstr>
      <vt:lpstr>RESS_I_PAST</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RESS_MAFFETR</vt:lpstr>
      <vt:lpstr>RESS_MAGRIC</vt:lpstr>
      <vt:lpstr>RESS_MCULT</vt:lpstr>
      <vt:lpstr>RESS_MECOLO</vt:lpstr>
      <vt:lpstr>RESS_MECONOMIE</vt:lpstr>
      <vt:lpstr>RESS_MEMPLOI</vt:lpstr>
      <vt:lpstr>RESS_MESRI</vt:lpstr>
      <vt:lpstr>RESS_MFIN</vt:lpstr>
      <vt:lpstr>RESS_Mil_Autre</vt:lpstr>
      <vt:lpstr>RESS_Mil_Commentaire</vt:lpstr>
      <vt:lpstr>RESS_Mil_TOTAL</vt:lpstr>
      <vt:lpstr>RESS_Min_Autre</vt:lpstr>
      <vt:lpstr>RESS_Min_Commentaire</vt:lpstr>
      <vt:lpstr>RESS_Min_TOTAL</vt:lpstr>
      <vt:lpstr>RESS_MINTERIEUR</vt:lpstr>
      <vt:lpstr>RESS_MIRES</vt:lpstr>
      <vt:lpstr>RESS_MIRES_PREV</vt:lpstr>
      <vt:lpstr>RESS_MJUSTICE</vt:lpstr>
      <vt:lpstr>RESS_MLOGT</vt:lpstr>
      <vt:lpstr>RESS_MSOCIAL</vt:lpstr>
      <vt:lpstr>RESS_MVILLE</vt:lpstr>
      <vt:lpstr>RESS_OI_CEPMMT</vt:lpstr>
      <vt:lpstr>RESS_OI_CERN</vt:lpstr>
      <vt:lpstr>RESS_OI_CIRC</vt:lpstr>
      <vt:lpstr>RESS_OI_ESA</vt:lpstr>
      <vt:lpstr>RESS_OI_ESO</vt:lpstr>
      <vt:lpstr>RESS_OI_ESRF</vt:lpstr>
      <vt:lpstr>RESS_OI_EUMETSAT</vt:lpstr>
      <vt:lpstr>RESS_OI_HE_Autres</vt:lpstr>
      <vt:lpstr>RESS_OI_HE_commentaire</vt:lpstr>
      <vt:lpstr>RESS_OI_HE_TOTAL</vt:lpstr>
      <vt:lpstr>RESS_OI_LEBM</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RESS_VENTES</vt:lpstr>
      <vt:lpstr>SIREN</vt:lpstr>
      <vt:lpstr>STATUT_JUR</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TOT_AFRI</vt:lpstr>
      <vt:lpstr>TOT_AGE</vt:lpstr>
      <vt:lpstr>TOT_AGE_FE</vt:lpstr>
      <vt:lpstr>TOT_AGE_HO</vt:lpstr>
      <vt:lpstr>TOT_AGRI</vt:lpstr>
      <vt:lpstr>TOT_Als</vt:lpstr>
      <vt:lpstr>TOT_AMNORD</vt:lpstr>
      <vt:lpstr>TOT_AMSUD</vt:lpstr>
      <vt:lpstr>TOT_AOM</vt:lpstr>
      <vt:lpstr>TOT_Aqu</vt:lpstr>
      <vt:lpstr>TOT_ASIE</vt:lpstr>
      <vt:lpstr>TOT_AUTR</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TOT_ENSU_PP</vt:lpstr>
      <vt:lpstr>TOT_ENTR_PP</vt:lpstr>
      <vt:lpstr>TOT_ETAT_PP</vt:lpstr>
      <vt:lpstr>TOT_ETR_PP</vt:lpstr>
      <vt:lpstr>TOT_EURO</vt:lpstr>
      <vt:lpstr>TOT_FC</vt:lpstr>
      <vt:lpstr>TOT_FE</vt:lpstr>
      <vt:lpstr>TOT_FR</vt:lpstr>
      <vt:lpstr>TOT_GES</vt:lpstr>
      <vt:lpstr>TOT_Guad</vt:lpstr>
      <vt:lpstr>TOT_Guya</vt:lpstr>
      <vt:lpstr>TOT_HN</vt:lpstr>
      <vt:lpstr>TOT_HO</vt:lpstr>
      <vt:lpstr>TOT_IdF</vt:lpstr>
      <vt:lpstr>TOT_IN_ETP</vt:lpstr>
      <vt:lpstr>TOT_IN_PP</vt:lpstr>
      <vt:lpstr>TOT_ISBL_PP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vt:lpstr>
      <vt:lpstr>TOT_NATU</vt:lpstr>
      <vt:lpstr>TOT_NPdC</vt:lpstr>
      <vt:lpstr>TOT_OI_PP</vt:lpstr>
      <vt:lpstr>TOT_OUT_ETP</vt:lpstr>
      <vt:lpstr>TOT_OUT_PP</vt:lpstr>
      <vt:lpstr>TOT_PACA</vt:lpstr>
      <vt:lpstr>TOT_PC</vt:lpstr>
      <vt:lpstr>TOT_PdL</vt:lpstr>
      <vt:lpstr>TOT_PHYS</vt:lpstr>
      <vt:lpstr>TOT_Pic</vt:lpstr>
      <vt:lpstr>TOT_RA</vt:lpstr>
      <vt:lpstr>TOT_REG</vt:lpstr>
      <vt:lpstr>TOT_REG_ETR</vt:lpstr>
      <vt:lpstr>TOT_REM1_ETP</vt:lpstr>
      <vt:lpstr>TOT_REM1_PP</vt:lpstr>
      <vt:lpstr>TOT_REMA1_ETP</vt:lpstr>
      <vt:lpstr>TOT_REMA1_PP</vt:lpstr>
      <vt:lpstr>TOT_REMP1_ETP</vt:lpstr>
      <vt:lpstr>TOT_REMP1_PP</vt:lpstr>
      <vt:lpstr>TOT_SE</vt:lpstr>
      <vt:lpstr>TOT_SH</vt:lpstr>
      <vt:lpstr>TOT_SS</vt:lpstr>
      <vt:lpstr>TOT_STIC</vt:lpstr>
      <vt:lpstr>TOT_SV</vt:lpstr>
      <vt:lpstr>TOT_T_ETP</vt:lpstr>
      <vt:lpstr>TOT_T_PP</vt:lpstr>
      <vt:lpstr>TOT_TAUTRE_ETP</vt:lpstr>
      <vt:lpstr>TOT_TAUTRE_PP</vt:lpstr>
      <vt:lpstr>TOT_TCOLLTER_ETP</vt:lpstr>
      <vt:lpstr>TOT_TCOLLTER_PP</vt:lpstr>
      <vt:lpstr>TOT_TETR_ETP</vt:lpstr>
      <vt:lpstr>TOT_TETR_PP</vt:lpstr>
      <vt:lpstr>TOT_TMIN_ETP</vt:lpstr>
      <vt:lpstr>TOT_TMIN_PP</vt:lpstr>
      <vt:lpstr>TOT_TOI_ETP</vt:lpstr>
      <vt:lpstr>TOT_TOI_PP</vt:lpstr>
      <vt:lpstr>TOT_TORGFI_ETP</vt:lpstr>
      <vt:lpstr>TOT_TORGFI_PP</vt:lpstr>
      <vt:lpstr>TOT_UE</vt:lpstr>
      <vt:lpstr>TUTELLE</vt:lpstr>
      <vt:lpstr>'C1-DIRD_Nature'!Zone_d_impression</vt:lpstr>
      <vt:lpstr>'I-Tiers PP'!Zone_d_impression</vt:lpstr>
      <vt:lpstr>'J-Tiers ETPR'!Zone_d_impression</vt:lpstr>
    </vt:vector>
  </TitlesOfParts>
  <Manager/>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Katell Pénard</cp:lastModifiedBy>
  <dcterms:created xsi:type="dcterms:W3CDTF">2022-05-06T09:17:23Z</dcterms:created>
  <dcterms:modified xsi:type="dcterms:W3CDTF">2025-05-06T14:55:40Z</dcterms:modified>
  <cp:category/>
</cp:coreProperties>
</file>