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6F564F12-1FBC-4DE2-B601-58D87503D940}"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49" r:id="rId1"/>
    <sheet name="A1-INFORMATIONS GENERALES" sheetId="52" r:id="rId2"/>
    <sheet name="A2-CONTACTS" sheetId="51" r:id="rId3"/>
    <sheet name="B2-Opérateurs" sheetId="12" r:id="rId4"/>
    <sheet name="C1-DIRD_Nature" sheetId="13" r:id="rId5"/>
    <sheet name="C2-DIRD_Régions" sheetId="55" r:id="rId6"/>
    <sheet name="C3-DIRD_Type" sheetId="15" r:id="rId7"/>
    <sheet name="D1.1a-Militaire" sheetId="16" r:id="rId8"/>
    <sheet name="D1.1b-Civil" sheetId="17" r:id="rId9"/>
    <sheet name="D1.2-ESR" sheetId="18" r:id="rId10"/>
    <sheet name="D1.3-Associations" sheetId="19" r:id="rId11"/>
    <sheet name="D1.4-Entreprises" sheetId="20" r:id="rId12"/>
    <sheet name="D1.5-Etranger" sheetId="21" r:id="rId13"/>
    <sheet name="D2-Total DERD n+1" sheetId="22" r:id="rId14"/>
    <sheet name="D-Synthèse" sheetId="23" r:id="rId15"/>
    <sheet name="E1-Dotations" sheetId="24" r:id="rId16"/>
    <sheet name="E2-Ress propres" sheetId="25" r:id="rId17"/>
    <sheet name="E3.1-Militaire" sheetId="26" r:id="rId18"/>
    <sheet name="E3.1-Administration" sheetId="28" r:id="rId19"/>
    <sheet name="E3.1-Org Publics" sheetId="29" r:id="rId20"/>
    <sheet name="E3.2-ESR" sheetId="30" r:id="rId21"/>
    <sheet name="E3.3-Associations" sheetId="31" r:id="rId22"/>
    <sheet name="E3.4-Entreprises" sheetId="32" r:id="rId23"/>
    <sheet name="E3.5-Etranger" sheetId="33" r:id="rId24"/>
    <sheet name="E-Synthèse" sheetId="34" r:id="rId25"/>
    <sheet name="G01234-Effectifs PP" sheetId="35" r:id="rId26"/>
    <sheet name="G5-Age (onglet H)" sheetId="36" r:id="rId27"/>
    <sheet name="G5-Age (onglet F)" sheetId="37" r:id="rId28"/>
    <sheet name="G5-Age (onglet T)" sheetId="38" r:id="rId29"/>
    <sheet name="G6-Disciplines" sheetId="39" r:id="rId30"/>
    <sheet name="H1-ETPR lieu" sheetId="41" r:id="rId31"/>
    <sheet name="H2-ETPR Région" sheetId="42" r:id="rId32"/>
    <sheet name="I-Tiers PP" sheetId="43" r:id="rId33"/>
    <sheet name="J-Tiers ETPR" sheetId="44" r:id="rId34"/>
    <sheet name="ChargeEnquêté" sheetId="45" r:id="rId35"/>
  </sheets>
  <definedNames>
    <definedName name="AMMORT">'C1-DIRD_Nature'!$B$19</definedName>
    <definedName name="AUTRE_100_FE">'G5-Age (onglet F)'!$F$17</definedName>
    <definedName name="AUTRE_100_HO">'G5-Age (onglet H)'!$F$18</definedName>
    <definedName name="AUTRE_25_FE">'G5-Age (onglet F)'!$F$6</definedName>
    <definedName name="AUTRE_25_HO">'G5-Age (onglet H)'!$F$7</definedName>
    <definedName name="AUTRE_29_FE">'G5-Age (onglet F)'!$F$7</definedName>
    <definedName name="AUTRE_29_HO">'G5-Age (onglet H)'!$F$8</definedName>
    <definedName name="AUTRE_34_FE">'G5-Age (onglet F)'!$F$8</definedName>
    <definedName name="AUTRE_34_HO">'G5-Age (onglet H)'!$F$9</definedName>
    <definedName name="AUTRE_39_FE">'G5-Age (onglet F)'!$F$9</definedName>
    <definedName name="AUTRE_39_HO">'G5-Age (onglet H)'!$F$10</definedName>
    <definedName name="AUTRE_44_FE">'G5-Age (onglet F)'!$F$10</definedName>
    <definedName name="AUTRE_44_HO">'G5-Age (onglet H)'!$F$11</definedName>
    <definedName name="AUTRE_49_FE">'G5-Age (onglet F)'!$F$11</definedName>
    <definedName name="AUTRE_49_HO">'G5-Age (onglet H)'!$F$12</definedName>
    <definedName name="AUTRE_54_FE">'G5-Age (onglet F)'!$F$12</definedName>
    <definedName name="AUTRE_54_HO">'G5-Age (onglet H)'!$F$13</definedName>
    <definedName name="AUTRE_59_FE">'G5-Age (onglet F)'!$F$13</definedName>
    <definedName name="AUTRE_59_HO">'G5-Age (onglet H)'!$F$14</definedName>
    <definedName name="AUTRE_62_FE">'G5-Age (onglet F)'!$F$14</definedName>
    <definedName name="AUTRE_62_HO">'G5-Age (onglet H)'!$F$15</definedName>
    <definedName name="AUTRE_64_FE">'G5-Age (onglet F)'!$F$15</definedName>
    <definedName name="AUTRE_64_HO">'G5-Age (onglet H)'!$F$16</definedName>
    <definedName name="AUTRE_67_FE">'G5-Age (onglet F)'!$F$16</definedName>
    <definedName name="AUTRE_67_HO">'G5-Age (onglet H)'!$F$17</definedName>
    <definedName name="AUTRE_AFRI">'G01234-Effectifs PP'!$G$30</definedName>
    <definedName name="AUTRE_AGE">'G5-Age (onglet T)'!$F$7</definedName>
    <definedName name="AUTRE_AGE_FE">'G5-Age (onglet F)'!$F$18</definedName>
    <definedName name="AUTRE_AGE_HO">'G5-Age (onglet H)'!$F$19</definedName>
    <definedName name="AUTRE_Als">'H2-ETPR Région'!$G$16</definedName>
    <definedName name="AUTRE_AMNORD">'G01234-Effectifs PP'!$G$27</definedName>
    <definedName name="AUTRE_AMSUD">'G01234-Effectifs PP'!$G$28</definedName>
    <definedName name="AUTRE_AOM">'H2-ETPR Région'!$G$34</definedName>
    <definedName name="AUTRE_Aqu">'H2-ETPR Région'!$G$21</definedName>
    <definedName name="AUTRE_ASIE">'G01234-Effectifs PP'!$G$29</definedName>
    <definedName name="AUTRE_AUTR">'G01234-Effectifs PP'!$G$31</definedName>
    <definedName name="AUTRE_Auv">'H2-ETPR Région'!$G$25</definedName>
    <definedName name="AUTRE_BN">'H2-ETPR Région'!$G$12</definedName>
    <definedName name="AUTRE_Bourg">'H2-ETPR Région'!$G$13</definedName>
    <definedName name="AUTRE_Bret">'H2-ETPR Région'!$G$19</definedName>
    <definedName name="AUTRE_CA">'H2-ETPR Région'!$G$8</definedName>
    <definedName name="AUTRE_CD">'G01234-Effectifs PP'!$G$14</definedName>
    <definedName name="AUTRE_CDD">'G01234-Effectifs PP'!$G$11</definedName>
    <definedName name="AUTRE_CDD_A">'G01234-Effectifs PP'!$G$13</definedName>
    <definedName name="AUTRE_CDD_L">'G01234-Effectifs PP'!$G$12</definedName>
    <definedName name="AUTRE_CDI">'G01234-Effectifs PP'!$G$10</definedName>
    <definedName name="AUTRE_Cors">'H2-ETPR Région'!$G$28</definedName>
    <definedName name="AUTRE_CVdL">'H2-ETPR Région'!$G$11</definedName>
    <definedName name="AUTRE_ENSU_PP">'G01234-Effectifs PP'!$G$40</definedName>
    <definedName name="AUTRE_ENTR_PP">'G01234-Effectifs PP'!$G$42</definedName>
    <definedName name="AUTRE_ETAT_PP">'G01234-Effectifs PP'!$G$39</definedName>
    <definedName name="AUTRE_ETR_PP">'G01234-Effectifs PP'!$G$44</definedName>
    <definedName name="AUTRE_EURO">'G01234-Effectifs PP'!$G$26</definedName>
    <definedName name="AUTRE_FC">'H2-ETPR Région'!$G$17</definedName>
    <definedName name="AUTRE_FE">'G01234-Effectifs PP'!$G$18</definedName>
    <definedName name="AUTRE_FR">'G01234-Effectifs PP'!$G$24</definedName>
    <definedName name="AUTRE_Guad">'H2-ETPR Région'!$G$29</definedName>
    <definedName name="AUTRE_Guya">'H2-ETPR Région'!$G$31</definedName>
    <definedName name="AUTRE_HN">'H2-ETPR Région'!$G$10</definedName>
    <definedName name="AUTRE_HO">'G01234-Effectifs PP'!$G$17</definedName>
    <definedName name="AUTRE_IdF">'H2-ETPR Région'!$G$7</definedName>
    <definedName name="AUTRE_IN_ETP">'H1-ETPR lieu'!$G$8</definedName>
    <definedName name="AUTRE_IN_PP">'G01234-Effectifs PP'!$G$37</definedName>
    <definedName name="AUTRE_ISBL_PP">'G01234-Effectifs PP'!$G$41</definedName>
    <definedName name="AUTRE_LIEU_ETP">'H1-ETPR lieu'!$G$10</definedName>
    <definedName name="AUTRE_LIEU_PP">'G01234-Effectifs PP'!$G$45</definedName>
    <definedName name="AUTRE_Lim">'H2-ETPR Région'!$G$23</definedName>
    <definedName name="AUTRE_Lorr">'H2-ETPR Région'!$G$15</definedName>
    <definedName name="AUTRE_LR">'H2-ETPR Région'!$G$26</definedName>
    <definedName name="AUTRE_LRe">'H2-ETPR Région'!$G$32</definedName>
    <definedName name="AUTRE_Marti">'H2-ETPR Région'!$G$30</definedName>
    <definedName name="AUTRE_Mayo">'H2-ETPR Région'!$G$33</definedName>
    <definedName name="AUTRE_MP">'H2-ETPR Région'!$G$22</definedName>
    <definedName name="AUTRE_NAT">'G01234-Effectifs PP'!$G$32</definedName>
    <definedName name="AUTRE_NPdC">'H2-ETPR Région'!$G$14</definedName>
    <definedName name="AUTRE_OI_PP">'G01234-Effectifs PP'!$G$43</definedName>
    <definedName name="AUTRE_OUT_ETP">'H1-ETPR lieu'!$G$9</definedName>
    <definedName name="AUTRE_OUT_PP">'G01234-Effectifs PP'!$G$38</definedName>
    <definedName name="AUTRE_PACA">'H2-ETPR Région'!$G$27</definedName>
    <definedName name="AUTRE_PC">'H2-ETPR Région'!$G$20</definedName>
    <definedName name="AUTRE_PdL">'H2-ETPR Région'!$G$18</definedName>
    <definedName name="AUTRE_Pic">'H2-ETPR Région'!$G$9</definedName>
    <definedName name="AUTRE_RA">'H2-ETPR Région'!$G$24</definedName>
    <definedName name="AUTRE_REG">'H2-ETPR Région'!$G$36</definedName>
    <definedName name="AUTRE_REG_ETR">'H2-ETPR Région'!$G$35</definedName>
    <definedName name="AUTRE_SE">'G01234-Effectifs PP'!$G$19</definedName>
    <definedName name="AUTRE_T_ETP">'J-Tiers ETPR'!$G$14</definedName>
    <definedName name="AUTRE_T_PP">'I-Tiers PP'!$G$14</definedName>
    <definedName name="AUTRE_TAUTRE_ETP">'J-Tiers ETPR'!$G$13</definedName>
    <definedName name="AUTRE_TAUTRE_PP">'I-Tiers PP'!$G$13</definedName>
    <definedName name="AUTRE_TCOLLTER_ETP">'J-Tiers ETPR'!$G$10</definedName>
    <definedName name="AUTRE_TCOLLTER_PP">'I-Tiers PP'!$G$10</definedName>
    <definedName name="AUTRE_TETR_ETP">'J-Tiers ETPR'!$G$12</definedName>
    <definedName name="AUTRE_TETR_PP">'I-Tiers PP'!$G$12</definedName>
    <definedName name="AUTRE_TMIN_ETP">'J-Tiers ETPR'!$G$8</definedName>
    <definedName name="AUTRE_TMIN_PP">'I-Tiers PP'!$G$8</definedName>
    <definedName name="AUTRE_TOI_ETP">'J-Tiers ETPR'!$G$11</definedName>
    <definedName name="AUTRE_TOI_PP">'I-Tiers PP'!$G$11</definedName>
    <definedName name="AUTRE_TORGFI_ETP">'J-Tiers ETPR'!$G$9</definedName>
    <definedName name="AUTRE_TORGFI_PP">'I-Tiers PP'!$G$9</definedName>
    <definedName name="AUTRE_UE">'G01234-Effectifs PP'!$G$25</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'B2-Opérateurs'!$A$12</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FRI">'G01234-Effectifs PP'!$C$30</definedName>
    <definedName name="CR_AGE">'G5-Age (onglet T)'!$C$7</definedName>
    <definedName name="CR_AGE_FE">'G5-Age (onglet F)'!$C$18</definedName>
    <definedName name="CR_AGE_HO">'G5-Age (onglet H)'!$C$19</definedName>
    <definedName name="CR_Als">'H2-ETPR Région'!$C$16</definedName>
    <definedName name="CR_AMNORD">'G01234-Effectifs PP'!$C$27</definedName>
    <definedName name="CR_AMSUD">'G01234-Effectifs PP'!$C$28</definedName>
    <definedName name="CR_AOM">'H2-ETPR Région'!$C$34</definedName>
    <definedName name="CR_Aqu">'H2-ETPR Région'!$C$21</definedName>
    <definedName name="CR_ASIE">'G01234-Effectifs PP'!$C$29</definedName>
    <definedName name="CR_AUTR">'G01234-Effectifs PP'!$C$31</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PP'!$C$14</definedName>
    <definedName name="CR_CDD">'G01234-Effectifs PP'!$C$11</definedName>
    <definedName name="CR_CDD_A">'G01234-Effectifs PP'!$C$13</definedName>
    <definedName name="CR_CDD_L">'G01234-Effectifs PP'!$C$12</definedName>
    <definedName name="CR_CDI">'G01234-Effectifs PP'!$C$10</definedName>
    <definedName name="CR_Cors">'H2-ETPR Région'!$C$28</definedName>
    <definedName name="CR_CVdL">'H2-ETPR Région'!$C$11</definedName>
    <definedName name="CR_ENSU_PP">'G01234-Effectifs PP'!$C$40</definedName>
    <definedName name="CR_ENTR_PP">'G01234-Effectifs PP'!$C$42</definedName>
    <definedName name="CR_ETAT_PP">'G01234-Effectifs PP'!$C$39</definedName>
    <definedName name="CR_ETR_PP">'G01234-Effectifs PP'!$C$44</definedName>
    <definedName name="CR_EURO">'G01234-Effectifs PP'!$C$26</definedName>
    <definedName name="CR_FC">'H2-ETPR Région'!$C$17</definedName>
    <definedName name="CR_FE">'G01234-Effectifs PP'!$C$18</definedName>
    <definedName name="CR_FR">'G01234-Effectifs PP'!$C$24</definedName>
    <definedName name="CR_Guad">'H2-ETPR Région'!$C$29</definedName>
    <definedName name="CR_Guya">'H2-ETPR Région'!$C$31</definedName>
    <definedName name="CR_HN">'H2-ETPR Région'!$C$10</definedName>
    <definedName name="CR_HO">'G01234-Effectifs PP'!$C$17</definedName>
    <definedName name="CR_IdF">'H2-ETPR Région'!$C$7</definedName>
    <definedName name="CR_IN_ETP">'H1-ETPR lieu'!$C$8</definedName>
    <definedName name="CR_IN_PP">'G01234-Effectifs PP'!$C$37</definedName>
    <definedName name="CR_ISBL_PP">'G01234-Effectifs PP'!$C$41</definedName>
    <definedName name="CR_LIEU_ETP">'H1-ETPR lieu'!$C$10</definedName>
    <definedName name="CR_LIEU_PP">'G01234-Effectifs PP'!$C$45</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AT">'G01234-Effectifs PP'!$C$32</definedName>
    <definedName name="CR_NPdC">'H2-ETPR Région'!$C$14</definedName>
    <definedName name="CR_OI_PP">'G01234-Effectifs PP'!$C$43</definedName>
    <definedName name="CR_OUT_ETP">'H1-ETPR lieu'!$C$9</definedName>
    <definedName name="CR_OUT_PP">'G01234-Effectifs PP'!$C$38</definedName>
    <definedName name="CR_PACA">'H2-ETPR Région'!$C$27</definedName>
    <definedName name="CR_PC">'H2-ETPR Région'!$C$20</definedName>
    <definedName name="CR_PdL">'H2-ETPR Région'!$C$18</definedName>
    <definedName name="CR_Pic">'H2-ETPR Région'!$C$9</definedName>
    <definedName name="CR_RA">'H2-ETPR Région'!$C$24</definedName>
    <definedName name="CR_REG">'H2-ETPR Région'!$C$36</definedName>
    <definedName name="CR_REG_ETR">'H2-ETPR Région'!$C$35</definedName>
    <definedName name="CR_SE">'G01234-Effectifs PP'!$C$19</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UE">'G01234-Effectifs PP'!$C$25</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'D1.4-Entreprises'!$C$42</definedName>
    <definedName name="DE_ENTR1_NOM">'D1.4-Entreprises'!$B$11</definedName>
    <definedName name="DE_ENTR1_SIREN">'D1.4-Entreprises'!$D$11</definedName>
    <definedName name="DE_ENTR1_VAL">'D1.4-Entreprises'!$C$11</definedName>
    <definedName name="DE_ENTR10_NOM">'D1.4-Entreprises'!$B$20</definedName>
    <definedName name="DE_ENTR10_SIREN">'D1.4-Entreprises'!$D$20</definedName>
    <definedName name="DE_ENTR10_VAL">'D1.4-Entreprises'!$C$20</definedName>
    <definedName name="DE_ENTR11_NOM">'D1.4-Entreprises'!$B$21</definedName>
    <definedName name="DE_ENTR11_SIREN">'D1.4-Entreprises'!$D$21</definedName>
    <definedName name="DE_ENTR11_VAL">'D1.4-Entreprises'!$C$21</definedName>
    <definedName name="DE_ENTR12_NOM">'D1.4-Entreprises'!$B$22</definedName>
    <definedName name="DE_ENTR12_SIREN">'D1.4-Entreprises'!$D$22</definedName>
    <definedName name="DE_ENTR12_VAL">'D1.4-Entreprises'!$C$22</definedName>
    <definedName name="DE_ENTR13_NOM">'D1.4-Entreprises'!$B$23</definedName>
    <definedName name="DE_ENTR13_SIREN">'D1.4-Entreprises'!$D$23</definedName>
    <definedName name="DE_ENTR13_VAL">'D1.4-Entreprises'!$C$23</definedName>
    <definedName name="DE_ENTR14_NOM">'D1.4-Entreprises'!$B$24</definedName>
    <definedName name="DE_ENTR14_SIREN">'D1.4-Entreprises'!$D$24</definedName>
    <definedName name="DE_ENTR14_VAL">'D1.4-Entreprises'!$C$24</definedName>
    <definedName name="DE_ENTR15_NOM">'D1.4-Entreprises'!$B$25</definedName>
    <definedName name="DE_ENTR15_SIREN">'D1.4-Entreprises'!$D$25</definedName>
    <definedName name="DE_ENTR15_VAL">'D1.4-Entreprises'!$C$25</definedName>
    <definedName name="DE_ENTR16_NOM">'D1.4-Entreprises'!$B$26</definedName>
    <definedName name="DE_ENTR16_SIREN">'D1.4-Entreprises'!$D$26</definedName>
    <definedName name="DE_ENTR16_VAL">'D1.4-Entreprises'!$C$26</definedName>
    <definedName name="DE_ENTR17_NOM">'D1.4-Entreprises'!$B$27</definedName>
    <definedName name="DE_ENTR17_SIREN">'D1.4-Entreprises'!$D$27</definedName>
    <definedName name="DE_ENTR17_VAL">'D1.4-Entreprises'!$C$27</definedName>
    <definedName name="DE_ENTR18_NOM">'D1.4-Entreprises'!$B$28</definedName>
    <definedName name="DE_ENTR18_SIREN">'D1.4-Entreprises'!$D$28</definedName>
    <definedName name="DE_ENTR18_VAL">'D1.4-Entreprises'!$C$28</definedName>
    <definedName name="DE_ENTR19_NOM">'D1.4-Entreprises'!$B$29</definedName>
    <definedName name="DE_ENTR19_SIREN">'D1.4-Entreprises'!$D$29</definedName>
    <definedName name="DE_ENTR19_VAL">'D1.4-Entreprises'!$C$29</definedName>
    <definedName name="DE_ENTR2_NOM">'D1.4-Entreprises'!$B$12</definedName>
    <definedName name="DE_ENTR2_SIREN">'D1.4-Entreprises'!$D$12</definedName>
    <definedName name="DE_ENTR2_VAL">'D1.4-Entreprises'!$C$12</definedName>
    <definedName name="DE_ENTR20_NOM">'D1.4-Entreprises'!$B$30</definedName>
    <definedName name="DE_ENTR20_SIREN">'D1.4-Entreprises'!$D$30</definedName>
    <definedName name="DE_ENTR20_VAL">'D1.4-Entreprises'!$C$30</definedName>
    <definedName name="DE_ENTR21_NOM">'D1.4-Entreprises'!$B$31</definedName>
    <definedName name="DE_ENTR21_SIREN">'D1.4-Entreprises'!$D$31</definedName>
    <definedName name="DE_ENTR21_VAL">'D1.4-Entreprises'!$C$31</definedName>
    <definedName name="DE_ENTR22_NOM">'D1.4-Entreprises'!$B$32</definedName>
    <definedName name="DE_ENTR22_SIREN">'D1.4-Entreprises'!$D$32</definedName>
    <definedName name="DE_ENTR22_VAL">'D1.4-Entreprises'!$C$32</definedName>
    <definedName name="DE_ENTR23_NOM">'D1.4-Entreprises'!$B$33</definedName>
    <definedName name="DE_ENTR23_SIREN">'D1.4-Entreprises'!$D$33</definedName>
    <definedName name="DE_ENTR23_VAL">'D1.4-Entreprises'!$C$33</definedName>
    <definedName name="DE_ENTR24_NOM">'D1.4-Entreprises'!$B$34</definedName>
    <definedName name="DE_ENTR24_SIREN">'D1.4-Entreprises'!$D$34</definedName>
    <definedName name="DE_ENTR24_VAL">'D1.4-Entreprises'!$C$34</definedName>
    <definedName name="DE_ENTR25_NOM">'D1.4-Entreprises'!$B$35</definedName>
    <definedName name="DE_ENTR25_SIREN">'D1.4-Entreprises'!$D$35</definedName>
    <definedName name="DE_ENTR25_VAL">'D1.4-Entreprises'!$C$35</definedName>
    <definedName name="DE_ENTR26_NOM">'D1.4-Entreprises'!$B$36</definedName>
    <definedName name="DE_ENTR26_SIREN">'D1.4-Entreprises'!$D$36</definedName>
    <definedName name="DE_ENTR26_VAL">'D1.4-Entreprises'!$C$36</definedName>
    <definedName name="DE_ENTR27_NOM">'D1.4-Entreprises'!$B$37</definedName>
    <definedName name="DE_ENTR27_SIREN">'D1.4-Entreprises'!$D$37</definedName>
    <definedName name="DE_ENTR27_VAL">'D1.4-Entreprises'!$C$37</definedName>
    <definedName name="DE_ENTR28_NOM">'D1.4-Entreprises'!$B$38</definedName>
    <definedName name="DE_ENTR28_SIREN">'D1.4-Entreprises'!$D$38</definedName>
    <definedName name="DE_ENTR28_VAL">'D1.4-Entreprises'!$C$38</definedName>
    <definedName name="DE_ENTR29_NOM">'D1.4-Entreprises'!$B$39</definedName>
    <definedName name="DE_ENTR29_SIREN">'D1.4-Entreprises'!$D$39</definedName>
    <definedName name="DE_ENTR29_VAL">'D1.4-Entreprises'!$C$39</definedName>
    <definedName name="DE_ENTR3_NOM">'D1.4-Entreprises'!$B$13</definedName>
    <definedName name="DE_ENTR3_SIREN">'D1.4-Entreprises'!$D$13</definedName>
    <definedName name="DE_ENTR3_VAL">'D1.4-Entreprises'!$C$13</definedName>
    <definedName name="DE_ENTR30_NOM">'D1.4-Entreprises'!$B$40</definedName>
    <definedName name="DE_ENTR30_SIREN">'D1.4-Entreprises'!$D$40</definedName>
    <definedName name="DE_ENTR30_VAL">'D1.4-Entreprises'!$C$40</definedName>
    <definedName name="DE_ENTR4_NOM">'D1.4-Entreprises'!$B$14</definedName>
    <definedName name="DE_ENTR4_SIREN">'D1.4-Entreprises'!$D$14</definedName>
    <definedName name="DE_ENTR4_VAL">'D1.4-Entreprises'!$C$14</definedName>
    <definedName name="DE_ENTR5_NOM">'D1.4-Entreprises'!$B$15</definedName>
    <definedName name="DE_ENTR5_SIREN">'D1.4-Entreprises'!$D$15</definedName>
    <definedName name="DE_ENTR5_VAL">'D1.4-Entreprises'!$C$15</definedName>
    <definedName name="DE_ENTR6_NOM">'D1.4-Entreprises'!$B$16</definedName>
    <definedName name="DE_ENTR6_SIREN">'D1.4-Entreprises'!$D$16</definedName>
    <definedName name="DE_ENTR6_VAL">'D1.4-Entreprises'!$C$16</definedName>
    <definedName name="DE_ENTR7_NOM">'D1.4-Entreprises'!$B$17</definedName>
    <definedName name="DE_ENTR7_SIREN">'D1.4-Entreprises'!$D$17</definedName>
    <definedName name="DE_ENTR7_VAL">'D1.4-Entreprises'!$C$17</definedName>
    <definedName name="DE_ENTR8_NOM">'D1.4-Entreprises'!$B$18</definedName>
    <definedName name="DE_ENTR8_SIREN">'D1.4-Entreprises'!$D$18</definedName>
    <definedName name="DE_ENTR8_VAL">'D1.4-Entreprises'!$C$18</definedName>
    <definedName name="DE_ENTR9_NOM">'D1.4-Entreprises'!$B$19</definedName>
    <definedName name="DE_ENTR9_SIREN">'D1.4-Entreprises'!$D$19</definedName>
    <definedName name="DE_ENTR9_VAL">'D1.4-Entreprises'!$C$19</definedName>
    <definedName name="DE_ENTRA_NOM">'D1.4-Entreprises'!$B$41</definedName>
    <definedName name="DE_ENTRA_VAL">'D1.4-Entreprises'!$C$41</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'D1.1a-Militaire'!$B$19</definedName>
    <definedName name="DE_M_CEA">'D1.1a-Militaire'!$B$8</definedName>
    <definedName name="DE_M_CERAH">'D1.1a-Militaire'!$B$9</definedName>
    <definedName name="DE_M_Commentaire">'D1.1a-Militaire'!$B$20</definedName>
    <definedName name="DE_M_CTSA">'D1.1a-Militaire'!$B$10</definedName>
    <definedName name="DE_M_DGA">'D1.1a-Militaire'!$B$11</definedName>
    <definedName name="DE_M_IRBA">'D1.1a-Militaire'!$B$12</definedName>
    <definedName name="DE_M_IREN">'D1.1a-Militaire'!$B$13</definedName>
    <definedName name="DE_M_IRSEM">'D1.1a-Militaire'!$B$14</definedName>
    <definedName name="DE_M_ISL">'D1.1a-Militaire'!$B$15</definedName>
    <definedName name="DE_M_MINDEF">'D1.1a-Militaire'!$B$18</definedName>
    <definedName name="DE_M_ONERA">'D1.1a-Militaire'!$B$16</definedName>
    <definedName name="DE_M_SHOM">'D1.1a-Militaire'!$B$17</definedName>
    <definedName name="DE_M_TOTAL">'D1.1a-Militaire'!$B$21</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FRI">'G01234-Effectifs PP'!$E$30</definedName>
    <definedName name="DOC_AGRI">'G6-Disciplines'!$E$13</definedName>
    <definedName name="DOC_Als">'H2-ETPR Région'!$E$16</definedName>
    <definedName name="DOC_AMNORD">'G01234-Effectifs PP'!$E$27</definedName>
    <definedName name="DOC_AMSUD">'G01234-Effectifs PP'!$E$28</definedName>
    <definedName name="DOC_AOM">'H2-ETPR Région'!$E$34</definedName>
    <definedName name="DOC_Aqu">'H2-ETPR Région'!$E$21</definedName>
    <definedName name="DOC_ASIE">'G01234-Effectifs PP'!$E$29</definedName>
    <definedName name="DOC_AUTR">'G01234-Effectifs PP'!$E$31</definedName>
    <definedName name="DOC_Auv">'H2-ETPR Région'!$E$25</definedName>
    <definedName name="DOC_BN">'H2-ETPR Région'!$E$12</definedName>
    <definedName name="DOC_Bourg">'H2-ETPR Région'!$E$13</definedName>
    <definedName name="DOC_Bret">'H2-ETPR Région'!$E$19</definedName>
    <definedName name="DOC_CA">'H2-ETPR Région'!$E$8</definedName>
    <definedName name="DOC_CD">'G01234-Effectifs PP'!$E$14</definedName>
    <definedName name="DOC_CDD">'G01234-Effectifs PP'!$E$11</definedName>
    <definedName name="DOC_CDD_A">'G01234-Effectifs PP'!$E$13</definedName>
    <definedName name="DOC_CDD_L">'G01234-Effectifs PP'!$E$12</definedName>
    <definedName name="DOC_CDI">'G01234-Effectifs PP'!$E$10</definedName>
    <definedName name="DOC_CHIM">'G6-Disciplines'!$E$9</definedName>
    <definedName name="DOC_Cors">'H2-ETPR Région'!$E$28</definedName>
    <definedName name="DOC_CVdL">'H2-ETPR Région'!$E$11</definedName>
    <definedName name="DOC_DISC">'G6-Disciplines'!$E$19</definedName>
    <definedName name="DOC_ENSU_PP">'G01234-Effectifs PP'!$E$40</definedName>
    <definedName name="DOC_ENTR_PP">'G01234-Effectifs PP'!$E$42</definedName>
    <definedName name="DOC_ETAT_PP">'G01234-Effectifs PP'!$E$39</definedName>
    <definedName name="DOC_ETR_PP">'G01234-Effectifs PP'!$E$44</definedName>
    <definedName name="DOC_EURO">'G01234-Effectifs PP'!$E$26</definedName>
    <definedName name="DOC_FC">'H2-ETPR Région'!$E$17</definedName>
    <definedName name="DOC_FE">'G01234-Effectifs PP'!$E$18</definedName>
    <definedName name="DOC_FR">'G01234-Effectifs PP'!$E$24</definedName>
    <definedName name="DOC_GES">'G6-Disciplines'!$E$18</definedName>
    <definedName name="DOC_Guad">'H2-ETPR Région'!$E$29</definedName>
    <definedName name="DOC_Guya">'H2-ETPR Région'!$E$31</definedName>
    <definedName name="DOC_HN">'H2-ETPR Région'!$E$10</definedName>
    <definedName name="DOC_HO">'G01234-Effectifs PP'!$E$17</definedName>
    <definedName name="DOC_IdF">'H2-ETPR Région'!$E$7</definedName>
    <definedName name="DOC_IN_ETP">'H1-ETPR lieu'!$E$8</definedName>
    <definedName name="DOC_IN_PP">'G01234-Effectifs PP'!$E$37</definedName>
    <definedName name="DOC_ISBL_PP">'G01234-Effectifs PP'!$E$41</definedName>
    <definedName name="DOC_LIEU_ETP">'H1-ETPR lieu'!$E$10</definedName>
    <definedName name="DOC_LIEU_PP">'G01234-Effectifs PP'!$E$45</definedName>
    <definedName name="DOC_Lim">'H2-ETPR Région'!$E$23</definedName>
    <definedName name="DOC_Lorr">'H2-ETPR Région'!$E$15</definedName>
    <definedName name="DOC_LR">'H2-ETPR Région'!$E$26</definedName>
    <definedName name="DOC_LRe">'H2-ETPR Région'!$E$32</definedName>
    <definedName name="DOC_Marti">'H2-ETPR Région'!$E$30</definedName>
    <definedName name="DOC_MATH">'G6-Disciplines'!$E$7</definedName>
    <definedName name="DOC_Mayo">'H2-ETPR Région'!$E$33</definedName>
    <definedName name="DOC_MECA">'G6-Disciplines'!$E$11</definedName>
    <definedName name="DOC_MED">'G6-Disciplines'!$E$15</definedName>
    <definedName name="DOC_MP">'H2-ETPR Région'!$E$22</definedName>
    <definedName name="DOC_NAT">'G01234-Effectifs PP'!$E$32</definedName>
    <definedName name="DOC_NATU">'G6-Disciplines'!$E$12</definedName>
    <definedName name="DOC_NPdC">'H2-ETPR Région'!$E$14</definedName>
    <definedName name="DOC_OI_PP">'G01234-Effectifs PP'!$E$43</definedName>
    <definedName name="DOC_OUT_ETP">'H1-ETPR lieu'!$E$9</definedName>
    <definedName name="DOC_OUT_PP">'G01234-Effectifs PP'!$E$38</definedName>
    <definedName name="DOC_PACA">'H2-ETPR Région'!$E$27</definedName>
    <definedName name="DOC_PC">'H2-ETPR Région'!$E$20</definedName>
    <definedName name="DOC_PdL">'H2-ETPR Région'!$E$18</definedName>
    <definedName name="DOC_PHYS">'G6-Disciplines'!$E$8</definedName>
    <definedName name="DOC_Pic">'H2-ETPR Région'!$E$9</definedName>
    <definedName name="DOC_RA">'H2-ETPR Région'!$E$24</definedName>
    <definedName name="DOC_REG">'H2-ETPR Région'!$E$36</definedName>
    <definedName name="DOC_REG_ETR">'H2-ETPR Région'!$E$35</definedName>
    <definedName name="DOC_SE">'G01234-Effectifs PP'!$E$19</definedName>
    <definedName name="DOC_SH">'G6-Disciplines'!$E$17</definedName>
    <definedName name="DOC_SS">'G6-Disciplines'!$E$16</definedName>
    <definedName name="DOC_STIC">'G6-Disciplines'!$E$10</definedName>
    <definedName name="DOC_SV">'G6-Disciplines'!$E$14</definedName>
    <definedName name="DOC_T_ETP">'J-Tiers ETPR'!$E$14</definedName>
    <definedName name="DOC_T_PP">'I-Tiers PP'!$E$14</definedName>
    <definedName name="DOC_TAUTRE_ETP">'J-Tiers ETPR'!$E$13</definedName>
    <definedName name="DOC_TAUTRE_PP">'I-Tiers PP'!$E$13</definedName>
    <definedName name="DOC_TCOLLTER_ETP">'J-Tiers ETPR'!$E$10</definedName>
    <definedName name="DOC_TCOLLTER_PP">'I-Tiers PP'!$E$10</definedName>
    <definedName name="DOC_TETR_ETP">'J-Tiers ETPR'!$E$12</definedName>
    <definedName name="DOC_TETR_PP">'I-Tiers PP'!$E$12</definedName>
    <definedName name="DOC_TMIN_ETP">'J-Tiers ETPR'!$E$8</definedName>
    <definedName name="DOC_TMIN_PP">'I-Tiers PP'!$E$8</definedName>
    <definedName name="DOC_TOI_ETP">'J-Tiers ETPR'!$E$11</definedName>
    <definedName name="DOC_TOI_PP">'I-Tiers PP'!$E$11</definedName>
    <definedName name="DOC_TORGFI_ETP">'J-Tiers ETPR'!$E$9</definedName>
    <definedName name="DOC_TORGFI_PP">'I-Tiers PP'!$E$9</definedName>
    <definedName name="DOC_UE">'G01234-Effectifs PP'!$E$25</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FRI">'G01234-Effectifs PP'!$B$30</definedName>
    <definedName name="DR_AGE">'G5-Age (onglet T)'!$B$7</definedName>
    <definedName name="DR_AGE_FE">'G5-Age (onglet F)'!$B$18</definedName>
    <definedName name="DR_AGE_HO">'G5-Age (onglet H)'!$B$19</definedName>
    <definedName name="DR_Als">'H2-ETPR Région'!$B$16</definedName>
    <definedName name="DR_AMNORD">'G01234-Effectifs PP'!$B$27</definedName>
    <definedName name="DR_AMSUD">'G01234-Effectifs PP'!$B$28</definedName>
    <definedName name="DR_AOM">'H2-ETPR Région'!$B$34</definedName>
    <definedName name="DR_Aqu">'H2-ETPR Région'!$B$21</definedName>
    <definedName name="DR_ASIE">'G01234-Effectifs PP'!$B$29</definedName>
    <definedName name="DR_AUTR">'G01234-Effectifs PP'!$B$31</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PP'!$B$14</definedName>
    <definedName name="DR_CDD">'G01234-Effectifs PP'!$B$11</definedName>
    <definedName name="DR_CDD_A">'G01234-Effectifs PP'!$B$13</definedName>
    <definedName name="DR_CDD_L">'G01234-Effectifs PP'!$B$12</definedName>
    <definedName name="DR_CDI">'G01234-Effectifs PP'!$B$10</definedName>
    <definedName name="DR_Cors">'H2-ETPR Région'!$B$28</definedName>
    <definedName name="DR_CVdL">'H2-ETPR Région'!$B$11</definedName>
    <definedName name="DR_ENSU_PP">'G01234-Effectifs PP'!$B$40</definedName>
    <definedName name="DR_ENTR_PP">'G01234-Effectifs PP'!$B$42</definedName>
    <definedName name="DR_ETAT_PP">'G01234-Effectifs PP'!$B$39</definedName>
    <definedName name="DR_ETR_PP">'G01234-Effectifs PP'!$B$44</definedName>
    <definedName name="DR_EURO">'G01234-Effectifs PP'!$B$26</definedName>
    <definedName name="DR_FC">'H2-ETPR Région'!$B$17</definedName>
    <definedName name="DR_FE">'G01234-Effectifs PP'!$B$18</definedName>
    <definedName name="DR_FR">'G01234-Effectifs PP'!$B$24</definedName>
    <definedName name="DR_Guad">'H2-ETPR Région'!$B$29</definedName>
    <definedName name="DR_Guya">'H2-ETPR Région'!$B$31</definedName>
    <definedName name="DR_HN">'H2-ETPR Région'!$B$10</definedName>
    <definedName name="DR_HO">'G01234-Effectifs PP'!$B$17</definedName>
    <definedName name="DR_IdF">'H2-ETPR Région'!$B$7</definedName>
    <definedName name="DR_IN_ETP">'H1-ETPR lieu'!$B$8</definedName>
    <definedName name="DR_IN_PP">'G01234-Effectifs PP'!$B$37</definedName>
    <definedName name="DR_ISBL_PP">'G01234-Effectifs PP'!$B$41</definedName>
    <definedName name="DR_LIEU_ETP">'H1-ETPR lieu'!$B$10</definedName>
    <definedName name="DR_LIEU_PP">'G01234-Effectifs PP'!$B$45</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AT">'G01234-Effectifs PP'!$B$32</definedName>
    <definedName name="DR_NPdC">'H2-ETPR Région'!$B$14</definedName>
    <definedName name="DR_OI_PP">'G01234-Effectifs PP'!$B$43</definedName>
    <definedName name="DR_OUT_ETP">'H1-ETPR lieu'!$B$9</definedName>
    <definedName name="DR_OUT_PP">'G01234-Effectifs PP'!$B$38</definedName>
    <definedName name="DR_PACA">'H2-ETPR Région'!$B$27</definedName>
    <definedName name="DR_PC">'H2-ETPR Région'!$B$20</definedName>
    <definedName name="DR_PdL">'H2-ETPR Région'!$B$18</definedName>
    <definedName name="DR_Pic">'H2-ETPR Région'!$B$9</definedName>
    <definedName name="DR_RA">'H2-ETPR Région'!$B$24</definedName>
    <definedName name="DR_REG">'H2-ETPR Région'!$B$36</definedName>
    <definedName name="DR_REG_ETR">'H2-ETPR Région'!$B$35</definedName>
    <definedName name="DR_SE">'G01234-Effectifs PP'!$B$19</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UE">'G01234-Effectifs PP'!$B$25</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F_AGRI">'G6-Disciplines'!$G$13</definedName>
    <definedName name="F_CHIM">'G6-Disciplines'!$G$9</definedName>
    <definedName name="F_DISC">'G6-Disciplines'!$G$19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F)'!$E$17</definedName>
    <definedName name="IE_100_HO">'G5-Age (onglet H)'!$E$18</definedName>
    <definedName name="IE_25_FE">'G5-Age (onglet F)'!$E$6</definedName>
    <definedName name="IE_25_HO">'G5-Age (onglet H)'!$E$7</definedName>
    <definedName name="IE_29_FE">'G5-Age (onglet F)'!$E$7</definedName>
    <definedName name="IE_29_HO">'G5-Age (onglet H)'!$E$8</definedName>
    <definedName name="IE_34_FE">'G5-Age (onglet F)'!$E$8</definedName>
    <definedName name="IE_34_HO">'G5-Age (onglet H)'!$E$9</definedName>
    <definedName name="IE_39_FE">'G5-Age (onglet F)'!$E$9</definedName>
    <definedName name="IE_39_HO">'G5-Age (onglet H)'!$E$10</definedName>
    <definedName name="IE_44_FE">'G5-Age (onglet F)'!$E$10</definedName>
    <definedName name="IE_44_HO">'G5-Age (onglet H)'!$E$11</definedName>
    <definedName name="IE_49_FE">'G5-Age (onglet F)'!$E$11</definedName>
    <definedName name="IE_49_HO">'G5-Age (onglet H)'!$E$12</definedName>
    <definedName name="IE_54_FE">'G5-Age (onglet F)'!$E$12</definedName>
    <definedName name="IE_54_HO">'G5-Age (onglet H)'!$E$13</definedName>
    <definedName name="IE_59_FE">'G5-Age (onglet F)'!$E$13</definedName>
    <definedName name="IE_59_HO">'G5-Age (onglet H)'!$E$14</definedName>
    <definedName name="IE_62_FE">'G5-Age (onglet F)'!$E$14</definedName>
    <definedName name="IE_62_HO">'G5-Age (onglet H)'!$E$15</definedName>
    <definedName name="IE_64_FE">'G5-Age (onglet F)'!$E$15</definedName>
    <definedName name="IE_64_HO">'G5-Age (onglet H)'!$E$16</definedName>
    <definedName name="IE_67_FE">'G5-Age (onglet F)'!$E$16</definedName>
    <definedName name="IE_67_HO">'G5-Age (onglet H)'!$E$17</definedName>
    <definedName name="IE_AFRI">'G01234-Effectifs PP'!$F$30</definedName>
    <definedName name="IE_AGE">'G5-Age (onglet T)'!$E$7</definedName>
    <definedName name="IE_AGE_FE">'G5-Age (onglet F)'!$E$18</definedName>
    <definedName name="IE_AGE_HO">'G5-Age (onglet H)'!$E$19</definedName>
    <definedName name="IE_Als">'H2-ETPR Région'!$F$16</definedName>
    <definedName name="IE_AMNORD">'G01234-Effectifs PP'!$F$27</definedName>
    <definedName name="IE_AMSUD">'G01234-Effectifs PP'!$F$28</definedName>
    <definedName name="IE_AOM">'H2-ETPR Région'!$F$34</definedName>
    <definedName name="IE_Aqu">'H2-ETPR Région'!$F$21</definedName>
    <definedName name="IE_ASIE">'G01234-Effectifs PP'!$F$29</definedName>
    <definedName name="IE_AUTR">'G01234-Effectifs PP'!$F$31</definedName>
    <definedName name="IE_Auv">'H2-ETPR Région'!$F$25</definedName>
    <definedName name="IE_BN">'H2-ETPR Région'!$F$12</definedName>
    <definedName name="IE_Bourg">'H2-ETPR Région'!$F$13</definedName>
    <definedName name="IE_Bret">'H2-ETPR Région'!$F$19</definedName>
    <definedName name="IE_CA">'H2-ETPR Région'!$F$8</definedName>
    <definedName name="IE_CD">'G01234-Effectifs PP'!$F$14</definedName>
    <definedName name="IE_CDD">'G01234-Effectifs PP'!$F$11</definedName>
    <definedName name="IE_CDD_A">'G01234-Effectifs PP'!$F$13</definedName>
    <definedName name="IE_CDD_L">'G01234-Effectifs PP'!$F$12</definedName>
    <definedName name="IE_CDI">'G01234-Effectifs PP'!$F$10</definedName>
    <definedName name="IE_Cors">'H2-ETPR Région'!$F$28</definedName>
    <definedName name="IE_CVdL">'H2-ETPR Région'!$F$11</definedName>
    <definedName name="IE_ENSU_PP">'G01234-Effectifs PP'!$F$40</definedName>
    <definedName name="IE_ENTR_PP">'G01234-Effectifs PP'!$F$42</definedName>
    <definedName name="IE_ETAT_PP">'G01234-Effectifs PP'!$F$39</definedName>
    <definedName name="IE_ETR_PP">'G01234-Effectifs PP'!$F$44</definedName>
    <definedName name="IE_EURO">'G01234-Effectifs PP'!$F$26</definedName>
    <definedName name="IE_FC">'H2-ETPR Région'!$F$17</definedName>
    <definedName name="IE_FE">'G01234-Effectifs PP'!$F$18</definedName>
    <definedName name="IE_FR">'G01234-Effectifs PP'!$F$24</definedName>
    <definedName name="IE_Guad">'H2-ETPR Région'!$F$29</definedName>
    <definedName name="IE_Guya">'H2-ETPR Région'!$F$31</definedName>
    <definedName name="IE_HN">'H2-ETPR Région'!$F$10</definedName>
    <definedName name="IE_HO">'G01234-Effectifs PP'!$F$17</definedName>
    <definedName name="IE_IdF">'H2-ETPR Région'!$F$7</definedName>
    <definedName name="IE_IN_ETP">'H1-ETPR lieu'!$F$8</definedName>
    <definedName name="IE_IN_PP">'G01234-Effectifs PP'!$F$37</definedName>
    <definedName name="IE_ISBL_PP">'G01234-Effectifs PP'!$F$41</definedName>
    <definedName name="IE_LIEU_ETP">'H1-ETPR lieu'!$F$10</definedName>
    <definedName name="IE_LIEU_PP">'G01234-Effectifs PP'!$F$45</definedName>
    <definedName name="IE_Lim">'H2-ETPR Région'!$F$23</definedName>
    <definedName name="IE_Lorr">'H2-ETPR Région'!$F$15</definedName>
    <definedName name="IE_LR">'H2-ETPR Région'!$F$26</definedName>
    <definedName name="IE_LRe">'H2-ETPR Région'!$F$32</definedName>
    <definedName name="IE_Marti">'H2-ETPR Région'!$F$30</definedName>
    <definedName name="IE_Mayo">'H2-ETPR Région'!$F$33</definedName>
    <definedName name="IE_MP">'H2-ETPR Région'!$F$22</definedName>
    <definedName name="IE_NAT">'G01234-Effectifs PP'!$F$32</definedName>
    <definedName name="IE_NPdC">'H2-ETPR Région'!$F$14</definedName>
    <definedName name="IE_OI_PP">'G01234-Effectifs PP'!$F$43</definedName>
    <definedName name="IE_OUT_ETP">'H1-ETPR lieu'!$F$9</definedName>
    <definedName name="IE_OUT_PP">'G01234-Effectifs PP'!$F$38</definedName>
    <definedName name="IE_PACA">'H2-ETPR Région'!$F$27</definedName>
    <definedName name="IE_PC">'H2-ETPR Région'!$F$20</definedName>
    <definedName name="IE_PdL">'H2-ETPR Région'!$F$18</definedName>
    <definedName name="IE_Pic">'H2-ETPR Région'!$F$9</definedName>
    <definedName name="IE_RA">'H2-ETPR Région'!$F$24</definedName>
    <definedName name="IE_REG">'H2-ETPR Région'!$F$36</definedName>
    <definedName name="IE_REG_ETR">'H2-ETPR Région'!$F$35</definedName>
    <definedName name="IE_SE">'G01234-Effectifs PP'!$F$19</definedName>
    <definedName name="IE_T_ETP">'J-Tiers ETPR'!$F$14</definedName>
    <definedName name="IE_T_PP">'I-Tiers PP'!$F$14</definedName>
    <definedName name="IE_TAUTRE_ETP">'J-Tiers ETPR'!$F$13</definedName>
    <definedName name="IE_TAUTRE_PP">'I-Tiers PP'!$F$13</definedName>
    <definedName name="IE_TCOLLTER_ETP">'J-Tiers ETPR'!$F$10</definedName>
    <definedName name="IE_TCOLLTER_PP">'I-Tiers PP'!$F$10</definedName>
    <definedName name="IE_TETR_ETP">'J-Tiers ETPR'!$F$12</definedName>
    <definedName name="IE_TETR_PP">'I-Tiers PP'!$F$12</definedName>
    <definedName name="IE_TMIN_ETP">'J-Tiers ETPR'!$F$8</definedName>
    <definedName name="IE_TMIN_PP">'I-Tiers PP'!$F$8</definedName>
    <definedName name="IE_TOI_ETP">'J-Tiers ETPR'!$F$11</definedName>
    <definedName name="IE_TOI_PP">'I-Tiers PP'!$F$11</definedName>
    <definedName name="IE_TORGFI_ETP">'J-Tiers ETPR'!$F$9</definedName>
    <definedName name="IE_TORGFI_PP">'I-Tiers PP'!$F$9</definedName>
    <definedName name="IE_UE">'G01234-Effectifs PP'!$F$25</definedName>
    <definedName name="IR_100_FE">'G5-Age (onglet F)'!$D$17</definedName>
    <definedName name="IR_100_HO">'G5-Age (onglet H)'!$D$18</definedName>
    <definedName name="IR_25_FE">'G5-Age (onglet F)'!$D$6</definedName>
    <definedName name="IR_25_HO">'G5-Age (onglet H)'!$D$7</definedName>
    <definedName name="IR_29_FE">'G5-Age (onglet F)'!$D$7</definedName>
    <definedName name="IR_29_HO">'G5-Age (onglet H)'!$D$8</definedName>
    <definedName name="IR_34_FE">'G5-Age (onglet F)'!$D$8</definedName>
    <definedName name="IR_34_HO">'G5-Age (onglet H)'!$D$9</definedName>
    <definedName name="IR_39_FE">'G5-Age (onglet F)'!$D$9</definedName>
    <definedName name="IR_39_HO">'G5-Age (onglet H)'!$D$10</definedName>
    <definedName name="IR_44_FE">'G5-Age (onglet F)'!$D$10</definedName>
    <definedName name="IR_44_HO">'G5-Age (onglet H)'!$D$11</definedName>
    <definedName name="IR_49_FE">'G5-Age (onglet F)'!$D$11</definedName>
    <definedName name="IR_49_HO">'G5-Age (onglet H)'!$D$12</definedName>
    <definedName name="IR_54_FE">'G5-Age (onglet F)'!$D$12</definedName>
    <definedName name="IR_54_HO">'G5-Age (onglet H)'!$D$13</definedName>
    <definedName name="IR_59_FE">'G5-Age (onglet F)'!$D$13</definedName>
    <definedName name="IR_59_HO">'G5-Age (onglet H)'!$D$14</definedName>
    <definedName name="IR_62_FE">'G5-Age (onglet F)'!$D$14</definedName>
    <definedName name="IR_62_HO">'G5-Age (onglet H)'!$D$15</definedName>
    <definedName name="IR_64_FE">'G5-Age (onglet F)'!$D$15</definedName>
    <definedName name="IR_64_HO">'G5-Age (onglet H)'!$D$16</definedName>
    <definedName name="IR_67_FE">'G5-Age (onglet F)'!$D$16</definedName>
    <definedName name="IR_67_HO">'G5-Age (onglet H)'!$D$17</definedName>
    <definedName name="IR_AFRI">'G01234-Effectifs PP'!$D$30</definedName>
    <definedName name="IR_AGE">'G5-Age (onglet T)'!$D$7</definedName>
    <definedName name="IR_AGE_FE">'G5-Age (onglet F)'!$D$18</definedName>
    <definedName name="IR_AGE_HO">'G5-Age (onglet H)'!$D$19</definedName>
    <definedName name="IR_ALS">'H2-ETPR Région'!$D$16</definedName>
    <definedName name="IR_AMNORD">'G01234-Effectifs PP'!$D$27</definedName>
    <definedName name="IR_AMSUD">'G01234-Effectifs PP'!$D$28</definedName>
    <definedName name="IR_AOM">'H2-ETPR Région'!$D$34</definedName>
    <definedName name="IR_AQU">'H2-ETPR Région'!$D$21</definedName>
    <definedName name="IR_ASIE">'G01234-Effectifs PP'!$D$29</definedName>
    <definedName name="IR_AUTR">'G01234-Effectifs PP'!$D$31</definedName>
    <definedName name="IR_AUV">'H2-ETPR Région'!$D$25</definedName>
    <definedName name="IR_BN">'H2-ETPR Région'!$D$12</definedName>
    <definedName name="IR_BOURG">'H2-ETPR Région'!$D$13</definedName>
    <definedName name="IR_BRET">'H2-ETPR Région'!$D$19</definedName>
    <definedName name="IR_CA">'H2-ETPR Région'!$D$8</definedName>
    <definedName name="IR_CD">'G01234-Effectifs PP'!$D$14</definedName>
    <definedName name="IR_CDD">'G01234-Effectifs PP'!$D$11</definedName>
    <definedName name="IR_CDD_A">'G01234-Effectifs PP'!$D$13</definedName>
    <definedName name="IR_CDD_L">'G01234-Effectifs PP'!$D$12</definedName>
    <definedName name="IR_CDI">'G01234-Effectifs PP'!$D$10</definedName>
    <definedName name="IR_CORS">'H2-ETPR Région'!$D$28</definedName>
    <definedName name="IR_CVDL">'H2-ETPR Région'!$D$11</definedName>
    <definedName name="IR_ENSU_PP">'G01234-Effectifs PP'!$D$40</definedName>
    <definedName name="IR_ENTR_PP">'G01234-Effectifs PP'!$D$42</definedName>
    <definedName name="IR_ETAT_PP">'G01234-Effectifs PP'!$D$39</definedName>
    <definedName name="IR_ETR_PP">'G01234-Effectifs PP'!$D$44</definedName>
    <definedName name="IR_EURO">'G01234-Effectifs PP'!$D$26</definedName>
    <definedName name="IR_FC">'H2-ETPR Région'!$D$17</definedName>
    <definedName name="IR_FE">'G01234-Effectifs PP'!$D$18</definedName>
    <definedName name="IR_FR">'G01234-Effectifs PP'!$D$24</definedName>
    <definedName name="IR_GUAD">'H2-ETPR Région'!$D$29</definedName>
    <definedName name="IR_GUYA">'H2-ETPR Région'!$D$31</definedName>
    <definedName name="IR_HN">'H2-ETPR Région'!$D$10</definedName>
    <definedName name="IR_HO">'G01234-Effectifs PP'!$D$17</definedName>
    <definedName name="IR_IDF">'H2-ETPR Région'!$D$7</definedName>
    <definedName name="IR_IN_ETP">'H1-ETPR lieu'!$D$8</definedName>
    <definedName name="IR_IN_PP">'G01234-Effectifs PP'!$D$37</definedName>
    <definedName name="IR_ISBL_PP">'G01234-Effectifs PP'!$D$41</definedName>
    <definedName name="IR_LIEU_ETP">'H1-ETPR lieu'!$D$10</definedName>
    <definedName name="IR_LIEU_PP">'G01234-Effectifs PP'!$D$45</definedName>
    <definedName name="IR_LIM">'H2-ETPR Région'!$D$23</definedName>
    <definedName name="IR_LORR">'H2-ETPR Région'!$D$15</definedName>
    <definedName name="IR_LR">'H2-ETPR Région'!$D$26</definedName>
    <definedName name="IR_LRe">'H2-ETPR Région'!$D$32</definedName>
    <definedName name="IR_MARTI">'H2-ETPR Région'!$D$30</definedName>
    <definedName name="IR_MAYO">'H2-ETPR Région'!$D$33</definedName>
    <definedName name="IR_MP">'H2-ETPR Région'!$D$22</definedName>
    <definedName name="IR_NAT">'G01234-Effectifs PP'!$D$32</definedName>
    <definedName name="IR_NPDC">'H2-ETPR Région'!$D$14</definedName>
    <definedName name="IR_OI_PP">'G01234-Effectifs PP'!$D$43</definedName>
    <definedName name="IR_OUT_ETP">'H1-ETPR lieu'!$D$9</definedName>
    <definedName name="IR_OUT_PP">'G01234-Effectifs PP'!$D$38</definedName>
    <definedName name="IR_PACA">'H2-ETPR Région'!$D$27</definedName>
    <definedName name="IR_PC">'H2-ETPR Région'!$D$20</definedName>
    <definedName name="IR_PDL">'H2-ETPR Région'!$D$18</definedName>
    <definedName name="IR_PIC">'H2-ETPR Région'!$D$9</definedName>
    <definedName name="IR_RA">'H2-ETPR Région'!$D$24</definedName>
    <definedName name="IR_REG">'H2-ETPR Région'!$D$36</definedName>
    <definedName name="IR_REG_ETR">'H2-ETPR Région'!$D$35</definedName>
    <definedName name="IR_SE">'G01234-Effectifs PP'!$D$19</definedName>
    <definedName name="IR_T_ETP">'J-Tiers ETPR'!$D$14</definedName>
    <definedName name="IR_T_PP">'I-Tiers PP'!$D$14</definedName>
    <definedName name="IR_TAUTRE_ETP">'J-Tiers ETPR'!$D$13</definedName>
    <definedName name="IR_TAUTRE_PP">'I-Tiers PP'!$D$13</definedName>
    <definedName name="IR_TCOLLTER_ETP">'J-Tiers ETPR'!$D$10</definedName>
    <definedName name="IR_TCOLLTER_PP">'I-Tiers PP'!$D$10</definedName>
    <definedName name="IR_TETR_ETP">'J-Tiers ETPR'!$D$12</definedName>
    <definedName name="IR_TETR_PP">'I-Tiers PP'!$D$12</definedName>
    <definedName name="IR_TMIN_ETP">'J-Tiers ETPR'!$D$8</definedName>
    <definedName name="IR_TMIN_PP">'I-Tiers PP'!$D$8</definedName>
    <definedName name="IR_TOI_ETP">'J-Tiers ETPR'!$D$11</definedName>
    <definedName name="IR_TOI_PP">'I-Tiers PP'!$D$11</definedName>
    <definedName name="IR_TORGFI_ETP">'J-Tiers ETPR'!$D$9</definedName>
    <definedName name="IR_TORGFI_PP">'I-Tiers PP'!$D$9</definedName>
    <definedName name="IR_UE">'G01234-Effectifs PP'!$D$25</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DISC">'G6-Disciplines'!$D$19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'E1-Dotations'!$C$9</definedName>
    <definedName name="RESS_BUDGT_TOTAL">'E1-Dotations'!$B$9</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'E3.5-Etranger'!$B$34</definedName>
    <definedName name="RESS_EE_Autres">'E3.5-Etranger'!$B$35</definedName>
    <definedName name="RESS_EE_TOTAL">'E3.5-Etranger'!$B$36</definedName>
    <definedName name="RESS_EE_UE">'E3.5-Etranger'!$B$33</definedName>
    <definedName name="RESS_ENTR_TOTAL">'E3.4-Entreprises'!$C$38</definedName>
    <definedName name="RESS_ENTR1_NOM">'E3.4-Entreprises'!$B$7</definedName>
    <definedName name="RESS_ENTR1_SIREN">'E3.4-Entreprises'!$D$7</definedName>
    <definedName name="RESS_ENTR1_VAL">'E3.4-Entreprises'!$C$7</definedName>
    <definedName name="RESS_ENTR10_NOM">'E3.4-Entreprises'!$B$16</definedName>
    <definedName name="RESS_ENTR10_SIREN">'E3.4-Entreprises'!$D$16</definedName>
    <definedName name="RESS_ENTR10_VAL">'E3.4-Entreprises'!$C$16</definedName>
    <definedName name="RESS_ENTR11_NOM">'E3.4-Entreprises'!$B$17</definedName>
    <definedName name="RESS_ENTR11_SIREN">'E3.4-Entreprises'!$D$17</definedName>
    <definedName name="RESS_ENTR11_VAL">'E3.4-Entreprises'!$C$17</definedName>
    <definedName name="RESS_ENTR12_NOM">'E3.4-Entreprises'!$B$18</definedName>
    <definedName name="RESS_ENTR12_SIREN">'E3.4-Entreprises'!$D$18</definedName>
    <definedName name="RESS_ENTR12_VAL">'E3.4-Entreprises'!$C$18</definedName>
    <definedName name="RESS_ENTR13_NOM">'E3.4-Entreprises'!$B$19</definedName>
    <definedName name="RESS_ENTR13_SIREN">'E3.4-Entreprises'!$D$19</definedName>
    <definedName name="RESS_ENTR13_VAL">'E3.4-Entreprises'!$C$19</definedName>
    <definedName name="RESS_ENTR14_NOM">'E3.4-Entreprises'!$B$20</definedName>
    <definedName name="RESS_ENTR14_SIREN">'E3.4-Entreprises'!$D$20</definedName>
    <definedName name="RESS_ENTR14_VAL">'E3.4-Entreprises'!$C$20</definedName>
    <definedName name="RESS_ENTR15_NOM">'E3.4-Entreprises'!$B$21</definedName>
    <definedName name="RESS_ENTR15_SIREN">'E3.4-Entreprises'!$D$21</definedName>
    <definedName name="RESS_ENTR15_VAL">'E3.4-Entreprises'!$C$21</definedName>
    <definedName name="RESS_ENTR16_NOM">'E3.4-Entreprises'!$B$22</definedName>
    <definedName name="RESS_ENTR16_SIREN">'E3.4-Entreprises'!$D$22</definedName>
    <definedName name="RESS_ENTR16_VAL">'E3.4-Entreprises'!$C$22</definedName>
    <definedName name="RESS_ENTR17_NOM">'E3.4-Entreprises'!$B$23</definedName>
    <definedName name="RESS_ENTR17_SIREN">'E3.4-Entreprises'!$D$23</definedName>
    <definedName name="RESS_ENTR17_VAL">'E3.4-Entreprises'!$C$23</definedName>
    <definedName name="RESS_ENTR18_NOM">'E3.4-Entreprises'!$B$24</definedName>
    <definedName name="RESS_ENTR18_SIREN">'E3.4-Entreprises'!$D$24</definedName>
    <definedName name="RESS_ENTR18_VAL">'E3.4-Entreprises'!$C$24</definedName>
    <definedName name="RESS_ENTR19_NOM">'E3.4-Entreprises'!$B$25</definedName>
    <definedName name="RESS_ENTR19_SIREN">'E3.4-Entreprises'!$D$25</definedName>
    <definedName name="RESS_ENTR19_VAL">'E3.4-Entreprises'!$C$25</definedName>
    <definedName name="RESS_ENTR2_NOM">'E3.4-Entreprises'!$B$8</definedName>
    <definedName name="RESS_ENTR2_SIREN">'E3.4-Entreprises'!$D$8</definedName>
    <definedName name="RESS_ENTR2_VAL">'E3.4-Entreprises'!$C$8</definedName>
    <definedName name="RESS_ENTR20_NOM">'E3.4-Entreprises'!$B$26</definedName>
    <definedName name="RESS_ENTR20_SIREN">'E3.4-Entreprises'!$D$26</definedName>
    <definedName name="RESS_ENTR20_VAL">'E3.4-Entreprises'!$C$26</definedName>
    <definedName name="RESS_ENTR21_NOM">'E3.4-Entreprises'!$B$27</definedName>
    <definedName name="RESS_ENTR21_SIREN">'E3.4-Entreprises'!$D$27</definedName>
    <definedName name="RESS_ENTR21_VAL">'E3.4-Entreprises'!$C$27</definedName>
    <definedName name="RESS_ENTR22_NOM">'E3.4-Entreprises'!$B$28</definedName>
    <definedName name="RESS_ENTR22_SIREN">'E3.4-Entreprises'!$D$28</definedName>
    <definedName name="RESS_ENTR22_VAL">'E3.4-Entreprises'!$C$28</definedName>
    <definedName name="RESS_ENTR23_NOM">'E3.4-Entreprises'!$B$29</definedName>
    <definedName name="RESS_ENTR23_SIREN">'E3.4-Entreprises'!$D$29</definedName>
    <definedName name="RESS_ENTR23_VAL">'E3.4-Entreprises'!$C$29</definedName>
    <definedName name="RESS_ENTR24_NOM">'E3.4-Entreprises'!$B$30</definedName>
    <definedName name="RESS_ENTR24_SIREN">'E3.4-Entreprises'!$D$30</definedName>
    <definedName name="RESS_ENTR24_VAL">'E3.4-Entreprises'!$C$30</definedName>
    <definedName name="RESS_ENTR25_NOM">'E3.4-Entreprises'!$B$31</definedName>
    <definedName name="RESS_ENTR25_SIREN">'E3.4-Entreprises'!$D$31</definedName>
    <definedName name="RESS_ENTR25_VAL">'E3.4-Entreprises'!$C$31</definedName>
    <definedName name="RESS_ENTR26_NOM">'E3.4-Entreprises'!$B$32</definedName>
    <definedName name="RESS_ENTR26_SIREN">'E3.4-Entreprises'!$D$32</definedName>
    <definedName name="RESS_ENTR26_VAL">'E3.4-Entreprises'!$C$32</definedName>
    <definedName name="RESS_ENTR27_NOM">'E3.4-Entreprises'!$B$33</definedName>
    <definedName name="RESS_ENTR27_SIREN">'E3.4-Entreprises'!$D$33</definedName>
    <definedName name="RESS_ENTR27_VAL">'E3.4-Entreprises'!$C$33</definedName>
    <definedName name="RESS_ENTR28_NOM">'E3.4-Entreprises'!$B$34</definedName>
    <definedName name="RESS_ENTR28_SIREN">'E3.4-Entreprises'!$D$34</definedName>
    <definedName name="RESS_ENTR28_VAL">'E3.4-Entreprises'!$C$34</definedName>
    <definedName name="RESS_ENTR29_NOM">'E3.4-Entreprises'!$B$35</definedName>
    <definedName name="RESS_ENTR29_SIREN">'E3.4-Entreprises'!$D$35</definedName>
    <definedName name="RESS_ENTR29_VAL">'E3.4-Entreprises'!$C$35</definedName>
    <definedName name="RESS_ENTR3_NOM">'E3.4-Entreprises'!$B$9</definedName>
    <definedName name="RESS_ENTR3_SIREN">'E3.4-Entreprises'!$D$9</definedName>
    <definedName name="RESS_ENTR3_VAL">'E3.4-Entreprises'!$C$9</definedName>
    <definedName name="RESS_ENTR30_NOM">'E3.4-Entreprises'!$B$36</definedName>
    <definedName name="RESS_ENTR30_SIREN">'E3.4-Entreprises'!$D$36</definedName>
    <definedName name="RESS_ENTR30_VAL">'E3.4-Entreprises'!$C$36</definedName>
    <definedName name="RESS_ENTR4_NOM">'E3.4-Entreprises'!$B$10</definedName>
    <definedName name="RESS_ENTR4_SIREN">'E3.4-Entreprises'!$D$10</definedName>
    <definedName name="RESS_ENTR4_VAL">'E3.4-Entreprises'!$C$10</definedName>
    <definedName name="RESS_ENTR5_NOM">'E3.4-Entreprises'!$B$11</definedName>
    <definedName name="RESS_ENTR5_SIREN">'E3.4-Entreprises'!$D$11</definedName>
    <definedName name="RESS_ENTR5_VAL">'E3.4-Entreprises'!$C$11</definedName>
    <definedName name="RESS_ENTR6_NOM">'E3.4-Entreprises'!$B$12</definedName>
    <definedName name="RESS_ENTR6_SIREN">'E3.4-Entreprises'!$D$12</definedName>
    <definedName name="RESS_ENTR6_VAL">'E3.4-Entreprises'!$C$12</definedName>
    <definedName name="RESS_ENTR7_NOM">'E3.4-Entreprises'!$B$13</definedName>
    <definedName name="RESS_ENTR7_SIREN">'E3.4-Entreprises'!$D$13</definedName>
    <definedName name="RESS_ENTR7_VAL">'E3.4-Entreprises'!$C$13</definedName>
    <definedName name="RESS_ENTR8_NOM">'E3.4-Entreprises'!$B$14</definedName>
    <definedName name="RESS_ENTR8_SIREN">'E3.4-Entreprises'!$D$14</definedName>
    <definedName name="RESS_ENTR8_VAL">'E3.4-Entreprises'!$C$14</definedName>
    <definedName name="RESS_ENTR9_NOM">'E3.4-Entreprises'!$B$15</definedName>
    <definedName name="RESS_ENTR9_SIREN">'E3.4-Entreprises'!$D$15</definedName>
    <definedName name="RESS_ENTR9_VAL">'E3.4-Entreprises'!$C$15</definedName>
    <definedName name="RESS_ENTRA_NOM">'E3.4-Entreprises'!$B$37</definedName>
    <definedName name="RESS_ENTRA_VAL">'E3.4-Entreprises'!$C$37</definedName>
    <definedName name="RESS_ES_TOTAL">'E3.2-ESR'!$B$48</definedName>
    <definedName name="RESS_ESC_Autres">'E3.2-ESR'!$B$10</definedName>
    <definedName name="RESS_ESC_CHU">'E3.2-ESR'!$B$8</definedName>
    <definedName name="RESS_ESC_CLCC">'E3.2-ESR'!$B$9</definedName>
    <definedName name="RESS_ESC_Commentaire">'E3.2-ESR'!$B$11</definedName>
    <definedName name="RESS_ESC_COMUE">'E3.2-ESR'!$B$7</definedName>
    <definedName name="RESS_ESC_TOTAL">'E3.2-ESR'!$B$12</definedName>
    <definedName name="RESS_ESC_UNIV">'E3.2-ESR'!$B$6</definedName>
    <definedName name="RESS_ESE_AEUROPE">'E3.5-Etranger'!$B$27</definedName>
    <definedName name="RESS_ESE_Autres">'E3.5-Etranger'!$B$28</definedName>
    <definedName name="RESS_ESE_TOTAL">'E3.5-Etranger'!$B$29</definedName>
    <definedName name="RESS_ESE_UE">'E3.5-Etranger'!$B$26</definedName>
    <definedName name="RESS_ESH_ACO">'E3.2-ESR'!$B$16</definedName>
    <definedName name="RESS_ESH_APT">'E3.2-ESR'!$B$17</definedName>
    <definedName name="RESS_ESH_ASD">'E3.2-ESR'!$B$18</definedName>
    <definedName name="RESS_ESH_Autres">'E3.2-ESR'!$B$43</definedName>
    <definedName name="RESS_ESH_BSA">'E3.2-ESR'!$B$23</definedName>
    <definedName name="RESS_ESH_Commentaire">'E3.2-ESR'!$B$44</definedName>
    <definedName name="RESS_ESH_ENAC">'E3.2-ESR'!$B$31</definedName>
    <definedName name="RESS_ESH_ENGEES">'E3.2-ESR'!$B$22</definedName>
    <definedName name="RESS_ESH_ENSFEA">'E3.2-ESR'!$B$21</definedName>
    <definedName name="RESS_ESH_ENSPV">'E3.2-ESR'!$B$24</definedName>
    <definedName name="RESS_ESH_ENSTAB">'E3.2-ESR'!$B$35</definedName>
    <definedName name="RESS_ESH_ENSTAP">'E3.2-ESR'!$B$36</definedName>
    <definedName name="RESS_ESH_ESA">'E3.2-ESR'!$B$25</definedName>
    <definedName name="RESS_ESH_ESIEE">'E3.2-ESR'!$B$37</definedName>
    <definedName name="RESS_ESH_ESPCI">'E3.2-ESR'!$B$38</definedName>
    <definedName name="RESS_ESH_ESSEC">'E3.2-ESR'!$B$42</definedName>
    <definedName name="RESS_ESH_HEC">'E3.2-ESR'!$B$40</definedName>
    <definedName name="RESS_ESH_IMT">'E3.2-ESR'!$B$29</definedName>
    <definedName name="RESS_ESH_INSEAD">'E3.2-ESR'!$B$41</definedName>
    <definedName name="RESS_ESH_ISAE">'E3.2-ESR'!$B$39</definedName>
    <definedName name="RESS_ESH_MINES">'E3.2-ESR'!$B$30</definedName>
    <definedName name="RESS_ESH_MSA">'E3.2-ESR'!$B$26</definedName>
    <definedName name="RESS_ESH_ONIRIS">'E3.2-ESR'!$B$27</definedName>
    <definedName name="RESS_ESH_PC">'E3.2-ESR'!$B$33</definedName>
    <definedName name="RESS_ESH_TOTAL">'E3.2-ESR'!$B$45</definedName>
    <definedName name="RESS_ESH_TPE">'E3.2-ESR'!$B$32</definedName>
    <definedName name="RESS_ESH_VAS">'E3.2-ESR'!$B$28</definedName>
    <definedName name="RESS_ESH_VETOA">'E3.2-ESR'!$B$19</definedName>
    <definedName name="RESS_ESH_VETOT">'E3.2-ESR'!$B$20</definedName>
    <definedName name="RESS_ESH_X">'E3.2-ESR'!$B$34</definedName>
    <definedName name="RESS_ETR_TOTAL">'E3.5-Etranger'!$B$39</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'E1-Dotations'!$B$7</definedName>
    <definedName name="RESS_HORS_MIRES_PREV">'E1-Dotations'!$C$7</definedName>
    <definedName name="RESS_I_Autres">'E3.3-Associations'!$B$10</definedName>
    <definedName name="RESS_I_Commentaire">'E3.3-Associations'!$B$11</definedName>
    <definedName name="RESS_I_CURIE">'E3.3-Associations'!$B$7</definedName>
    <definedName name="RESS_I_INRS">'E3.3-Associations'!$B$8</definedName>
    <definedName name="RESS_I_INTS">'E3.3-Associations'!$B$9</definedName>
    <definedName name="RESS_I_PAST">'E3.3-Associations'!$B$6</definedName>
    <definedName name="RESS_I_TOTAL">'E3.3-Associations'!$B$12</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'E1-Dotations'!$B$6</definedName>
    <definedName name="RESS_MIRES_PREV">'E1-Dotations'!$C$6</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'E3.5-Etranger'!$B$14</definedName>
    <definedName name="RESS_OI_CERN">'E3.5-Etranger'!$B$13</definedName>
    <definedName name="RESS_OI_CIRC">'E3.5-Etranger'!$B$15</definedName>
    <definedName name="RESS_OI_ESA">'E3.5-Etranger'!$B$16</definedName>
    <definedName name="RESS_OI_ESO">'E3.5-Etranger'!$B$17</definedName>
    <definedName name="RESS_OI_ESRF">'E3.5-Etranger'!$B$18</definedName>
    <definedName name="RESS_OI_EUMETSAT">'E3.5-Etranger'!$B$19</definedName>
    <definedName name="RESS_OI_HE_Autres">'E3.5-Etranger'!$B$21</definedName>
    <definedName name="RESS_OI_HE_commentaire">'E3.5-Etranger'!$B$22</definedName>
    <definedName name="RESS_OI_HE_TOTAL">'E3.5-Etranger'!$B$23</definedName>
    <definedName name="RESS_OI_LEBM">'E3.5-Etranger'!$B$20</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SIREN">'A1-INFORMATIONS GENERALES'!$B$6</definedName>
    <definedName name="STATUT_JUR">'A1-INFORMATIONS GENERALES'!$B$13</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F)'!$G$17</definedName>
    <definedName name="TOT_100_HO">'G5-Age (onglet H)'!$G$18</definedName>
    <definedName name="TOT_25_FE">'G5-Age (onglet F)'!$G$6</definedName>
    <definedName name="TOT_25_HO">'G5-Age (onglet H)'!$G$7</definedName>
    <definedName name="TOT_29_FE">'G5-Age (onglet F)'!$G$7</definedName>
    <definedName name="TOT_29_HO">'G5-Age (onglet H)'!$G$8</definedName>
    <definedName name="TOT_34_FE">'G5-Age (onglet F)'!$G$8</definedName>
    <definedName name="TOT_34_HO">'G5-Age (onglet H)'!$G$9</definedName>
    <definedName name="TOT_39_FE">'G5-Age (onglet F)'!$G$9</definedName>
    <definedName name="TOT_39_HO">'G5-Age (onglet H)'!$G$10</definedName>
    <definedName name="TOT_44_FE">'G5-Age (onglet F)'!$G$10</definedName>
    <definedName name="TOT_44_HO">'G5-Age (onglet H)'!$G$11</definedName>
    <definedName name="TOT_49_FE">'G5-Age (onglet F)'!$G$11</definedName>
    <definedName name="TOT_49_HO">'G5-Age (onglet H)'!$G$12</definedName>
    <definedName name="TOT_54_FE">'G5-Age (onglet F)'!$G$12</definedName>
    <definedName name="TOT_54_HO">'G5-Age (onglet H)'!$G$13</definedName>
    <definedName name="TOT_59_FE">'G5-Age (onglet F)'!$G$13</definedName>
    <definedName name="TOT_59_HO">'G5-Age (onglet H)'!$G$14</definedName>
    <definedName name="TOT_62_FE">'G5-Age (onglet F)'!$G$14</definedName>
    <definedName name="TOT_62_HO">'G5-Age (onglet H)'!$G$15</definedName>
    <definedName name="TOT_64_FE">'G5-Age (onglet F)'!$G$15</definedName>
    <definedName name="TOT_64_HO">'G5-Age (onglet H)'!$G$16</definedName>
    <definedName name="TOT_67_FE">'G5-Age (onglet F)'!$G$16</definedName>
    <definedName name="TOT_67_HO">'G5-Age (onglet H)'!$G$17</definedName>
    <definedName name="TOT_AFRI">'G01234-Effectifs PP'!$H$30</definedName>
    <definedName name="TOT_AGE">'G5-Age (onglet T)'!$G$7</definedName>
    <definedName name="TOT_AGE_FE">'G5-Age (onglet F)'!$G$18</definedName>
    <definedName name="TOT_AGE_HO">'G5-Age (onglet H)'!$G$19</definedName>
    <definedName name="TOT_AGRI">'G6-Disciplines'!$F$13</definedName>
    <definedName name="TOT_Als">'H2-ETPR Région'!$H$16</definedName>
    <definedName name="TOT_AMNORD">'G01234-Effectifs PP'!$H$27</definedName>
    <definedName name="TOT_AMSUD">'G01234-Effectifs PP'!$H$28</definedName>
    <definedName name="TOT_AOM">'H2-ETPR Région'!$H$34</definedName>
    <definedName name="TOT_Aqu">'H2-ETPR Région'!$H$21</definedName>
    <definedName name="TOT_ASIE">'G01234-Effectifs PP'!$H$29</definedName>
    <definedName name="TOT_AUTR">'G01234-Effectifs PP'!$H$31</definedName>
    <definedName name="TOT_Auv">'H2-ETPR Région'!$H$25</definedName>
    <definedName name="TOT_BN">'H2-ETPR Région'!$H$12</definedName>
    <definedName name="TOT_Bourg">'H2-ETPR Région'!$H$13</definedName>
    <definedName name="TOT_Bret">'H2-ETPR Région'!$H$19</definedName>
    <definedName name="TOT_CA">'H2-ETPR Région'!$H$8</definedName>
    <definedName name="TOT_CD">'G01234-Effectifs PP'!$H$14</definedName>
    <definedName name="TOT_CDD">'G01234-Effectifs PP'!$H$11</definedName>
    <definedName name="TOT_CDD_A">'G01234-Effectifs PP'!$H$13</definedName>
    <definedName name="TOT_CDD_L">'G01234-Effectifs PP'!$H$12</definedName>
    <definedName name="TOT_CDI">'G01234-Effectifs PP'!$H$10</definedName>
    <definedName name="TOT_CHIM">'G6-Disciplines'!$F$9</definedName>
    <definedName name="TOT_Cors">'H2-ETPR Région'!$H$28</definedName>
    <definedName name="TOT_CVdL">'H2-ETPR Région'!$H$11</definedName>
    <definedName name="TOT_DISC">'G6-Disciplines'!$F$19</definedName>
    <definedName name="TOT_ENSU_PP">'G01234-Effectifs PP'!$H$40</definedName>
    <definedName name="TOT_ENTR_PP">'G01234-Effectifs PP'!$H$42</definedName>
    <definedName name="TOT_ETAT_PP">'G01234-Effectifs PP'!$H$39</definedName>
    <definedName name="TOT_ETR_PP">'G01234-Effectifs PP'!$H$44</definedName>
    <definedName name="TOT_EURO">'G01234-Effectifs PP'!$H$26</definedName>
    <definedName name="TOT_FC">'H2-ETPR Région'!$H$17</definedName>
    <definedName name="TOT_FE">'G01234-Effectifs PP'!$H$18</definedName>
    <definedName name="TOT_FR">'G01234-Effectifs PP'!$H$24</definedName>
    <definedName name="TOT_GES">'G6-Disciplines'!$F$18</definedName>
    <definedName name="TOT_Guad">'H2-ETPR Région'!$H$29</definedName>
    <definedName name="TOT_Guya">'H2-ETPR Région'!$H$31</definedName>
    <definedName name="TOT_HN">'H2-ETPR Région'!$H$10</definedName>
    <definedName name="TOT_HO">'G01234-Effectifs PP'!$H$17</definedName>
    <definedName name="TOT_IdF">'H2-ETPR Région'!$H$7</definedName>
    <definedName name="TOT_IN_ETP">'H1-ETPR lieu'!$H$8</definedName>
    <definedName name="TOT_IN_PP">'G01234-Effectifs PP'!$H$37</definedName>
    <definedName name="TOT_ISBL_PP">'G01234-Effectifs PP'!$H$41</definedName>
    <definedName name="TOT_LIEU_ETP">'H1-ETPR lieu'!$H$10</definedName>
    <definedName name="TOT_LIEU_PP">'G01234-Effectifs PP'!$H$45</definedName>
    <definedName name="TOT_Lim">'H2-ETPR Région'!$H$23</definedName>
    <definedName name="TOT_Lorr">'H2-ETPR Région'!$H$15</definedName>
    <definedName name="TOT_LR">'H2-ETPR Région'!$H$26</definedName>
    <definedName name="TOT_LRe">'H2-ETPR Région'!$H$32</definedName>
    <definedName name="TOT_Marti">'H2-ETPR Région'!$H$30</definedName>
    <definedName name="TOT_MATH">'G6-Disciplines'!$F$7</definedName>
    <definedName name="TOT_Mayo">'H2-ETPR Région'!$H$33</definedName>
    <definedName name="TOT_MECA">'G6-Disciplines'!$F$11</definedName>
    <definedName name="TOT_MED">'G6-Disciplines'!$F$15</definedName>
    <definedName name="TOT_MP">'H2-ETPR Région'!$H$22</definedName>
    <definedName name="TOT_NAT">'G01234-Effectifs PP'!$H$32</definedName>
    <definedName name="TOT_NATU">'G6-Disciplines'!$F$12</definedName>
    <definedName name="TOT_NPdC">'H2-ETPR Région'!$H$14</definedName>
    <definedName name="TOT_OI_PP">'G01234-Effectifs PP'!$H$43</definedName>
    <definedName name="TOT_OUT_ETP">'H1-ETPR lieu'!$H$9</definedName>
    <definedName name="TOT_OUT_PP">'G01234-Effectifs PP'!$H$38</definedName>
    <definedName name="TOT_PACA">'H2-ETPR Région'!$H$27</definedName>
    <definedName name="TOT_PC">'H2-ETPR Région'!$H$20</definedName>
    <definedName name="TOT_PdL">'H2-ETPR Région'!$H$18</definedName>
    <definedName name="TOT_PHYS">'G6-Disciplines'!$F$8</definedName>
    <definedName name="TOT_Pic">'H2-ETPR Région'!$H$9</definedName>
    <definedName name="TOT_RA">'H2-ETPR Région'!$H$24</definedName>
    <definedName name="TOT_REG">'H2-ETPR Région'!$H$36</definedName>
    <definedName name="TOT_REG_ETR">'H2-ETPR Région'!$H$35</definedName>
    <definedName name="TOT_SE">'G01234-Effectifs PP'!$H$19</definedName>
    <definedName name="TOT_SH">'G6-Disciplines'!$F$17</definedName>
    <definedName name="TOT_SS">'G6-Disciplines'!$F$16</definedName>
    <definedName name="TOT_STIC">'G6-Disciplines'!$F$10</definedName>
    <definedName name="TOT_SV">'G6-Disciplines'!$F$14</definedName>
    <definedName name="TOT_T_ETP">'J-Tiers ETPR'!$H$14</definedName>
    <definedName name="TOT_T_PP">'I-Tiers PP'!$H$14</definedName>
    <definedName name="TOT_TAUTRE_ETP">'J-Tiers ETPR'!$H$13</definedName>
    <definedName name="TOT_TAUTRE_PP">'I-Tiers PP'!$H$13</definedName>
    <definedName name="TOT_TCOLLTER_ETP">'J-Tiers ETPR'!$H$10</definedName>
    <definedName name="TOT_TCOLLTER_PP">'I-Tiers PP'!$H$10</definedName>
    <definedName name="TOT_TETR_ETP">'J-Tiers ETPR'!$H$12</definedName>
    <definedName name="TOT_TETR_PP">'I-Tiers PP'!$H$12</definedName>
    <definedName name="TOT_TMIN_ETP">'J-Tiers ETPR'!$H$8</definedName>
    <definedName name="TOT_TMIN_PP">'I-Tiers PP'!$H$8</definedName>
    <definedName name="TOT_TOI_ETP">'J-Tiers ETPR'!$H$11</definedName>
    <definedName name="TOT_TOI_PP">'I-Tiers PP'!$H$11</definedName>
    <definedName name="TOT_TORGFI_ETP">'J-Tiers ETPR'!$H$9</definedName>
    <definedName name="TOT_TORGFI_PP">'I-Tiers PP'!$H$9</definedName>
    <definedName name="TOT_UE">'G01234-Effectifs PP'!$H$25</definedName>
    <definedName name="TUTELLE">'A1-INFORMATIONS GENERALES'!$B$14</definedName>
    <definedName name="_xlnm.Print_Area" localSheetId="4">'C1-DIRD_Nature'!$A$2:$C$14</definedName>
    <definedName name="_xlnm.Print_Area" localSheetId="32">'I-Tiers PP'!$A$2:$H$16</definedName>
    <definedName name="_xlnm.Print_Area" localSheetId="33">'J-Tiers ETPR'!$A$2:$H$14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42" l="1"/>
  <c r="F36" i="42"/>
  <c r="E36" i="42"/>
  <c r="D36" i="42"/>
  <c r="C36" i="42"/>
  <c r="B36" i="42"/>
  <c r="H23" i="39" l="1"/>
  <c r="G23" i="39" l="1"/>
  <c r="B13" i="13"/>
  <c r="C15" i="13" l="1"/>
  <c r="D6" i="23"/>
  <c r="G19" i="39"/>
  <c r="E19" i="39"/>
  <c r="D19" i="39"/>
  <c r="B19" i="39"/>
  <c r="F17" i="39"/>
  <c r="C18" i="39"/>
  <c r="F18" i="39" s="1"/>
  <c r="C17" i="39"/>
  <c r="C16" i="39"/>
  <c r="F16" i="39" s="1"/>
  <c r="C15" i="39"/>
  <c r="F15" i="39" s="1"/>
  <c r="C14" i="39"/>
  <c r="F14" i="39" s="1"/>
  <c r="C13" i="39"/>
  <c r="F13" i="39" s="1"/>
  <c r="C12" i="39"/>
  <c r="F12" i="39" s="1"/>
  <c r="C11" i="39"/>
  <c r="F11" i="39" s="1"/>
  <c r="C10" i="39"/>
  <c r="F10" i="39" s="1"/>
  <c r="C9" i="39"/>
  <c r="F9" i="39" s="1"/>
  <c r="C8" i="39"/>
  <c r="F8" i="39" s="1"/>
  <c r="C7" i="39"/>
  <c r="F7" i="39" s="1"/>
  <c r="F19" i="39" l="1"/>
  <c r="C19" i="39"/>
  <c r="H9" i="39"/>
  <c r="H8" i="39"/>
  <c r="H7" i="39"/>
  <c r="H18" i="39" l="1"/>
  <c r="H17" i="39"/>
  <c r="H16" i="39"/>
  <c r="H15" i="39"/>
  <c r="H14" i="39"/>
  <c r="H13" i="39"/>
  <c r="H12" i="39"/>
  <c r="H11" i="39"/>
  <c r="H10" i="39"/>
  <c r="H19" i="39" s="1"/>
  <c r="B23" i="39" l="1"/>
  <c r="D14" i="44" l="1"/>
  <c r="D14" i="43"/>
  <c r="D10" i="41" l="1"/>
  <c r="D40" i="42" s="1"/>
  <c r="D10" i="38"/>
  <c r="D18" i="37"/>
  <c r="D19" i="36"/>
  <c r="D38" i="35" l="1"/>
  <c r="D32" i="35" l="1"/>
  <c r="D19" i="35"/>
  <c r="D11" i="35"/>
  <c r="H35" i="42" l="1"/>
  <c r="A15" i="22" l="1"/>
  <c r="A8" i="34" l="1"/>
  <c r="H13" i="44"/>
  <c r="H12" i="44"/>
  <c r="H11" i="44"/>
  <c r="H10" i="44"/>
  <c r="H9" i="44"/>
  <c r="H8" i="44"/>
  <c r="G14" i="44"/>
  <c r="F14" i="44"/>
  <c r="E14" i="44"/>
  <c r="C14" i="44"/>
  <c r="B14" i="44"/>
  <c r="H13" i="43"/>
  <c r="H12" i="43"/>
  <c r="H11" i="43"/>
  <c r="H10" i="43"/>
  <c r="H9" i="43"/>
  <c r="H8" i="43"/>
  <c r="G14" i="43"/>
  <c r="F14" i="43"/>
  <c r="E14" i="43"/>
  <c r="C14" i="43"/>
  <c r="B14" i="43"/>
  <c r="A4" i="43"/>
  <c r="H34" i="42"/>
  <c r="H33" i="42"/>
  <c r="H32" i="42"/>
  <c r="H31" i="42"/>
  <c r="H30" i="42"/>
  <c r="H29" i="42"/>
  <c r="H28" i="42"/>
  <c r="H27" i="42"/>
  <c r="H26" i="42"/>
  <c r="H25" i="42"/>
  <c r="H24" i="42"/>
  <c r="H23" i="42"/>
  <c r="H22" i="42"/>
  <c r="H21" i="42"/>
  <c r="H20" i="42"/>
  <c r="H19" i="42"/>
  <c r="H18" i="42"/>
  <c r="H17" i="42"/>
  <c r="H16" i="42"/>
  <c r="H15" i="42"/>
  <c r="H14" i="42"/>
  <c r="H13" i="42"/>
  <c r="H12" i="42"/>
  <c r="H11" i="42"/>
  <c r="H10" i="42"/>
  <c r="H9" i="42"/>
  <c r="H8" i="42"/>
  <c r="H7" i="42"/>
  <c r="C10" i="41"/>
  <c r="E10" i="41" s="1"/>
  <c r="E40" i="42" s="1"/>
  <c r="B10" i="41"/>
  <c r="B40" i="42" s="1"/>
  <c r="H8" i="41"/>
  <c r="A24" i="39"/>
  <c r="C7" i="38"/>
  <c r="C13" i="38" s="1"/>
  <c r="F10" i="38"/>
  <c r="E10" i="38"/>
  <c r="C10" i="38"/>
  <c r="B10" i="38"/>
  <c r="G10" i="38" s="1"/>
  <c r="F18" i="37"/>
  <c r="E18" i="37"/>
  <c r="C18" i="37"/>
  <c r="B18" i="37"/>
  <c r="G17" i="37"/>
  <c r="G16" i="37"/>
  <c r="G15" i="37"/>
  <c r="G14" i="37"/>
  <c r="G13" i="37"/>
  <c r="G12" i="37"/>
  <c r="G11" i="37"/>
  <c r="G10" i="37"/>
  <c r="G9" i="37"/>
  <c r="G8" i="37"/>
  <c r="G7" i="37"/>
  <c r="G6" i="37"/>
  <c r="F19" i="36"/>
  <c r="F7" i="38" s="1"/>
  <c r="E19" i="36"/>
  <c r="E7" i="38" s="1"/>
  <c r="C19" i="36"/>
  <c r="D7" i="38" s="1"/>
  <c r="D13" i="38" s="1"/>
  <c r="B19" i="36"/>
  <c r="B7" i="38" s="1"/>
  <c r="G18" i="36"/>
  <c r="G17" i="36"/>
  <c r="G16" i="36"/>
  <c r="G15" i="36"/>
  <c r="G14" i="36"/>
  <c r="G13" i="36"/>
  <c r="G12" i="36"/>
  <c r="G11" i="36"/>
  <c r="G10" i="36"/>
  <c r="G9" i="36"/>
  <c r="G8" i="36"/>
  <c r="G7" i="36"/>
  <c r="A3" i="36"/>
  <c r="A2" i="36"/>
  <c r="H36" i="42" l="1"/>
  <c r="G18" i="37"/>
  <c r="G7" i="38" s="1"/>
  <c r="G19" i="36"/>
  <c r="C40" i="42"/>
  <c r="B13" i="38"/>
  <c r="F13" i="38"/>
  <c r="E13" i="38"/>
  <c r="H14" i="43"/>
  <c r="F10" i="41"/>
  <c r="H9" i="41"/>
  <c r="H10" i="41" s="1"/>
  <c r="G38" i="35"/>
  <c r="G45" i="35" s="1"/>
  <c r="F38" i="35"/>
  <c r="F45" i="35" s="1"/>
  <c r="E38" i="35"/>
  <c r="E45" i="35" s="1"/>
  <c r="C38" i="35"/>
  <c r="B38" i="35"/>
  <c r="B45" i="35" s="1"/>
  <c r="H44" i="35"/>
  <c r="H43" i="35"/>
  <c r="H42" i="35"/>
  <c r="H41" i="35"/>
  <c r="H40" i="35"/>
  <c r="H39" i="35"/>
  <c r="H37" i="35"/>
  <c r="C45" i="35" l="1"/>
  <c r="D45" i="35"/>
  <c r="H40" i="42"/>
  <c r="A12" i="41"/>
  <c r="G10" i="41"/>
  <c r="F40" i="42"/>
  <c r="H38" i="35"/>
  <c r="H45" i="35" s="1"/>
  <c r="H31" i="35"/>
  <c r="H30" i="35"/>
  <c r="H29" i="35"/>
  <c r="H28" i="35"/>
  <c r="H27" i="35"/>
  <c r="H26" i="35"/>
  <c r="H25" i="35"/>
  <c r="H24" i="35"/>
  <c r="G32" i="35"/>
  <c r="F32" i="35"/>
  <c r="E32" i="35"/>
  <c r="C32" i="35"/>
  <c r="B32" i="35"/>
  <c r="G19" i="35"/>
  <c r="F19" i="35"/>
  <c r="E19" i="35"/>
  <c r="C19" i="35"/>
  <c r="B19" i="35"/>
  <c r="H18" i="35"/>
  <c r="H17" i="35"/>
  <c r="H19" i="35" l="1"/>
  <c r="G40" i="42"/>
  <c r="A38" i="42"/>
  <c r="H32" i="35"/>
  <c r="G11" i="35"/>
  <c r="G14" i="35" s="1"/>
  <c r="F11" i="35"/>
  <c r="F14" i="35" s="1"/>
  <c r="E11" i="35"/>
  <c r="C11" i="35"/>
  <c r="B11" i="35"/>
  <c r="H13" i="35"/>
  <c r="H12" i="35"/>
  <c r="H10" i="35"/>
  <c r="G13" i="38" s="1"/>
  <c r="A15" i="38" s="1"/>
  <c r="A12" i="34"/>
  <c r="D5" i="34"/>
  <c r="B36" i="33"/>
  <c r="B29" i="33"/>
  <c r="B23" i="33"/>
  <c r="B10" i="33"/>
  <c r="B39" i="33" s="1"/>
  <c r="C38" i="32"/>
  <c r="D23" i="39" l="1"/>
  <c r="C23" i="39"/>
  <c r="E14" i="35"/>
  <c r="E23" i="39"/>
  <c r="C14" i="35"/>
  <c r="D14" i="35"/>
  <c r="H11" i="35"/>
  <c r="H14" i="35" s="1"/>
  <c r="A25" i="39"/>
  <c r="B14" i="35"/>
  <c r="B12" i="31"/>
  <c r="B45" i="30"/>
  <c r="B12" i="30"/>
  <c r="B49" i="29"/>
  <c r="B38" i="29"/>
  <c r="B35" i="28"/>
  <c r="B29" i="28"/>
  <c r="B21" i="28"/>
  <c r="D5" i="23"/>
  <c r="B19" i="26"/>
  <c r="B53" i="29" s="1"/>
  <c r="A14" i="25"/>
  <c r="B13" i="25"/>
  <c r="C14" i="25" s="1"/>
  <c r="A16" i="25" s="1"/>
  <c r="D8" i="24"/>
  <c r="D7" i="24"/>
  <c r="D6" i="24"/>
  <c r="D4" i="24"/>
  <c r="B9" i="24"/>
  <c r="C9" i="24"/>
  <c r="A33" i="35" l="1"/>
  <c r="A46" i="35"/>
  <c r="A47" i="35"/>
  <c r="A20" i="35"/>
  <c r="B48" i="30"/>
  <c r="B6" i="34"/>
  <c r="D6" i="34" s="1"/>
  <c r="D9" i="24"/>
  <c r="A10" i="24" s="1"/>
  <c r="C9" i="34"/>
  <c r="C6" i="23"/>
  <c r="C7" i="23"/>
  <c r="C13" i="34" l="1"/>
  <c r="B9" i="34"/>
  <c r="C8" i="23"/>
  <c r="A18" i="22"/>
  <c r="B32" i="21"/>
  <c r="B25" i="21"/>
  <c r="B18" i="21"/>
  <c r="B35" i="21" s="1"/>
  <c r="B13" i="22" s="1"/>
  <c r="C42" i="20"/>
  <c r="B12" i="22" s="1"/>
  <c r="B12" i="19"/>
  <c r="B11" i="22" s="1"/>
  <c r="B45" i="18"/>
  <c r="B13" i="18"/>
  <c r="B40" i="17"/>
  <c r="B7" i="22" s="1"/>
  <c r="B37" i="17"/>
  <c r="B9" i="22" s="1"/>
  <c r="B21" i="16"/>
  <c r="B8" i="22" s="1"/>
  <c r="D9" i="34" l="1"/>
  <c r="A10" i="34" s="1"/>
  <c r="B47" i="18"/>
  <c r="B10" i="22" s="1"/>
  <c r="B6" i="22" s="1"/>
  <c r="B8" i="15"/>
  <c r="A9" i="15" s="1"/>
  <c r="B35" i="55"/>
  <c r="A2" i="55"/>
  <c r="D7" i="23" l="1"/>
  <c r="B18" i="22"/>
  <c r="C34" i="55"/>
  <c r="C22" i="55"/>
  <c r="C10" i="55"/>
  <c r="C21" i="55"/>
  <c r="C9" i="55"/>
  <c r="C20" i="55"/>
  <c r="C8" i="55"/>
  <c r="C31" i="55"/>
  <c r="C19" i="55"/>
  <c r="C7" i="55"/>
  <c r="C30" i="55"/>
  <c r="C18" i="55"/>
  <c r="C17" i="55"/>
  <c r="C28" i="55"/>
  <c r="C15" i="55"/>
  <c r="C25" i="55"/>
  <c r="C24" i="55"/>
  <c r="C23" i="55"/>
  <c r="C33" i="55"/>
  <c r="C16" i="55"/>
  <c r="C26" i="55"/>
  <c r="C13" i="55"/>
  <c r="C11" i="55"/>
  <c r="C32" i="55"/>
  <c r="C27" i="55"/>
  <c r="C14" i="55"/>
  <c r="C12" i="55"/>
  <c r="C29" i="55"/>
  <c r="A19" i="22"/>
  <c r="B7" i="23"/>
  <c r="A16" i="52"/>
  <c r="C35" i="55" l="1"/>
  <c r="A16" i="13"/>
  <c r="B6" i="23"/>
  <c r="B37" i="55"/>
  <c r="A36" i="55" s="1"/>
  <c r="A2" i="15"/>
  <c r="A11" i="23" l="1"/>
  <c r="B8" i="23"/>
  <c r="A2" i="44"/>
  <c r="D8" i="23" l="1"/>
  <c r="A10" i="23" s="1"/>
  <c r="B13" i="34"/>
  <c r="A2" i="18"/>
  <c r="A2" i="34"/>
  <c r="A2" i="30"/>
  <c r="A2" i="31"/>
  <c r="A2" i="32"/>
  <c r="A2" i="33"/>
  <c r="A2" i="29"/>
  <c r="A2" i="28"/>
  <c r="A2" i="26"/>
  <c r="A2" i="39" l="1"/>
  <c r="A2" i="22" l="1"/>
  <c r="A6" i="34" l="1"/>
  <c r="C5" i="34"/>
  <c r="A8" i="35"/>
  <c r="A2" i="25"/>
  <c r="A2" i="24"/>
  <c r="A2" i="13"/>
  <c r="C16" i="34" l="1"/>
  <c r="A15" i="34" s="1"/>
  <c r="B16" i="34"/>
  <c r="A14" i="34" s="1"/>
  <c r="A15" i="52" l="1"/>
  <c r="C13" i="49" l="1"/>
  <c r="A2" i="38"/>
  <c r="A2" i="37"/>
  <c r="A2" i="43" l="1"/>
  <c r="A2" i="42"/>
  <c r="A2" i="41"/>
  <c r="A4" i="39"/>
  <c r="A17" i="37"/>
  <c r="A16" i="37"/>
  <c r="A15" i="37"/>
  <c r="A14" i="37"/>
  <c r="A13" i="37"/>
  <c r="A12" i="37"/>
  <c r="A11" i="37"/>
  <c r="A10" i="37"/>
  <c r="A9" i="37"/>
  <c r="A8" i="37"/>
  <c r="A7" i="37"/>
  <c r="A6" i="37"/>
  <c r="A3" i="37"/>
  <c r="A18" i="36"/>
  <c r="A17" i="36"/>
  <c r="A16" i="36"/>
  <c r="A15" i="36"/>
  <c r="A14" i="36"/>
  <c r="A13" i="36"/>
  <c r="A12" i="36"/>
  <c r="A11" i="36"/>
  <c r="A10" i="36"/>
  <c r="A9" i="36"/>
  <c r="A8" i="36"/>
  <c r="A7" i="36"/>
  <c r="A35" i="35"/>
  <c r="A22" i="35"/>
  <c r="A16" i="35"/>
  <c r="A4" i="35"/>
  <c r="A2" i="35"/>
  <c r="B5" i="34"/>
  <c r="B4" i="25"/>
  <c r="B4" i="24"/>
  <c r="B5" i="23"/>
  <c r="A2" i="23"/>
  <c r="A6" i="22"/>
  <c r="A2" i="21"/>
  <c r="A2" i="20"/>
  <c r="A2" i="19"/>
  <c r="A2" i="17"/>
  <c r="A2" i="16"/>
  <c r="A19" i="13"/>
  <c r="A2" i="12"/>
  <c r="A10" i="12"/>
  <c r="C4" i="25"/>
  <c r="C4" i="24"/>
  <c r="C5" i="23"/>
  <c r="A16" i="22"/>
  <c r="C12" i="13"/>
  <c r="H14" i="44"/>
</calcChain>
</file>

<file path=xl/sharedStrings.xml><?xml version="1.0" encoding="utf-8"?>
<sst xmlns="http://schemas.openxmlformats.org/spreadsheetml/2006/main" count="1049" uniqueCount="615">
  <si>
    <t>%</t>
  </si>
  <si>
    <t>Les entreprises implantées en France (y compris outre-mer)</t>
  </si>
  <si>
    <t>Entreprises</t>
  </si>
  <si>
    <t>Organisations internationales (y compris celles présentes sur le territoire national)</t>
  </si>
  <si>
    <t>Établissements d'enseignement supérieur et organismes d’État implantés à l'étranger</t>
  </si>
  <si>
    <t>Entreprises implantées à l'étranger</t>
  </si>
  <si>
    <t>-&gt; Organismes financeurs</t>
  </si>
  <si>
    <t>Autres établissements d'enseignement supérieur et de recherche</t>
  </si>
  <si>
    <t>Fonds de l'Union européenne</t>
  </si>
  <si>
    <t>CONTACTS</t>
  </si>
  <si>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</si>
  <si>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</si>
  <si>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</si>
  <si>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</si>
  <si>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</si>
  <si>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</si>
  <si>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</si>
  <si>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</si>
  <si>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</si>
  <si>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</si>
  <si>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</si>
  <si>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</si>
  <si>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</si>
  <si>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</si>
  <si>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</si>
  <si>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Réponse attendue avant le</t>
  </si>
  <si>
    <r>
      <t>Pour plus de renseignements</t>
    </r>
    <r>
      <rPr>
        <sz val="10"/>
        <rFont val="Arial"/>
        <family val="2"/>
      </rPr>
      <t>, vous pouvez contacter :</t>
    </r>
    <r>
      <rPr>
        <u/>
        <sz val="10"/>
        <rFont val="Arial"/>
        <family val="2"/>
      </rPr>
      <t xml:space="preserve">
</t>
    </r>
    <r>
      <rPr>
        <u/>
        <sz val="10"/>
        <color theme="8" tint="-0.249977111117893"/>
        <rFont val="Arial"/>
        <family val="2"/>
      </rPr>
      <t>[</t>
    </r>
    <r>
      <rPr>
        <sz val="10"/>
        <color theme="8" tint="-0.249977111117893"/>
        <rFont val="Arial"/>
        <family val="2"/>
      </rPr>
      <t>Administrateur]*[type_etab]</t>
    </r>
    <r>
      <rPr>
        <sz val="10"/>
        <rFont val="Arial"/>
        <family val="2"/>
      </rPr>
      <t xml:space="preserve"> - </t>
    </r>
    <r>
      <rPr>
        <sz val="10"/>
        <color theme="8" tint="-0.249977111117893"/>
        <rFont val="Arial"/>
        <family val="2"/>
      </rPr>
      <t>[tel_admin]*[type_etab]</t>
    </r>
    <r>
      <rPr>
        <sz val="10"/>
        <rFont val="Arial"/>
        <family val="2"/>
      </rPr>
      <t xml:space="preserve"> - recherche.publique@recherche.gouv.fr</t>
    </r>
  </si>
  <si>
    <t>1 rue Descartes</t>
  </si>
  <si>
    <t>75231 Paris cedex 05</t>
  </si>
  <si>
    <t>Texte Aide (?)</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</si>
  <si>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</si>
  <si>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</si>
  <si>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</si>
  <si>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</si>
  <si>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</si>
  <si>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</si>
  <si>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</si>
  <si>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</si>
  <si>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Correspondant personnels R&amp;D</t>
  </si>
  <si>
    <t>Responsable de la coordination des réponses de la partie relative aux personnels R&amp;D</t>
  </si>
  <si>
    <t>INFORMATIONS GÉNÉRALES</t>
  </si>
  <si>
    <t>TYPE ETABLISSEMENT</t>
  </si>
  <si>
    <t>SIREN ETABLISSEMENT</t>
  </si>
  <si>
    <t xml:space="preserve">Nom </t>
  </si>
  <si>
    <t xml:space="preserve">Sigle </t>
  </si>
  <si>
    <t>Adresse postale</t>
  </si>
  <si>
    <t>complément d'adresse</t>
  </si>
  <si>
    <t>code postal</t>
  </si>
  <si>
    <t>ville</t>
  </si>
  <si>
    <t>Il s'agit des effectifs totaux de votre organisme, recherche et hors recherche, comptés en personne physique au 31/12</t>
  </si>
  <si>
    <t>Il s'agit du budget total dont dispose votre organisme, recherche et hors recherche, pour l'année, en milliers d'euros</t>
  </si>
  <si>
    <t>Commentaire</t>
  </si>
  <si>
    <t>L'activité d'opérateur de la R&amp;D correspond aux travaux de R&amp;D exécutés par les organismes pour leur propre compte ou pour le compte de tiers. Cela inclut également les achats de R&amp;D et les travaux de recherche donnés en sous-traitance à un tiers.</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</si>
  <si>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</si>
  <si>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</si>
  <si>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</si>
  <si>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Dépenses courantes de R&amp;D hors amortissements</t>
  </si>
  <si>
    <t>Montants HT en K€</t>
  </si>
  <si>
    <t>Dépenses de personnel de R&amp;D (y.c. charges sociales et fiscales)</t>
  </si>
  <si>
    <t>Dépenses de fonctionnement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</si>
  <si>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</si>
  <si>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Équipements propres à la R&amp;D</t>
  </si>
  <si>
    <t>Les dépenses en équipements propres à la R&amp;D correspondent les achats d'équipements nécessaires à la réalisation des travaux internes à la R&amp;D (même si ceux-ci sont mis à disposition d'autres institutions ou organismes).</t>
  </si>
  <si>
    <t xml:space="preserve">Opérations immobilières propres à la R&amp;D </t>
  </si>
  <si>
    <t>Les opérations immobilières à la R&amp;D correspondent aux dépenses réalisées dans l'année, sans déduction quelconque liée à l’amortissement.</t>
  </si>
  <si>
    <t>Total des dépenses intérieures de R&amp;D hors amortissements</t>
  </si>
  <si>
    <t>Montant HT en K€</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</si>
  <si>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</si>
  <si>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</si>
  <si>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</si>
  <si>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</si>
  <si>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</si>
  <si>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</si>
  <si>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</si>
  <si>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</si>
  <si>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</si>
  <si>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</si>
  <si>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</si>
  <si>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</si>
  <si>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</si>
  <si>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</si>
  <si>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</si>
  <si>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</si>
  <si>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</si>
  <si>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</si>
  <si>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</si>
  <si>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</si>
  <si>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</si>
  <si>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</si>
  <si>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</si>
  <si>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</si>
  <si>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</si>
  <si>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</si>
  <si>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</si>
  <si>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</si>
  <si>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</si>
  <si>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</si>
  <si>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</si>
  <si>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</si>
  <si>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</si>
  <si>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</si>
  <si>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</si>
  <si>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</si>
  <si>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</si>
  <si>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</si>
  <si>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</si>
  <si>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</si>
  <si>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</si>
  <si>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</si>
  <si>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</si>
  <si>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</si>
  <si>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</si>
  <si>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</si>
  <si>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</si>
  <si>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</si>
  <si>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</si>
  <si>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</si>
  <si>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Agence nationale pour la gestion des déchets radioactifs</t>
  </si>
  <si>
    <t>ANSES</t>
  </si>
  <si>
    <t>Agence nationale de sécurité sanitaire de l'alimentation, de l'environnement et du travail</t>
  </si>
  <si>
    <t>BRGM</t>
  </si>
  <si>
    <t>Bureau de recherches géologiques et minières</t>
  </si>
  <si>
    <t>CEA civil</t>
  </si>
  <si>
    <t>Commissariat à l'énergie atomique et aux énergies alternatives</t>
  </si>
  <si>
    <t>CEE</t>
  </si>
  <si>
    <t>Centre d’études de l’emploi</t>
  </si>
  <si>
    <t>CEPII</t>
  </si>
  <si>
    <t>Centre d’études prospectives et d’informations internationales</t>
  </si>
  <si>
    <t>CEREMA</t>
  </si>
  <si>
    <t>Centre d'études et d'expertise pour les risques, la mobilité, l'environnement et l'aménagement</t>
  </si>
  <si>
    <t>CIRAD</t>
  </si>
  <si>
    <t>Centre de coopération internationale en recherche agronomique pour le développement</t>
  </si>
  <si>
    <t>CNAF</t>
  </si>
  <si>
    <t>Caisse nationale d’allocations familiales</t>
  </si>
  <si>
    <t>CNES</t>
  </si>
  <si>
    <t>Centre national d'études spatiales</t>
  </si>
  <si>
    <t>CNRM (Météo France)</t>
  </si>
  <si>
    <t>Centre national de recherches météorologiques</t>
  </si>
  <si>
    <t xml:space="preserve">CNRS </t>
  </si>
  <si>
    <t>Centre national de la recherche scientifique</t>
  </si>
  <si>
    <t>CSTB</t>
  </si>
  <si>
    <t>Centre scientifique et technique du bâtiment</t>
  </si>
  <si>
    <t>EFS</t>
  </si>
  <si>
    <t>Etablissement français du sang</t>
  </si>
  <si>
    <t>IFREMER</t>
  </si>
  <si>
    <t>Institut français de recherche pour l'exploitation de la mer</t>
  </si>
  <si>
    <t xml:space="preserve">IGN </t>
  </si>
  <si>
    <t>Institut national de l’information géographique et forestière</t>
  </si>
  <si>
    <t xml:space="preserve">INED </t>
  </si>
  <si>
    <t>Institut national d’études démographiques</t>
  </si>
  <si>
    <t xml:space="preserve">INERIS </t>
  </si>
  <si>
    <t>Institut national de l'environnement industriel et des risques</t>
  </si>
  <si>
    <t>INRAE</t>
  </si>
  <si>
    <t>Institut national de recherche pour l'agriculture, l'alimentation et l'environnement</t>
  </si>
  <si>
    <t>INRAP</t>
  </si>
  <si>
    <t>Institut national de recherches archéologiques préventives</t>
  </si>
  <si>
    <t xml:space="preserve">INRIA </t>
  </si>
  <si>
    <t>Institut national de recherche en informatique et en automatique</t>
  </si>
  <si>
    <t>INSEE</t>
  </si>
  <si>
    <t>Institut national de la statistique et des études économiques</t>
  </si>
  <si>
    <t>INSERM</t>
  </si>
  <si>
    <t>Institut national de la santé et de la recherche médicale</t>
  </si>
  <si>
    <t xml:space="preserve">IPEV </t>
  </si>
  <si>
    <t>Institut polaire français Paul Émile Victor</t>
  </si>
  <si>
    <t>IRCAM</t>
  </si>
  <si>
    <t>Institut de recherche et coordination acoustique/musique</t>
  </si>
  <si>
    <t>IRD</t>
  </si>
  <si>
    <t>Institut de recherche pour le développement</t>
  </si>
  <si>
    <t xml:space="preserve">IRDES </t>
  </si>
  <si>
    <t>Institut de recherche et documentation en économie de la santé</t>
  </si>
  <si>
    <t xml:space="preserve">IRSN </t>
  </si>
  <si>
    <t>Institut de radioprotection et de sûreté nucléaire</t>
  </si>
  <si>
    <t>LNE</t>
  </si>
  <si>
    <t>Laboratoire national de métrologie et d’essais</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</si>
  <si>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</si>
  <si>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</si>
  <si>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</si>
  <si>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</si>
  <si>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</si>
  <si>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</si>
  <si>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</si>
  <si>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</si>
  <si>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</si>
  <si>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</si>
  <si>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</si>
  <si>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</si>
  <si>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</si>
  <si>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</si>
  <si>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</si>
  <si>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</si>
  <si>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</si>
  <si>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</si>
  <si>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</si>
  <si>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</si>
  <si>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</si>
  <si>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</si>
  <si>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</si>
  <si>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</si>
  <si>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</si>
  <si>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</si>
  <si>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</si>
  <si>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</si>
  <si>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</si>
  <si>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</si>
  <si>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</si>
  <si>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</si>
  <si>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</si>
  <si>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</si>
  <si>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</si>
  <si>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</si>
  <si>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</si>
  <si>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</si>
  <si>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</si>
  <si>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</si>
  <si>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institut national de recherche et de sécurité</t>
  </si>
  <si>
    <t>INTS (institut national de transfusion sanguine) / EFS (Etablissement français du sang)</t>
  </si>
  <si>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</si>
  <si>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Total des dépenses extérieures de R&amp;D exécutées dans le secteur des Associations (en France)</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</si>
  <si>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</si>
  <si>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</si>
  <si>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</si>
  <si>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</si>
  <si>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</si>
  <si>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</si>
  <si>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</si>
  <si>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</si>
  <si>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</si>
  <si>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</si>
  <si>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</si>
  <si>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</si>
  <si>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</si>
  <si>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</si>
  <si>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</si>
  <si>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</si>
  <si>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</si>
  <si>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</si>
  <si>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</si>
  <si>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</si>
  <si>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</si>
  <si>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</si>
  <si>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</si>
  <si>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</si>
  <si>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</si>
  <si>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</si>
  <si>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</si>
  <si>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</si>
  <si>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</si>
  <si>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</si>
  <si>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</si>
  <si>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</si>
  <si>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</si>
  <si>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</si>
  <si>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</si>
  <si>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</si>
  <si>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</si>
  <si>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</si>
  <si>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</si>
  <si>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</si>
  <si>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</si>
  <si>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</si>
  <si>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</si>
  <si>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</si>
  <si>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Sont comptées ici les 5 écoles françaises à l'étranger : Casa de Velazquez de Madrid, École française d'archéologie d'Athènes, École française de Rome, École française d'Extrême-Orient et Institut français d'archéologie orientale du Caire.</t>
  </si>
  <si>
    <t>dans un pays de l'Union européenne (UE 28)</t>
  </si>
  <si>
    <t>dans un autres pays européen</t>
  </si>
  <si>
    <t>autre part (hors de l'Europe)</t>
  </si>
  <si>
    <t>Total des dépenses extérieures de R&amp;D : Établissements d'enseignement supérieur et organismes d’État implantés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</si>
  <si>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</si>
  <si>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</si>
  <si>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</si>
  <si>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</si>
  <si>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</si>
  <si>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</si>
  <si>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</si>
  <si>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</si>
  <si>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</si>
  <si>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</si>
  <si>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</si>
  <si>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</si>
  <si>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</si>
  <si>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</si>
  <si>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</si>
  <si>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 xml:space="preserve"> commissariat à l'énergie atomique et aux énergies alternatives - direction des applications militaires</t>
  </si>
  <si>
    <t>CERAH / INI</t>
  </si>
  <si>
    <t>centre d'études et de recherche sur l'appareillage des handicapés - Institution Nationale des Invalides</t>
  </si>
  <si>
    <t>CTSA</t>
  </si>
  <si>
    <t>centre de transfusion sanguine des armées</t>
  </si>
  <si>
    <t>DGA</t>
  </si>
  <si>
    <t>direction générale de l'armement</t>
  </si>
  <si>
    <t>IRBA</t>
  </si>
  <si>
    <t>institut de recherche biomédicale des armées</t>
  </si>
  <si>
    <t>IRENav</t>
  </si>
  <si>
    <t>institut de recherche de l'école navale</t>
  </si>
  <si>
    <t>IRSEM</t>
  </si>
  <si>
    <t>institut de recherche stratégique de l'école militaire</t>
  </si>
  <si>
    <t>ISL</t>
  </si>
  <si>
    <t>institut de recherches de Saint-Louis</t>
  </si>
  <si>
    <t>ONERA</t>
  </si>
  <si>
    <t>office national d'études et de recherches aérospatiales</t>
  </si>
  <si>
    <t>SHOM</t>
  </si>
  <si>
    <t>service hydrographique et océanographique de la marine</t>
  </si>
  <si>
    <t>Total des ressources pour travaux de R&amp;D en provenance du secteur de l'État, les organismes publics et les organismes financeurs : Secteur militaire</t>
  </si>
  <si>
    <t>-&gt; Ministères en charge :</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</si>
  <si>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</si>
  <si>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</si>
  <si>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</si>
  <si>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</si>
  <si>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</si>
  <si>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</si>
  <si>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</si>
  <si>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</si>
  <si>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</si>
  <si>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</si>
  <si>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</si>
  <si>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</si>
  <si>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Total des ressources pour travaux de R&amp;D en provenance du secteur de l'État, les organismes publics et les organismes financeurs : Secteur civil</t>
  </si>
  <si>
    <t>Conseils régionaux</t>
  </si>
  <si>
    <t>Conseils départementaux</t>
  </si>
  <si>
    <t>Communes et groupements de communes</t>
  </si>
  <si>
    <t>Autres collectivités territoriales</t>
  </si>
  <si>
    <t>Total des ressources pour travaux de R&amp;D en provenance du secteur de l'État, les organismes publics et les organismes financeurs : Collectivités territoriales</t>
  </si>
  <si>
    <t>CNRM</t>
  </si>
  <si>
    <t>Total des ressources pour travaux de R&amp;D en provenance du secteur de  L'État, les organismes publics et les organismes financeurs : Organismes publics de recherche</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</si>
  <si>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</si>
  <si>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</si>
  <si>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</si>
  <si>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</si>
  <si>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</si>
  <si>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</si>
  <si>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</si>
  <si>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</si>
  <si>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</si>
  <si>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</si>
  <si>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</si>
  <si>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</si>
  <si>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t>Total des ressources pour travaux de R&amp;D en provenance du secteur de  L'État, les organismes publics et les organismes financeurs : Organismes financeurs</t>
  </si>
  <si>
    <r>
      <t>-&gt; Collectivités territoriales</t>
    </r>
    <r>
      <rPr>
        <sz val="10"/>
        <rFont val="Arial"/>
        <family val="2"/>
      </rPr>
      <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</si>
  <si>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</si>
  <si>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</si>
  <si>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</si>
  <si>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</si>
  <si>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Total des ressources pour travaux de R&amp;D en provenance du secteur de l'enseignement supérieur (en France)</t>
  </si>
  <si>
    <t>Total des ressources pour travaux de R&amp;D en provenance d'autres établissements d'enseignement supérieur et de recherche</t>
  </si>
  <si>
    <t>Total des ressources pour travaux de R&amp;D en provenance des établissements d'enseignement supérieur sous contrat sous contrat avec le Ministère en charge de l'ESR</t>
  </si>
  <si>
    <t>Universités publiques, grandes écoles et grands établissements</t>
  </si>
  <si>
    <t>Total des ressources pour travaux de R&amp;D en provenance du secteur des ISBL (en France)</t>
  </si>
  <si>
    <t>Total des ressources extérieures de R&amp;D en provenance des entreprises implantées en France</t>
  </si>
  <si>
    <t>Montant HT
en K€</t>
  </si>
  <si>
    <t>Total des ressources pour travaux de R&amp;D en provenance du secteur des organisations internationales et de l'étranger</t>
  </si>
  <si>
    <t>Total des ressources pour travaux de R&amp;D en provenance des entreprises implantées à l'étranger</t>
  </si>
  <si>
    <t>Autres pays européens</t>
  </si>
  <si>
    <t>Pays de l'Union européenne (UE 28)</t>
  </si>
  <si>
    <t>Total des ressources pour travaux de R&amp;D en provenance des Établissements d'ens. sup. et organismes d’État implantés à l'étranger</t>
  </si>
  <si>
    <t>Total des ressources pour travaux de R&amp;D en provenance des organisations internationales</t>
  </si>
  <si>
    <t>Total des ressources pour travaux de R&amp;D en provenance du Fonds de l'Union européenne</t>
  </si>
  <si>
    <t>Fonds structurels (FEDER, etc.)</t>
  </si>
  <si>
    <t>PCRD (programme cadre de recherche et développement)</t>
  </si>
  <si>
    <t>Inclut tout le personnel rémunéré, que celui-ci travaille à l'intérieur ou à l'extérieur de votre organisme</t>
  </si>
  <si>
    <t>Total</t>
  </si>
  <si>
    <t>Total personnes physiques</t>
  </si>
  <si>
    <t>Titulaire (fonctionnaires, CDI)</t>
  </si>
  <si>
    <t>Non titulaire (CDD, contractuel, vacataire, post-doc)</t>
  </si>
  <si>
    <t>en personne physique</t>
  </si>
  <si>
    <t>Homme</t>
  </si>
  <si>
    <t>Femme</t>
  </si>
  <si>
    <t>France</t>
  </si>
  <si>
    <t>Autres pays de l’Union européenne (UE 28)</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</si>
  <si>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</si>
  <si>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</si>
  <si>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</si>
  <si>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</si>
  <si>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</si>
  <si>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</si>
  <si>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</si>
  <si>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</si>
  <si>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</si>
  <si>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</si>
  <si>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 xml:space="preserve">Organisations internationales </t>
  </si>
  <si>
    <t>Étranger</t>
  </si>
  <si>
    <t>Total hommes titulaires (personnes physiques)</t>
  </si>
  <si>
    <t>Total femmes titulaires (personnes physiques)</t>
  </si>
  <si>
    <t>Total hommes + femmes titulaires
(Personnes Physiques)</t>
  </si>
  <si>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</si>
  <si>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</si>
  <si>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</si>
  <si>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</si>
  <si>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</si>
  <si>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</si>
  <si>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</si>
  <si>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</si>
  <si>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</si>
  <si>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</si>
  <si>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</si>
  <si>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</si>
  <si>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</si>
  <si>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</si>
  <si>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</si>
  <si>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</si>
  <si>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</si>
  <si>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</si>
  <si>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</si>
  <si>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</si>
  <si>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</si>
  <si>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</si>
  <si>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</si>
  <si>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</si>
  <si>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</si>
  <si>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</si>
  <si>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</si>
  <si>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</si>
  <si>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</si>
  <si>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ANNEE D'EXERCICE</t>
  </si>
  <si>
    <t>Personnel de soutien administratif et de service</t>
  </si>
  <si>
    <t>Doctorant bénéficiant d'un financement pour conduire une thèse</t>
  </si>
  <si>
    <t>Partie du questionnaire qui vous concerne :</t>
  </si>
  <si>
    <t>Rattachement administratif ou tutelle</t>
  </si>
  <si>
    <t>Indiquer le nom du Ministère, de la Direction ou de l'Organisme pour l'année enquêtée</t>
  </si>
  <si>
    <t xml:space="preserve">Statut juridique de l’organisme </t>
  </si>
  <si>
    <t>Autres entreprises</t>
  </si>
  <si>
    <t>nouvelles formes de contrats créées par la LPR</t>
  </si>
  <si>
    <t>autre non titulaire</t>
  </si>
  <si>
    <t>-&gt; Organismes publics</t>
  </si>
  <si>
    <t>- de l'enseignement supérieur de la recherche</t>
  </si>
  <si>
    <t>Total (ETPR)</t>
  </si>
  <si>
    <t>Total  ETPR</t>
  </si>
  <si>
    <t>Aide (?)</t>
  </si>
  <si>
    <r>
      <t xml:space="preserve">Dépenses en capital de R&amp;D </t>
    </r>
    <r>
      <rPr>
        <b/>
        <u/>
        <sz val="12"/>
        <rFont val="Helvetica"/>
        <family val="2"/>
      </rPr>
      <t>avant amortissements</t>
    </r>
  </si>
  <si>
    <t xml:space="preserve">Contrôle : évolution total des dépenses </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</si>
  <si>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</si>
  <si>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</si>
  <si>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r>
      <t>Définition de la part de l'activité de R&amp;D dans l’organisme :</t>
    </r>
    <r>
      <rPr>
        <sz val="12"/>
        <color rgb="FF2F4077"/>
        <rFont val="Helvetica"/>
        <family val="2"/>
      </rPr>
      <t xml:space="preserve">
Si l'activité de votre organisme n'est pas exclusivement consacrée à la R&amp;D, indiquez la part R&amp;D et les critères qui vous permettent d'estimer cette part dans l'ensemble de votre budget (effectifs de R&amp;D, service et budget individualisés, programmation, etc.).</t>
    </r>
  </si>
  <si>
    <r>
      <t xml:space="preserve">Le questionnaire doit être renseigné </t>
    </r>
    <r>
      <rPr>
        <b/>
        <sz val="10"/>
        <color rgb="FF2F4077"/>
        <rFont val="Arial"/>
        <family val="2"/>
      </rPr>
      <t>en MILLIERS d'EUROS</t>
    </r>
    <r>
      <rPr>
        <sz val="10"/>
        <color rgb="FF2F4077"/>
        <rFont val="Arial"/>
        <family val="2"/>
      </rPr>
      <t xml:space="preserve"> : saisir un nombre entier arrondi au millier d'euros le plus proche.</t>
    </r>
  </si>
  <si>
    <t>Rappel : Total des dépenses intérieures de R&amp;D hors amortissements (onglet C1-DIRD_Nature)</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</si>
  <si>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</si>
  <si>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</si>
  <si>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</si>
  <si>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</si>
  <si>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</si>
  <si>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</si>
  <si>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Ecole nationale des Travaux Publics d'État</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</si>
  <si>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</si>
  <si>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</si>
  <si>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</si>
  <si>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</si>
  <si>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</si>
  <si>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</si>
  <si>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</si>
  <si>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</si>
  <si>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</si>
  <si>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</si>
  <si>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</si>
  <si>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</si>
  <si>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</si>
  <si>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</si>
  <si>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</si>
  <si>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</si>
  <si>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</si>
  <si>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</si>
  <si>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</si>
  <si>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</si>
  <si>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</si>
  <si>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</si>
  <si>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</si>
  <si>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</si>
  <si>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</si>
  <si>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</si>
  <si>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</si>
  <si>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</si>
  <si>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</si>
  <si>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</si>
  <si>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</si>
  <si>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</si>
  <si>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</si>
  <si>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</si>
  <si>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</si>
  <si>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</si>
  <si>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</si>
  <si>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</si>
  <si>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</si>
  <si>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</si>
  <si>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</si>
  <si>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</si>
  <si>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</si>
  <si>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</si>
  <si>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</si>
  <si>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</si>
  <si>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</si>
  <si>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</si>
  <si>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</si>
  <si>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</si>
  <si>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</si>
  <si>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</si>
  <si>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</si>
  <si>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</si>
  <si>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</si>
  <si>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</si>
  <si>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</si>
  <si>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</si>
  <si>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</si>
  <si>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</si>
  <si>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</si>
  <si>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</si>
  <si>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</si>
  <si>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</si>
  <si>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</si>
  <si>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</si>
  <si>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</si>
  <si>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</si>
  <si>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</si>
  <si>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</si>
  <si>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</si>
  <si>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</si>
  <si>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</si>
  <si>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</si>
  <si>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</si>
  <si>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</si>
  <si>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</si>
  <si>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</si>
  <si>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</si>
  <si>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</si>
  <si>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</si>
  <si>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</si>
  <si>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</si>
  <si>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</si>
  <si>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</si>
  <si>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</si>
  <si>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t>INRS (institut national de recherche et de sécurité)</t>
  </si>
  <si>
    <r>
      <rPr>
        <b/>
        <sz val="12"/>
        <color rgb="FF2F4077"/>
        <rFont val="Helvetica"/>
        <family val="2"/>
      </rPr>
      <t xml:space="preserve">GIP : 
</t>
    </r>
    <r>
      <rPr>
        <sz val="12"/>
        <color rgb="FF2F4077"/>
        <rFont val="Helvetica"/>
        <family val="2"/>
      </rPr>
      <t>Groupement d'intérêt public</t>
    </r>
  </si>
  <si>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</si>
  <si>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</si>
  <si>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</si>
  <si>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</si>
  <si>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</si>
  <si>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</si>
  <si>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</si>
  <si>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</si>
  <si>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</si>
  <si>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</si>
  <si>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en %</t>
  </si>
  <si>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</si>
  <si>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Programmes et actions de la « MIRES » - Mission Interministérielle Recherche et Enseignement Supérieur :</t>
  </si>
  <si>
    <t>- action 06 : Recherche universitaire en sciences de la vie, biotechnologies et santé</t>
  </si>
  <si>
    <t>- action 07 : Recherche universitaire en mathématiques, sciences et techniques de l’information et de la communication, micro et nanotechnologies</t>
  </si>
  <si>
    <t>- action 08 : Recherche universitaire en physique, chimie et sciences pour l’ingénieur</t>
  </si>
  <si>
    <t>- action 09 : Recherche universitaire en physique nucléaire et des hautes énergies</t>
  </si>
  <si>
    <t>- action 10 : Recherche universitaire en sciences de la terre, de l’univers et de l’environnement</t>
  </si>
  <si>
    <t>- action 11 : Recherche universitaire en sciences de l’homme et de la société</t>
  </si>
  <si>
    <t>- action 12 : Recherche universitaire interdisciplinaire et transversale</t>
  </si>
  <si>
    <t>- action 17 : Recherche (nouveau depuis le PLF2016)</t>
  </si>
  <si>
    <t>Programme 142 - Enseignement supérieur et recherche agricoles</t>
  </si>
  <si>
    <t>Programme 150 - Formations supérieures et recherche universitaire</t>
  </si>
  <si>
    <t>Programme 172 - Recherches scientifiques et technologiques pluridisciplinaires</t>
  </si>
  <si>
    <t>Programme 186 - Recherche culturelle et culture scientifique</t>
  </si>
  <si>
    <t>Programme 190 - Recherche dans les domaines de l'énergie, du développement et de l'aménagement durables</t>
  </si>
  <si>
    <t>Programme 191 - Recherche duale (civile et militaire)</t>
  </si>
  <si>
    <t>Programme 192 - Recherche et enseignement supérieur en matière économique et industrielle</t>
  </si>
  <si>
    <t>Programme 193 - Recherche spatiale</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</si>
  <si>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</si>
  <si>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</si>
  <si>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</si>
  <si>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</si>
  <si>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</si>
  <si>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</si>
  <si>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</si>
  <si>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ESR sous contrat avec le MESRI :</t>
  </si>
  <si>
    <t>8 autres établissements</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</si>
  <si>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</si>
  <si>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</si>
  <si>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</si>
  <si>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Écart par rapport aux dépenses de R&amp;D (en %)</t>
  </si>
  <si>
    <t>Total des ressources consacrées à la R&amp;D</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</si>
  <si>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</si>
  <si>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par nationalité :
La ventilation porte en fait sur le continent d’origine.
Les binationaux français-étranger doivent être classés en nationalité française.</t>
  </si>
  <si>
    <r>
      <t xml:space="preserve">les nouvelles formes de contrats créées par la LPR sont :
</t>
    </r>
    <r>
      <rPr>
        <u/>
        <sz val="12"/>
        <color rgb="FF2F4077"/>
        <rFont val="Helvetica"/>
        <family val="2"/>
      </rPr>
      <t>EPST, EPSCP,  EPA</t>
    </r>
    <r>
      <rPr>
        <sz val="12"/>
        <color rgb="FF2F4077"/>
        <rFont val="Helvetica"/>
        <family val="2"/>
      </rPr>
      <t xml:space="preserve"> : Contrat de mission scientifique de droit public (art. L. 431-6 du Code de la recherche), Contrat postdoctoral de droit public (art. L. 412-4 du Code de la recherche), Chaire de professeur junior (CPJ, art. L.422-3 du Code de la recherche)
</t>
    </r>
    <r>
      <rPr>
        <u/>
        <sz val="12"/>
        <color rgb="FF2F4077"/>
        <rFont val="Helvetica"/>
        <family val="2"/>
      </rPr>
      <t>EPIC, EESPIG, ISBL, CLCC FCS</t>
    </r>
    <r>
      <rPr>
        <sz val="12"/>
        <color rgb="FF2F4077"/>
        <rFont val="Helvetica"/>
        <family val="2"/>
      </rPr>
      <t xml:space="preserve"> : Contrat de projet ou d’opération de recherche (art L. 431-4 du Code de la recherche), Contrat doctoral de droit privé (art. L. 412-3 code de la recherche), Contrat postdoctoral (art. L. 431-5 du code de la recherche)</t>
    </r>
  </si>
  <si>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</si>
  <si>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</si>
  <si>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</si>
  <si>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rPr>
        <b/>
        <sz val="12"/>
        <color rgb="FF2F4077"/>
        <rFont val="Helvetica"/>
        <family val="2"/>
      </rPr>
      <t xml:space="preserve">Répartition des personnels titulaires par année de naissance et par sexe : 
</t>
    </r>
    <r>
      <rPr>
        <sz val="12"/>
        <color rgb="FF2F4077"/>
        <rFont val="Helvetica"/>
        <family val="2"/>
      </rPr>
      <t xml:space="preserve">Il convient, pour les seules personnes physiques titulaires, de répondre en </t>
    </r>
    <r>
      <rPr>
        <b/>
        <sz val="12"/>
        <color rgb="FF2F4077"/>
        <rFont val="Helvetica"/>
        <family val="2"/>
      </rPr>
      <t>nombre d'individus et non en pourcentage</t>
    </r>
    <r>
      <rPr>
        <sz val="12"/>
        <color rgb="FF2F4077"/>
        <rFont val="Helvetica"/>
        <family val="2"/>
      </rPr>
      <t xml:space="preserve">
Le total Hommes + Femmes doit donc impérativement correspondre à la ligne titulaire du tableau de répartition titulaire/non titulaire</t>
    </r>
    <r>
      <rPr>
        <b/>
        <sz val="12"/>
        <color rgb="FF2F4077"/>
        <rFont val="Helvetica"/>
        <family val="2"/>
      </rPr>
      <t xml:space="preserve">
Personnes Physiques:</t>
    </r>
    <r>
      <rPr>
        <sz val="12"/>
        <color rgb="FF2F4077"/>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</si>
  <si>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</si>
  <si>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</si>
  <si>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</si>
  <si>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</si>
  <si>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Chercheurs 
</t>
    </r>
    <r>
      <rPr>
        <b/>
        <sz val="12"/>
        <rFont val="Helvetica"/>
        <family val="2"/>
      </rPr>
      <t>titulaires</t>
    </r>
  </si>
  <si>
    <r>
      <t xml:space="preserve">Chercheurs 
</t>
    </r>
    <r>
      <rPr>
        <b/>
        <sz val="12"/>
        <rFont val="Helvetica"/>
        <family val="2"/>
      </rPr>
      <t>non titulaires</t>
    </r>
  </si>
  <si>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</si>
  <si>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t xml:space="preserve">Ce tableau concerne uniquement le personnel de recherche
</t>
    </r>
    <r>
      <rPr>
        <b/>
        <sz val="12"/>
        <color rgb="FF2F4077"/>
        <rFont val="Helvetica"/>
        <family val="2"/>
      </rPr>
      <t xml:space="preserve">Personnel de recherche:  </t>
    </r>
    <r>
      <rPr>
        <sz val="12"/>
        <color rgb="FF2F4077"/>
        <rFont val="Helvetica"/>
        <family val="2"/>
      </rPr>
      <t>ingénieur et cadre (confirmé et non confirmé) + doctorant bénéficiant d'un financement pour conduire une thèse</t>
    </r>
  </si>
  <si>
    <t>Discipline suivant la nomenclature Frascati</t>
  </si>
  <si>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</si>
  <si>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</si>
  <si>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</si>
  <si>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H1. Répartition par lieu de travail  : ventilation (en ETPR) des personnels travaillant dans l’établissement et des personnels travaillant à l'extérieur de l’établissement.</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</si>
  <si>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</si>
  <si>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</si>
  <si>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Rappel Total (ETPR) de l'onglet H1-ETPR lieu</t>
  </si>
  <si>
    <r>
      <t xml:space="preserve">personnel </t>
    </r>
    <r>
      <rPr>
        <u/>
        <sz val="12"/>
        <rFont val="Helvetica"/>
        <family val="2"/>
      </rPr>
      <t>rémunéré directement</t>
    </r>
    <r>
      <rPr>
        <sz val="12"/>
        <rFont val="Helvetica"/>
        <family val="2"/>
      </rPr>
      <t xml:space="preserve"> par :</t>
    </r>
  </si>
  <si>
    <t xml:space="preserve">        RAPPEL : TOTAL DES DÉPENSES DE R&amp;D (en k€)</t>
  </si>
  <si>
    <t>Etranger hors Outre-mer</t>
  </si>
  <si>
    <t>Chercheur :
DR, PR</t>
  </si>
  <si>
    <t>Chercheur :
CR, MCF</t>
  </si>
  <si>
    <t>Ingénieur de recherche (IR)</t>
  </si>
  <si>
    <t>Ingénieur d’études, assistant ingénieur, technicien</t>
  </si>
  <si>
    <t>Classification EPST, EPA, Etablissement d'ESR hors tutelle MESR, Ecoles Agricoles</t>
  </si>
  <si>
    <t>EPA</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</si>
  <si>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</si>
  <si>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</si>
  <si>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</si>
  <si>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</si>
  <si>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</si>
  <si>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</si>
  <si>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</si>
  <si>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dont : Total des dépenses extérieures de R&amp;D : État, organismes publics - Secteur militaire</t>
  </si>
  <si>
    <t>dont : Total des dépenses extérieures de R&amp;D : État, organismes publics - Secteur civil</t>
  </si>
  <si>
    <t>Zone de longueur limitée, privilégiez l'onglet B2-Opérateurs</t>
  </si>
  <si>
    <t>Obligatoire pour pouvoir remplir et envoyer le questionnaire</t>
  </si>
  <si>
    <t>Le reste du questionnaire se rapporte  à cette  seule activité d'opérateur. Tous les montants sont demandés en MILLIERS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</si>
</sst>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F&quot;_-;\-* #,##0.00\ &quot;F&quot;_-;_-* &quot;-&quot;??\ &quot;F&quot;_-;_-@_-"/>
    <numFmt numFmtId="165" formatCode="_-* #,##0.00\ _F_-;\-* #,##0.00\ _F_-;_-* &quot;-&quot;??\ _F_-;_-@_-"/>
    <numFmt numFmtId="166" formatCode="_-* #,##0\ _F_-;\-* #,##0\ _F_-;_-* &quot;-&quot;??\ _F_-;_-@_-"/>
    <numFmt numFmtId="167" formatCode="000,000,000"/>
    <numFmt numFmtId="168" formatCode="0_\&quot;%&quot;"/>
    <numFmt numFmtId="169" formatCode="###,###,###"/>
    <numFmt numFmtId="170" formatCode="#,##0.00_ ;\-#,##0.00\ "/>
  </numFmts>
  <fonts count="65" x14ac:knownFonts="1">
    <font>
      <sz val="11"/>
      <color theme="1"/>
      <name val="Calibri"/>
      <family val="2"/>
      <scheme val="minor"/>
    </font>
    <font>
      <b/>
      <sz val="10"/>
      <name val="Arial"/>
      <family val="2"/>
    </font>
    <font>
      <b/>
      <sz val="12"/>
      <name val="Arial"/>
      <family val="2"/>
    </font>
    <font>
      <u/>
      <sz val="10"/>
      <color indexed="12"/>
      <name val="Arial"/>
      <family val="2"/>
    </font>
    <font>
      <sz val="10"/>
      <name val="Arial"/>
      <family val="2"/>
    </font>
    <font>
      <sz val="8"/>
      <name val="Arial"/>
      <family val="2"/>
    </font>
    <font>
      <u/>
      <sz val="10"/>
      <name val="Arial"/>
      <family val="2"/>
    </font>
    <font>
      <sz val="10"/>
      <color theme="6" tint="-0.249977111117893"/>
      <name val="Arial"/>
      <family val="2"/>
    </font>
    <font>
      <sz val="12"/>
      <name val="Arial"/>
      <family val="2"/>
    </font>
    <font>
      <b/>
      <sz val="14"/>
      <name val="Arial"/>
      <family val="2"/>
    </font>
    <font>
      <b/>
      <sz val="10"/>
      <name val="Arial Narrow"/>
      <family val="2"/>
    </font>
    <font>
      <b/>
      <sz val="9"/>
      <name val="Arial"/>
      <family val="2"/>
    </font>
    <font>
      <i/>
      <sz val="10"/>
      <name val="Arial"/>
      <family val="2"/>
    </font>
    <font>
      <sz val="10"/>
      <color indexed="12"/>
      <name val="Arial"/>
      <family val="2"/>
    </font>
    <font>
      <b/>
      <sz val="9"/>
      <name val="Arial Narrow"/>
      <family val="2"/>
    </font>
    <font>
      <b/>
      <sz val="8"/>
      <name val="Arial Narrow"/>
      <family val="2"/>
    </font>
    <font>
      <b/>
      <sz val="8"/>
      <name val="Arial"/>
      <family val="2"/>
    </font>
    <font>
      <sz val="8"/>
      <name val="Arial Narrow"/>
      <family val="2"/>
    </font>
    <font>
      <u/>
      <sz val="10"/>
      <color theme="8" tint="-0.249977111117893"/>
      <name val="Arial"/>
      <family val="2"/>
    </font>
    <font>
      <sz val="10"/>
      <color theme="8" tint="-0.249977111117893"/>
      <name val="Arial"/>
      <family val="2"/>
    </font>
    <font>
      <b/>
      <u/>
      <sz val="10"/>
      <name val="Arial"/>
      <family val="2"/>
    </font>
    <font>
      <sz val="9"/>
      <name val="Arial"/>
      <family val="2"/>
    </font>
    <font>
      <sz val="8"/>
      <color theme="9" tint="-0.249977111117893"/>
      <name val="Arial"/>
      <family val="2"/>
    </font>
    <font>
      <sz val="9"/>
      <color theme="9" tint="-0.249977111117893"/>
      <name val="Arial"/>
      <family val="2"/>
    </font>
    <font>
      <i/>
      <sz val="8"/>
      <name val="Arial"/>
      <family val="2"/>
    </font>
    <font>
      <i/>
      <sz val="9"/>
      <name val="Arial"/>
      <family val="2"/>
    </font>
    <font>
      <sz val="10"/>
      <name val="Arial"/>
      <family val="2"/>
    </font>
    <font>
      <sz val="10"/>
      <color theme="1"/>
      <name val="Arial"/>
      <family val="2"/>
    </font>
    <font>
      <b/>
      <sz val="12"/>
      <name val="Helvetica"/>
      <family val="2"/>
    </font>
    <font>
      <sz val="12"/>
      <name val="Helvetica"/>
      <family val="2"/>
    </font>
    <font>
      <sz val="12"/>
      <color theme="9" tint="-0.249977111117893"/>
      <name val="Helvetica"/>
      <family val="2"/>
    </font>
    <font>
      <b/>
      <sz val="12"/>
      <color indexed="10"/>
      <name val="Helvetica"/>
      <family val="2"/>
    </font>
    <font>
      <i/>
      <sz val="12"/>
      <name val="Helvetica"/>
      <family val="2"/>
    </font>
    <font>
      <b/>
      <sz val="14"/>
      <name val="Helvetica"/>
      <family val="2"/>
    </font>
    <font>
      <sz val="12"/>
      <color theme="1"/>
      <name val="Helvetica"/>
      <family val="2"/>
    </font>
    <font>
      <sz val="12"/>
      <color rgb="FFFF0000"/>
      <name val="Helvetica"/>
      <family val="2"/>
    </font>
    <font>
      <b/>
      <u/>
      <sz val="12"/>
      <name val="Helvetica"/>
      <family val="2"/>
    </font>
    <font>
      <b/>
      <sz val="14"/>
      <color theme="0"/>
      <name val="Helvetica"/>
      <family val="2"/>
    </font>
    <font>
      <sz val="12"/>
      <color rgb="FF2F4077"/>
      <name val="Helvetica"/>
      <family val="2"/>
    </font>
    <font>
      <u/>
      <sz val="12"/>
      <color rgb="FF2F4077"/>
      <name val="Helvetica"/>
      <family val="2"/>
    </font>
    <font>
      <b/>
      <sz val="12"/>
      <color theme="0"/>
      <name val="Helvetica"/>
      <family val="2"/>
    </font>
    <font>
      <sz val="14"/>
      <color theme="0"/>
      <name val="Helvetica"/>
      <family val="2"/>
    </font>
    <font>
      <sz val="12"/>
      <color theme="0"/>
      <name val="Helvetica"/>
      <family val="2"/>
    </font>
    <font>
      <b/>
      <sz val="12"/>
      <color theme="0"/>
      <name val="Arial"/>
      <family val="2"/>
    </font>
    <font>
      <b/>
      <sz val="12"/>
      <color rgb="FF2F4077"/>
      <name val="Helvetica"/>
      <family val="2"/>
    </font>
    <font>
      <sz val="10"/>
      <color rgb="FF2F4077"/>
      <name val="Arial"/>
      <family val="2"/>
    </font>
    <font>
      <b/>
      <sz val="10"/>
      <color rgb="FF2F4077"/>
      <name val="Arial"/>
      <family val="2"/>
    </font>
    <font>
      <sz val="11"/>
      <color theme="1"/>
      <name val="Calibri"/>
      <family val="2"/>
      <scheme val="minor"/>
    </font>
    <font>
      <sz val="11"/>
      <color rgb="FFFF0000"/>
      <name val="Calibri"/>
      <family val="2"/>
      <scheme val="minor"/>
    </font>
    <font>
      <b/>
      <sz val="12"/>
      <color theme="1"/>
      <name val="Helvetica"/>
      <family val="2"/>
    </font>
    <font>
      <i/>
      <sz val="12"/>
      <color theme="9" tint="-0.249977111117893"/>
      <name val="Helvetica"/>
      <family val="2"/>
    </font>
    <font>
      <b/>
      <sz val="12"/>
      <color rgb="FFFF0000"/>
      <name val="Helvetica"/>
      <family val="2"/>
    </font>
    <font>
      <b/>
      <sz val="12"/>
      <color rgb="FF002060"/>
      <name val="Helvetica"/>
      <family val="2"/>
    </font>
    <font>
      <i/>
      <sz val="12"/>
      <color theme="3" tint="-0.249977111117893"/>
      <name val="Helvetica"/>
      <family val="2"/>
    </font>
    <font>
      <u/>
      <sz val="12"/>
      <name val="Helvetica"/>
      <family val="2"/>
    </font>
    <font>
      <sz val="12"/>
      <color theme="6" tint="-0.249977111117893"/>
      <name val="Helvetica"/>
      <family val="2"/>
    </font>
    <font>
      <sz val="12"/>
      <color theme="3" tint="-0.249977111117893"/>
      <name val="Helvetica"/>
      <family val="2"/>
    </font>
    <font>
      <b/>
      <sz val="12"/>
      <color theme="3" tint="-0.249977111117893"/>
      <name val="Helvetica"/>
      <family val="2"/>
    </font>
    <font>
      <b/>
      <sz val="14"/>
      <color rgb="FF2F4077"/>
      <name val="Helvetica"/>
      <family val="2"/>
    </font>
    <font>
      <i/>
      <sz val="12"/>
      <color rgb="FF2F4077"/>
      <name val="Helvetica"/>
      <family val="2"/>
    </font>
    <font>
      <b/>
      <i/>
      <sz val="12"/>
      <name val="Helvetica"/>
      <family val="2"/>
    </font>
    <font>
      <b/>
      <i/>
      <sz val="12"/>
      <color theme="3" tint="-0.249977111117893"/>
      <name val="Helvetica"/>
      <family val="2"/>
    </font>
    <font>
      <b/>
      <sz val="12"/>
      <color theme="6" tint="-0.249977111117893"/>
      <name val="Helvetica"/>
      <family val="2"/>
    </font>
    <font>
      <sz val="10"/>
      <color rgb="FF000000"/>
      <name val="Arial"/>
      <family val="2"/>
    </font>
    <font>
      <sz val="11"/>
      <color rgb="FF00000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4" fillId="0" borderId="0"/>
    <xf numFmtId="164"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26" fillId="0" borderId="0"/>
    <xf numFmtId="9" fontId="4" fillId="0" borderId="0" applyFont="0" applyFill="0" applyBorder="0" applyAlignment="0" applyProtection="0"/>
    <xf numFmtId="0" fontId="4" fillId="0" borderId="0"/>
    <xf numFmtId="9" fontId="47" fillId="0" borderId="0" applyFont="0" applyFill="0" applyBorder="0" applyAlignment="0" applyProtection="0"/>
  </cellStyleXfs>
  <cellXfs count="505">
    <xf numFmtId="0" fontId="0" fillId="0" borderId="0" xfId="0"/>
    <xf numFmtId="0" fontId="12" fillId="0" borderId="0" xfId="1" applyFont="1" applyAlignment="1" applyProtection="1">
      <alignment horizontal="left" vertical="justify" wrapText="1"/>
    </xf>
    <xf numFmtId="0" fontId="26" fillId="0" borderId="0" xfId="6"/>
    <xf numFmtId="0" fontId="21" fillId="0" borderId="0" xfId="6" applyFont="1" applyAlignment="1">
      <alignment horizontal="left" vertical="center"/>
    </xf>
    <xf numFmtId="0" fontId="5" fillId="0" borderId="0" xfId="6" applyFont="1" applyAlignment="1">
      <alignment horizontal="left" vertical="center"/>
    </xf>
    <xf numFmtId="0" fontId="22" fillId="0" borderId="0" xfId="6" applyFont="1" applyAlignment="1">
      <alignment horizontal="left" vertical="center"/>
    </xf>
    <xf numFmtId="0" fontId="22" fillId="0" borderId="0" xfId="6" applyFont="1" applyAlignment="1">
      <alignment horizontal="left" vertical="center" wrapText="1"/>
    </xf>
    <xf numFmtId="0" fontId="5" fillId="0" borderId="0" xfId="6" applyFont="1" applyAlignment="1">
      <alignment horizontal="left" vertical="center" wrapText="1"/>
    </xf>
    <xf numFmtId="0" fontId="23" fillId="0" borderId="0" xfId="6" applyFont="1" applyAlignment="1">
      <alignment horizontal="left" vertical="center" wrapText="1"/>
    </xf>
    <xf numFmtId="0" fontId="23" fillId="0" borderId="0" xfId="6" applyFont="1" applyAlignment="1">
      <alignment horizontal="left" vertical="center"/>
    </xf>
    <xf numFmtId="0" fontId="16" fillId="0" borderId="0" xfId="6" applyFont="1" applyAlignment="1">
      <alignment horizontal="left" vertical="center" wrapText="1"/>
    </xf>
    <xf numFmtId="0" fontId="11" fillId="0" borderId="0" xfId="6" applyFont="1" applyAlignment="1">
      <alignment horizontal="left" vertical="center" wrapText="1"/>
    </xf>
    <xf numFmtId="0" fontId="26" fillId="0" borderId="0" xfId="6" applyAlignment="1">
      <alignment horizontal="center"/>
    </xf>
    <xf numFmtId="0" fontId="24" fillId="0" borderId="0" xfId="6" applyFont="1" applyAlignment="1">
      <alignment horizontal="left" vertical="center" wrapText="1"/>
    </xf>
    <xf numFmtId="0" fontId="25" fillId="0" borderId="0" xfId="6" applyFont="1" applyAlignment="1">
      <alignment horizontal="left" vertical="center" wrapText="1"/>
    </xf>
    <xf numFmtId="0" fontId="1" fillId="0" borderId="0" xfId="6" applyFont="1" applyAlignment="1">
      <alignment horizontal="left" vertical="center" indent="1"/>
    </xf>
    <xf numFmtId="0" fontId="26" fillId="0" borderId="0" xfId="6" applyAlignment="1">
      <alignment vertical="center"/>
    </xf>
    <xf numFmtId="0" fontId="26" fillId="0" borderId="0" xfId="6" applyAlignment="1">
      <alignment vertical="top"/>
    </xf>
    <xf numFmtId="0" fontId="4" fillId="0" borderId="0" xfId="6" applyFont="1"/>
    <xf numFmtId="0" fontId="12" fillId="0" borderId="0" xfId="6" applyFont="1" applyAlignment="1">
      <alignment vertical="top"/>
    </xf>
    <xf numFmtId="0" fontId="1" fillId="0" borderId="0" xfId="6" applyFont="1"/>
    <xf numFmtId="0" fontId="16" fillId="0" borderId="0" xfId="6" applyFont="1" applyAlignment="1">
      <alignment horizontal="left" vertical="center"/>
    </xf>
    <xf numFmtId="0" fontId="11" fillId="0" borderId="0" xfId="6" applyFont="1" applyAlignment="1">
      <alignment horizontal="left" vertical="center"/>
    </xf>
    <xf numFmtId="0" fontId="5" fillId="0" borderId="0" xfId="6" applyFont="1"/>
    <xf numFmtId="0" fontId="4" fillId="0" borderId="0" xfId="6" applyFont="1" applyAlignment="1">
      <alignment vertical="center"/>
    </xf>
    <xf numFmtId="0" fontId="1" fillId="0" borderId="0" xfId="6" applyFont="1" applyAlignment="1">
      <alignment vertical="top"/>
    </xf>
    <xf numFmtId="0" fontId="26" fillId="0" borderId="0" xfId="6" applyAlignment="1">
      <alignment vertical="top" wrapText="1"/>
    </xf>
    <xf numFmtId="0" fontId="2" fillId="0" borderId="0" xfId="6" applyFont="1"/>
    <xf numFmtId="0" fontId="8" fillId="0" borderId="0" xfId="6" applyFont="1"/>
    <xf numFmtId="0" fontId="2" fillId="0" borderId="0" xfId="6" applyFont="1" applyAlignment="1">
      <alignment horizontal="right"/>
    </xf>
    <xf numFmtId="0" fontId="9" fillId="0" borderId="0" xfId="6" applyFont="1" applyAlignment="1">
      <alignment horizontal="right" vertical="center" wrapText="1"/>
    </xf>
    <xf numFmtId="0" fontId="26" fillId="0" borderId="0" xfId="6" applyAlignment="1">
      <alignment horizontal="justify" vertical="center" wrapText="1"/>
    </xf>
    <xf numFmtId="0" fontId="10" fillId="0" borderId="0" xfId="6" applyFont="1"/>
    <xf numFmtId="0" fontId="11" fillId="0" borderId="0" xfId="6" applyFont="1"/>
    <xf numFmtId="0" fontId="2" fillId="0" borderId="0" xfId="6" applyFont="1" applyAlignment="1">
      <alignment horizontal="center" vertical="center" wrapText="1"/>
    </xf>
    <xf numFmtId="0" fontId="13" fillId="0" borderId="0" xfId="6" applyFont="1"/>
    <xf numFmtId="0" fontId="14" fillId="0" borderId="0" xfId="6" applyFont="1"/>
    <xf numFmtId="0" fontId="11" fillId="0" borderId="0" xfId="6" applyFont="1" applyAlignment="1">
      <alignment horizontal="left" wrapText="1"/>
    </xf>
    <xf numFmtId="0" fontId="14" fillId="0" borderId="0" xfId="6" applyFont="1" applyAlignment="1">
      <alignment wrapText="1"/>
    </xf>
    <xf numFmtId="0" fontId="15" fillId="0" borderId="0" xfId="6" applyFont="1"/>
    <xf numFmtId="0" fontId="16" fillId="0" borderId="0" xfId="6" applyFont="1"/>
    <xf numFmtId="0" fontId="17" fillId="0" borderId="0" xfId="6" applyFont="1"/>
    <xf numFmtId="0" fontId="6" fillId="0" borderId="0" xfId="6" applyFont="1" applyAlignment="1">
      <alignment vertical="top" wrapText="1"/>
    </xf>
    <xf numFmtId="0" fontId="20" fillId="0" borderId="0" xfId="6" applyFont="1" applyAlignment="1">
      <alignment horizontal="left" vertical="top" wrapText="1"/>
    </xf>
    <xf numFmtId="0" fontId="26" fillId="0" borderId="0" xfId="6" applyAlignment="1">
      <alignment horizontal="left" vertical="top"/>
    </xf>
    <xf numFmtId="0" fontId="28" fillId="0" borderId="0" xfId="6" applyFont="1" applyAlignment="1">
      <alignment horizontal="left" vertical="center" indent="1"/>
    </xf>
    <xf numFmtId="0" fontId="29" fillId="0" borderId="0" xfId="6" applyFont="1" applyAlignment="1">
      <alignment vertical="center"/>
    </xf>
    <xf numFmtId="0" fontId="29" fillId="0" borderId="0" xfId="6" applyFont="1"/>
    <xf numFmtId="0" fontId="29" fillId="0" borderId="0" xfId="6" applyFont="1" applyAlignment="1">
      <alignment horizontal="left" vertical="center"/>
    </xf>
    <xf numFmtId="0" fontId="30" fillId="0" borderId="0" xfId="6" applyFont="1" applyAlignment="1">
      <alignment horizontal="left" vertical="center" wrapText="1"/>
    </xf>
    <xf numFmtId="0" fontId="29" fillId="0" borderId="0" xfId="6" applyFont="1" applyAlignment="1">
      <alignment horizontal="left" vertical="center" wrapText="1"/>
    </xf>
    <xf numFmtId="0" fontId="30" fillId="0" borderId="0" xfId="6" applyFont="1" applyAlignment="1">
      <alignment horizontal="left" vertical="center"/>
    </xf>
    <xf numFmtId="0" fontId="31" fillId="0" borderId="0" xfId="6" applyFont="1"/>
    <xf numFmtId="0" fontId="28" fillId="0" borderId="0" xfId="6" applyFont="1" applyAlignment="1">
      <alignment horizontal="left" vertical="center"/>
    </xf>
    <xf numFmtId="0" fontId="32" fillId="0" borderId="0" xfId="6" applyFont="1" applyAlignment="1">
      <alignment vertical="top"/>
    </xf>
    <xf numFmtId="0" fontId="29" fillId="0" borderId="0" xfId="6" applyFont="1" applyAlignment="1">
      <alignment horizontal="center"/>
    </xf>
    <xf numFmtId="0" fontId="32" fillId="0" borderId="0" xfId="6" applyFont="1" applyAlignment="1">
      <alignment horizontal="left" vertical="center"/>
    </xf>
    <xf numFmtId="0" fontId="28" fillId="0" borderId="0" xfId="6" applyFont="1" applyAlignment="1">
      <alignment horizontal="left" vertical="center" wrapText="1"/>
    </xf>
    <xf numFmtId="0" fontId="32" fillId="0" borderId="0" xfId="6" applyFont="1" applyAlignment="1">
      <alignment horizontal="left" vertical="center" wrapText="1"/>
    </xf>
    <xf numFmtId="0" fontId="28" fillId="0" borderId="0" xfId="4" applyFont="1" applyFill="1" applyBorder="1" applyAlignment="1">
      <alignment horizontal="left" vertical="center"/>
    </xf>
    <xf numFmtId="0" fontId="28" fillId="0" borderId="0" xfId="0" applyFont="1" applyAlignment="1">
      <alignment horizontal="left" vertical="center" indent="1"/>
    </xf>
    <xf numFmtId="0" fontId="34" fillId="0" borderId="0" xfId="0" applyFont="1" applyAlignment="1">
      <alignment vertical="center"/>
    </xf>
    <xf numFmtId="0" fontId="29" fillId="0" borderId="0" xfId="0" applyFont="1" applyAlignment="1">
      <alignment horizontal="left" vertical="center"/>
    </xf>
    <xf numFmtId="0" fontId="34" fillId="0" borderId="0" xfId="0" applyFont="1"/>
    <xf numFmtId="0" fontId="29"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vertical="top"/>
    </xf>
    <xf numFmtId="0" fontId="29" fillId="0" borderId="0" xfId="0" applyFont="1"/>
    <xf numFmtId="0" fontId="30"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9" fillId="0" borderId="1" xfId="0" applyFont="1" applyBorder="1" applyAlignment="1">
      <alignment horizontal="left" vertical="center" wrapText="1"/>
    </xf>
    <xf numFmtId="0" fontId="28" fillId="0" borderId="0" xfId="6" applyFont="1"/>
    <xf numFmtId="0" fontId="28" fillId="0" borderId="0" xfId="6" applyFont="1" applyAlignment="1">
      <alignment vertical="top" wrapText="1"/>
    </xf>
    <xf numFmtId="0" fontId="29" fillId="0" borderId="0" xfId="6" applyFont="1" applyAlignment="1">
      <alignment vertical="top" wrapText="1"/>
    </xf>
    <xf numFmtId="0" fontId="29" fillId="0" borderId="0" xfId="6" applyFont="1" applyAlignment="1">
      <alignment vertical="top"/>
    </xf>
    <xf numFmtId="0" fontId="28" fillId="0" borderId="0" xfId="6" applyFont="1" applyBorder="1" applyAlignment="1">
      <alignment horizontal="left" vertical="center"/>
    </xf>
    <xf numFmtId="0" fontId="29" fillId="0" borderId="0" xfId="6" applyFont="1" applyBorder="1"/>
    <xf numFmtId="0" fontId="29" fillId="0" borderId="2" xfId="6" applyFont="1" applyBorder="1" applyAlignment="1">
      <alignment horizontal="left" vertical="top" wrapText="1"/>
    </xf>
    <xf numFmtId="0" fontId="28" fillId="0" borderId="0" xfId="6" applyFont="1" applyAlignment="1">
      <alignment horizontal="left" indent="1"/>
    </xf>
    <xf numFmtId="4" fontId="29" fillId="0" borderId="1" xfId="6" applyNumberFormat="1" applyFont="1" applyBorder="1"/>
    <xf numFmtId="0" fontId="29" fillId="0" borderId="1" xfId="6" applyFont="1" applyBorder="1"/>
    <xf numFmtId="166" fontId="29" fillId="0" borderId="0" xfId="5" applyNumberFormat="1" applyFont="1" applyBorder="1" applyAlignment="1">
      <alignment horizontal="right" vertical="center" wrapText="1"/>
    </xf>
    <xf numFmtId="0" fontId="29" fillId="0" borderId="8" xfId="6" applyFont="1" applyBorder="1" applyAlignment="1">
      <alignment horizontal="left" vertical="center" wrapText="1" indent="3"/>
    </xf>
    <xf numFmtId="166" fontId="29" fillId="0" borderId="8" xfId="5" applyNumberFormat="1" applyFont="1" applyFill="1" applyBorder="1" applyAlignment="1">
      <alignment horizontal="right" vertical="center" wrapText="1"/>
    </xf>
    <xf numFmtId="0" fontId="28" fillId="0" borderId="1" xfId="6" applyFont="1" applyBorder="1" applyAlignment="1">
      <alignment vertical="center" wrapText="1"/>
    </xf>
    <xf numFmtId="0" fontId="35" fillId="0" borderId="0" xfId="6" applyFont="1"/>
    <xf numFmtId="168" fontId="29" fillId="0" borderId="1" xfId="6" applyNumberFormat="1" applyFont="1" applyBorder="1"/>
    <xf numFmtId="0" fontId="29" fillId="0" borderId="1" xfId="6" applyFont="1" applyBorder="1" applyAlignment="1">
      <alignment horizontal="left" vertical="center" wrapText="1" indent="2"/>
    </xf>
    <xf numFmtId="0" fontId="40" fillId="4" borderId="4" xfId="6" applyFont="1" applyFill="1" applyBorder="1" applyAlignment="1">
      <alignment horizontal="left" vertical="center"/>
    </xf>
    <xf numFmtId="0" fontId="41" fillId="4" borderId="4" xfId="6" applyFont="1" applyFill="1" applyBorder="1"/>
    <xf numFmtId="0" fontId="42" fillId="4" borderId="4" xfId="6" applyFont="1" applyFill="1" applyBorder="1"/>
    <xf numFmtId="0" fontId="40" fillId="4" borderId="4" xfId="0" applyFont="1" applyFill="1" applyBorder="1" applyAlignment="1">
      <alignment vertical="top"/>
    </xf>
    <xf numFmtId="0" fontId="42" fillId="4" borderId="4" xfId="0" applyFont="1" applyFill="1" applyBorder="1"/>
    <xf numFmtId="0" fontId="40" fillId="4" borderId="4" xfId="6" applyFont="1" applyFill="1" applyBorder="1" applyAlignment="1">
      <alignment vertical="top"/>
    </xf>
    <xf numFmtId="14" fontId="2" fillId="0" borderId="31" xfId="6" applyNumberFormat="1" applyFont="1" applyBorder="1"/>
    <xf numFmtId="0" fontId="29" fillId="0" borderId="1" xfId="0" applyFont="1" applyFill="1" applyBorder="1" applyAlignment="1">
      <alignment horizontal="left" wrapText="1"/>
    </xf>
    <xf numFmtId="0" fontId="29" fillId="5" borderId="1" xfId="0" applyFont="1" applyFill="1" applyBorder="1" applyAlignment="1">
      <alignment horizontal="center" vertical="center" wrapText="1"/>
    </xf>
    <xf numFmtId="4" fontId="29" fillId="5" borderId="1" xfId="6" applyNumberFormat="1" applyFont="1" applyFill="1" applyBorder="1"/>
    <xf numFmtId="4" fontId="29" fillId="6" borderId="1" xfId="6" applyNumberFormat="1" applyFont="1" applyFill="1" applyBorder="1"/>
    <xf numFmtId="0" fontId="38" fillId="5" borderId="1" xfId="6" applyFont="1" applyFill="1" applyBorder="1" applyAlignment="1">
      <alignment horizontal="left" vertical="top" wrapText="1"/>
    </xf>
    <xf numFmtId="0" fontId="44" fillId="0" borderId="0" xfId="6" applyFont="1" applyAlignment="1">
      <alignment horizontal="left"/>
    </xf>
    <xf numFmtId="0" fontId="38" fillId="5" borderId="0" xfId="6" applyFont="1" applyFill="1" applyAlignment="1">
      <alignment horizontal="left" vertical="center" wrapText="1"/>
    </xf>
    <xf numFmtId="0" fontId="29" fillId="0" borderId="1" xfId="6" applyFont="1" applyBorder="1" applyAlignment="1">
      <alignment horizontal="left" vertical="center" indent="1"/>
    </xf>
    <xf numFmtId="0" fontId="29" fillId="0" borderId="0" xfId="6" applyFont="1" applyAlignment="1">
      <alignment horizontal="left" indent="1"/>
    </xf>
    <xf numFmtId="0" fontId="4" fillId="5" borderId="20" xfId="6" applyFont="1" applyFill="1" applyBorder="1" applyAlignment="1">
      <alignment vertical="center" wrapText="1"/>
    </xf>
    <xf numFmtId="0" fontId="26" fillId="5" borderId="2" xfId="6" applyFill="1" applyBorder="1" applyAlignment="1">
      <alignment vertical="center" wrapText="1"/>
    </xf>
    <xf numFmtId="0" fontId="26" fillId="5" borderId="11" xfId="6" applyFill="1" applyBorder="1" applyAlignment="1">
      <alignment vertical="center" wrapText="1"/>
    </xf>
    <xf numFmtId="0" fontId="4" fillId="5" borderId="17" xfId="6" applyFont="1" applyFill="1" applyBorder="1" applyAlignment="1">
      <alignment vertical="center" wrapText="1"/>
    </xf>
    <xf numFmtId="0" fontId="26" fillId="5" borderId="19" xfId="6" applyFill="1" applyBorder="1" applyAlignment="1">
      <alignment vertical="center" wrapText="1"/>
    </xf>
    <xf numFmtId="0" fontId="26" fillId="5" borderId="24" xfId="6" applyFill="1" applyBorder="1" applyAlignment="1">
      <alignment vertical="center" wrapText="1"/>
    </xf>
    <xf numFmtId="0" fontId="38" fillId="5" borderId="0" xfId="0" applyFont="1" applyFill="1" applyAlignment="1">
      <alignment horizontal="left" vertical="center" wrapText="1"/>
    </xf>
    <xf numFmtId="0" fontId="28" fillId="0" borderId="1" xfId="6" applyFont="1" applyBorder="1"/>
    <xf numFmtId="0" fontId="38" fillId="5" borderId="1" xfId="6"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Border="1" applyAlignment="1">
      <alignment horizontal="left" vertical="center" wrapText="1"/>
    </xf>
    <xf numFmtId="169" fontId="29" fillId="0" borderId="1" xfId="0" applyNumberFormat="1" applyFont="1" applyFill="1" applyBorder="1" applyAlignment="1">
      <alignment horizontal="left" vertical="center" wrapText="1"/>
    </xf>
    <xf numFmtId="0" fontId="28" fillId="0" borderId="22" xfId="0" applyFont="1" applyBorder="1" applyAlignment="1">
      <alignment vertical="center"/>
    </xf>
    <xf numFmtId="0" fontId="28" fillId="0" borderId="1" xfId="0" applyFont="1" applyBorder="1" applyAlignment="1">
      <alignment horizontal="left" vertical="center" wrapText="1"/>
    </xf>
    <xf numFmtId="0" fontId="28" fillId="5" borderId="1" xfId="0" applyFont="1" applyFill="1" applyBorder="1" applyAlignment="1">
      <alignment horizontal="left" vertical="center" wrapText="1"/>
    </xf>
    <xf numFmtId="0" fontId="28" fillId="0" borderId="1" xfId="0" applyFont="1" applyBorder="1" applyAlignment="1">
      <alignment vertical="center" wrapText="1"/>
    </xf>
    <xf numFmtId="3" fontId="29" fillId="0" borderId="1" xfId="0" applyNumberFormat="1" applyFont="1" applyBorder="1" applyAlignment="1">
      <alignment horizontal="left" vertical="center" wrapText="1"/>
    </xf>
    <xf numFmtId="4" fontId="34" fillId="0" borderId="1" xfId="6" applyNumberFormat="1" applyFont="1" applyBorder="1"/>
    <xf numFmtId="4" fontId="34" fillId="5" borderId="1" xfId="6" applyNumberFormat="1" applyFont="1" applyFill="1" applyBorder="1"/>
    <xf numFmtId="0" fontId="28" fillId="0" borderId="0" xfId="6" applyFont="1" applyAlignment="1">
      <alignment wrapText="1"/>
    </xf>
    <xf numFmtId="0" fontId="28" fillId="0" borderId="0" xfId="6" applyFont="1" applyBorder="1" applyAlignment="1">
      <alignment horizontal="left" wrapText="1"/>
    </xf>
    <xf numFmtId="0" fontId="28" fillId="5" borderId="1" xfId="6" applyFont="1" applyFill="1" applyBorder="1" applyAlignment="1">
      <alignment vertical="center" wrapText="1"/>
    </xf>
    <xf numFmtId="4" fontId="38" fillId="5" borderId="1" xfId="6" applyNumberFormat="1" applyFont="1" applyFill="1" applyBorder="1"/>
    <xf numFmtId="9" fontId="34" fillId="5" borderId="1" xfId="9" applyFont="1" applyFill="1" applyBorder="1"/>
    <xf numFmtId="9" fontId="29" fillId="5" borderId="1" xfId="9" applyFont="1" applyFill="1" applyBorder="1" applyAlignment="1">
      <alignment horizontal="right" vertical="center"/>
    </xf>
    <xf numFmtId="0" fontId="29" fillId="0" borderId="1" xfId="6" applyFont="1" applyBorder="1" applyAlignment="1">
      <alignment vertical="top" wrapText="1"/>
    </xf>
    <xf numFmtId="49" fontId="34" fillId="0" borderId="1" xfId="6" applyNumberFormat="1" applyFont="1" applyBorder="1" applyAlignment="1">
      <alignment vertical="top" wrapText="1"/>
    </xf>
    <xf numFmtId="49" fontId="29" fillId="0" borderId="1" xfId="6" applyNumberFormat="1" applyFont="1" applyBorder="1" applyAlignment="1">
      <alignment vertical="top" wrapText="1"/>
    </xf>
    <xf numFmtId="0" fontId="28" fillId="0" borderId="0" xfId="6" applyFont="1" applyAlignment="1">
      <alignment wrapText="1"/>
    </xf>
    <xf numFmtId="0" fontId="28" fillId="0" borderId="1" xfId="6" applyFont="1" applyBorder="1" applyAlignment="1">
      <alignment horizontal="left" indent="1"/>
    </xf>
    <xf numFmtId="0" fontId="29" fillId="0" borderId="1" xfId="6" applyFont="1" applyBorder="1" applyAlignment="1">
      <alignment horizontal="left" vertical="center" wrapText="1" indent="1"/>
    </xf>
    <xf numFmtId="4" fontId="34" fillId="0" borderId="1" xfId="6" applyNumberFormat="1" applyFont="1" applyBorder="1" applyAlignment="1">
      <alignment vertical="center"/>
    </xf>
    <xf numFmtId="0" fontId="29" fillId="0" borderId="1" xfId="6" applyFont="1" applyBorder="1" applyAlignment="1">
      <alignment horizontal="left" wrapText="1" indent="1"/>
    </xf>
    <xf numFmtId="4" fontId="34" fillId="0" borderId="1" xfId="5" applyNumberFormat="1" applyFont="1" applyBorder="1" applyAlignment="1">
      <alignment vertical="center"/>
    </xf>
    <xf numFmtId="0" fontId="29" fillId="0" borderId="1" xfId="6" applyFont="1" applyBorder="1" applyAlignment="1">
      <alignment horizontal="left" indent="1"/>
    </xf>
    <xf numFmtId="49" fontId="34" fillId="0" borderId="1" xfId="6" applyNumberFormat="1" applyFont="1" applyBorder="1" applyAlignment="1">
      <alignment wrapText="1"/>
    </xf>
    <xf numFmtId="0" fontId="28" fillId="0" borderId="1" xfId="6" applyFont="1" applyBorder="1" applyAlignment="1">
      <alignment vertical="top"/>
    </xf>
    <xf numFmtId="0" fontId="28" fillId="0" borderId="0" xfId="6" applyFont="1" applyAlignment="1">
      <alignment vertical="top"/>
    </xf>
    <xf numFmtId="4" fontId="34" fillId="5" borderId="1" xfId="6" applyNumberFormat="1" applyFont="1" applyFill="1" applyBorder="1" applyAlignment="1">
      <alignment vertical="center"/>
    </xf>
    <xf numFmtId="0" fontId="28" fillId="0" borderId="1" xfId="6" applyFont="1" applyBorder="1" applyAlignment="1">
      <alignment horizontal="center" vertical="top"/>
    </xf>
    <xf numFmtId="20" fontId="29" fillId="0" borderId="1" xfId="6" applyNumberFormat="1" applyFont="1" applyBorder="1" applyAlignment="1">
      <alignment horizontal="left" vertical="center" wrapText="1" indent="1"/>
    </xf>
    <xf numFmtId="0" fontId="28" fillId="0" borderId="0" xfId="6" applyFont="1" applyAlignment="1">
      <alignment vertical="center" wrapText="1"/>
    </xf>
    <xf numFmtId="170" fontId="34" fillId="0" borderId="1" xfId="5" applyNumberFormat="1" applyFont="1" applyFill="1" applyBorder="1" applyAlignment="1">
      <alignment horizontal="right" vertical="center" wrapText="1" indent="1"/>
    </xf>
    <xf numFmtId="170" fontId="49" fillId="5" borderId="1" xfId="5" applyNumberFormat="1" applyFont="1" applyFill="1" applyBorder="1" applyAlignment="1">
      <alignment horizontal="right" vertical="center" wrapText="1" indent="1"/>
    </xf>
    <xf numFmtId="0" fontId="29" fillId="5" borderId="22" xfId="6" applyFont="1" applyFill="1" applyBorder="1" applyAlignment="1">
      <alignment horizontal="left" vertical="center" wrapText="1"/>
    </xf>
    <xf numFmtId="0" fontId="29" fillId="5" borderId="18" xfId="6" applyFont="1" applyFill="1" applyBorder="1" applyAlignment="1">
      <alignment horizontal="left" vertical="center" wrapText="1"/>
    </xf>
    <xf numFmtId="0" fontId="29" fillId="5" borderId="23" xfId="6" applyFont="1" applyFill="1" applyBorder="1" applyAlignment="1">
      <alignment horizontal="left" vertical="center" wrapText="1"/>
    </xf>
    <xf numFmtId="0" fontId="32" fillId="0" borderId="0" xfId="6" applyFont="1"/>
    <xf numFmtId="0" fontId="38" fillId="5" borderId="1" xfId="6" applyFont="1" applyFill="1" applyBorder="1" applyAlignment="1">
      <alignment vertical="justify" wrapText="1" shrinkToFit="1"/>
    </xf>
    <xf numFmtId="4" fontId="34" fillId="0" borderId="1" xfId="5" applyNumberFormat="1" applyFont="1" applyFill="1" applyBorder="1" applyAlignment="1">
      <alignment horizontal="right" vertical="center" wrapText="1" indent="1"/>
    </xf>
    <xf numFmtId="4" fontId="34" fillId="5" borderId="1" xfId="6" applyNumberFormat="1" applyFont="1" applyFill="1" applyBorder="1" applyAlignment="1">
      <alignment wrapText="1"/>
    </xf>
    <xf numFmtId="0" fontId="28" fillId="0" borderId="1" xfId="6" applyFont="1" applyBorder="1" applyAlignment="1">
      <alignment wrapText="1"/>
    </xf>
    <xf numFmtId="0" fontId="38" fillId="5" borderId="0" xfId="6" applyFont="1" applyFill="1" applyAlignment="1">
      <alignment vertical="top" wrapText="1"/>
    </xf>
    <xf numFmtId="0" fontId="44" fillId="5" borderId="0" xfId="6" applyFont="1" applyFill="1" applyAlignment="1">
      <alignment vertical="top" wrapText="1"/>
    </xf>
    <xf numFmtId="4" fontId="29" fillId="5" borderId="1" xfId="6" applyNumberFormat="1" applyFont="1" applyFill="1" applyBorder="1" applyAlignment="1">
      <alignment wrapText="1"/>
    </xf>
    <xf numFmtId="0" fontId="28" fillId="0" borderId="1" xfId="6" applyFont="1" applyBorder="1" applyAlignment="1">
      <alignment horizontal="center"/>
    </xf>
    <xf numFmtId="0" fontId="38" fillId="5" borderId="1" xfId="6" applyFont="1" applyFill="1" applyBorder="1" applyAlignment="1">
      <alignment horizontal="left" vertical="center" wrapText="1"/>
    </xf>
    <xf numFmtId="0" fontId="50" fillId="0" borderId="0" xfId="6" applyFont="1" applyAlignment="1">
      <alignment horizontal="left" vertical="center" wrapText="1"/>
    </xf>
    <xf numFmtId="0" fontId="28" fillId="0" borderId="1" xfId="6" applyFont="1" applyBorder="1" applyAlignment="1">
      <alignment horizontal="center" wrapText="1"/>
    </xf>
    <xf numFmtId="167" fontId="29" fillId="0" borderId="21" xfId="6" applyNumberFormat="1" applyFont="1" applyBorder="1"/>
    <xf numFmtId="0" fontId="38" fillId="5" borderId="0" xfId="6" applyFont="1" applyFill="1" applyAlignment="1">
      <alignment horizontal="left" vertical="center" wrapText="1"/>
    </xf>
    <xf numFmtId="0" fontId="28" fillId="5" borderId="19" xfId="6" applyFont="1" applyFill="1" applyBorder="1" applyAlignment="1">
      <alignment horizontal="left" wrapText="1" indent="1"/>
    </xf>
    <xf numFmtId="0" fontId="29" fillId="5" borderId="23" xfId="6" applyFont="1" applyFill="1" applyBorder="1" applyAlignment="1">
      <alignment horizontal="left" indent="1"/>
    </xf>
    <xf numFmtId="0" fontId="34" fillId="0" borderId="1" xfId="6" applyFont="1" applyFill="1" applyBorder="1" applyAlignment="1">
      <alignment horizontal="left" indent="1"/>
    </xf>
    <xf numFmtId="4" fontId="34" fillId="0" borderId="1" xfId="6" applyNumberFormat="1" applyFont="1" applyFill="1" applyBorder="1" applyAlignment="1">
      <alignment horizontal="right" indent="1"/>
    </xf>
    <xf numFmtId="170" fontId="49" fillId="5" borderId="1" xfId="5" applyNumberFormat="1" applyFont="1" applyFill="1" applyBorder="1" applyAlignment="1">
      <alignment horizontal="right" vertical="center" wrapText="1"/>
    </xf>
    <xf numFmtId="0" fontId="38" fillId="0" borderId="0" xfId="6" applyFont="1" applyFill="1" applyAlignment="1">
      <alignment horizontal="left" vertical="center" wrapText="1"/>
    </xf>
    <xf numFmtId="0" fontId="30" fillId="0" borderId="0" xfId="6" applyFont="1" applyFill="1" applyAlignment="1">
      <alignment horizontal="left" vertical="center"/>
    </xf>
    <xf numFmtId="0" fontId="29" fillId="0" borderId="0" xfId="6" applyFont="1" applyFill="1"/>
    <xf numFmtId="0" fontId="28" fillId="0" borderId="0" xfId="6" applyFont="1" applyAlignment="1">
      <alignment horizontal="left" wrapText="1"/>
    </xf>
    <xf numFmtId="0" fontId="32" fillId="0" borderId="0" xfId="6" applyFont="1" applyAlignment="1">
      <alignment horizontal="left" wrapText="1"/>
    </xf>
    <xf numFmtId="0" fontId="28" fillId="0" borderId="2" xfId="6" applyFont="1" applyBorder="1" applyAlignment="1">
      <alignment vertical="center" wrapText="1"/>
    </xf>
    <xf numFmtId="0" fontId="29" fillId="0" borderId="0" xfId="6" applyFont="1" applyAlignment="1">
      <alignment horizontal="right" vertical="center"/>
    </xf>
    <xf numFmtId="0" fontId="49" fillId="5" borderId="1" xfId="6" applyFont="1" applyFill="1" applyBorder="1" applyAlignment="1">
      <alignment vertical="center" wrapText="1"/>
    </xf>
    <xf numFmtId="4" fontId="49" fillId="5" borderId="1" xfId="6" applyNumberFormat="1" applyFont="1" applyFill="1" applyBorder="1" applyAlignment="1">
      <alignment vertical="center" wrapText="1"/>
    </xf>
    <xf numFmtId="0" fontId="34" fillId="0" borderId="0" xfId="6" applyFont="1" applyFill="1" applyAlignment="1">
      <alignment horizontal="left" indent="1"/>
    </xf>
    <xf numFmtId="0" fontId="34" fillId="0" borderId="0" xfId="6" applyFont="1" applyFill="1"/>
    <xf numFmtId="0" fontId="29" fillId="0" borderId="0" xfId="6" applyFont="1" applyFill="1" applyAlignment="1">
      <alignment horizontal="left" vertical="center"/>
    </xf>
    <xf numFmtId="166" fontId="49" fillId="6" borderId="1" xfId="5" applyNumberFormat="1" applyFont="1" applyFill="1" applyBorder="1" applyAlignment="1">
      <alignment horizontal="center" vertical="center"/>
    </xf>
    <xf numFmtId="0" fontId="33" fillId="2" borderId="0" xfId="6" applyFont="1" applyFill="1" applyAlignment="1">
      <alignment horizontal="left" indent="1"/>
    </xf>
    <xf numFmtId="0" fontId="28" fillId="0" borderId="1" xfId="6" applyFont="1" applyBorder="1" applyAlignment="1">
      <alignment horizontal="center" vertical="center" wrapText="1"/>
    </xf>
    <xf numFmtId="0" fontId="35" fillId="0" borderId="0" xfId="6" applyFont="1" applyAlignment="1">
      <alignment vertical="center" wrapText="1"/>
    </xf>
    <xf numFmtId="0" fontId="44" fillId="5" borderId="11" xfId="6" applyFont="1" applyFill="1" applyBorder="1" applyAlignment="1">
      <alignment horizontal="center" vertical="center" wrapText="1"/>
    </xf>
    <xf numFmtId="0" fontId="51" fillId="0" borderId="0" xfId="6" applyFont="1" applyAlignment="1">
      <alignment horizontal="left" vertical="center" wrapText="1"/>
    </xf>
    <xf numFmtId="0" fontId="44" fillId="5" borderId="1" xfId="6" applyFont="1" applyFill="1" applyBorder="1" applyAlignment="1">
      <alignment horizontal="center" vertical="center" wrapText="1"/>
    </xf>
    <xf numFmtId="0" fontId="51" fillId="0" borderId="1" xfId="6" applyFont="1" applyBorder="1" applyAlignment="1">
      <alignment horizontal="justify" vertical="center" wrapText="1"/>
    </xf>
    <xf numFmtId="0" fontId="38" fillId="0" borderId="1" xfId="6" applyFont="1" applyBorder="1" applyAlignment="1">
      <alignment horizontal="left" vertical="center"/>
    </xf>
    <xf numFmtId="0" fontId="44" fillId="0" borderId="1" xfId="6" applyFont="1" applyBorder="1" applyAlignment="1">
      <alignment horizontal="left" vertical="center"/>
    </xf>
    <xf numFmtId="170" fontId="44" fillId="5" borderId="9" xfId="5" quotePrefix="1" applyNumberFormat="1" applyFont="1" applyFill="1" applyBorder="1" applyAlignment="1">
      <alignment horizontal="right" vertical="center" wrapText="1"/>
    </xf>
    <xf numFmtId="170" fontId="38" fillId="5" borderId="9" xfId="5" quotePrefix="1" applyNumberFormat="1" applyFont="1" applyFill="1" applyBorder="1" applyAlignment="1">
      <alignment horizontal="right" vertical="center" wrapText="1"/>
    </xf>
    <xf numFmtId="0" fontId="44" fillId="0" borderId="0" xfId="6" applyFont="1" applyBorder="1" applyAlignment="1">
      <alignment horizontal="left" vertical="center"/>
    </xf>
    <xf numFmtId="0" fontId="37" fillId="4" borderId="0" xfId="6" applyFont="1" applyFill="1" applyBorder="1" applyAlignment="1">
      <alignment horizontal="left" vertical="justify" wrapText="1"/>
    </xf>
    <xf numFmtId="0" fontId="28" fillId="0" borderId="0" xfId="6" applyFont="1" applyBorder="1" applyAlignment="1">
      <alignment horizontal="left"/>
    </xf>
    <xf numFmtId="0" fontId="28" fillId="0" borderId="0" xfId="6" applyFont="1" applyBorder="1" applyAlignment="1">
      <alignment horizontal="center" vertical="center" wrapText="1"/>
    </xf>
    <xf numFmtId="0" fontId="52" fillId="0" borderId="0" xfId="6" applyFont="1" applyAlignment="1">
      <alignment horizontal="left" vertical="center" wrapText="1"/>
    </xf>
    <xf numFmtId="0" fontId="51" fillId="0" borderId="0" xfId="6" applyFont="1" applyBorder="1" applyAlignment="1">
      <alignment horizontal="left" vertical="center"/>
    </xf>
    <xf numFmtId="0" fontId="29" fillId="0" borderId="5" xfId="6" applyFont="1" applyBorder="1" applyAlignment="1">
      <alignment horizontal="left" vertical="center" wrapText="1" indent="1"/>
    </xf>
    <xf numFmtId="0" fontId="32" fillId="0" borderId="0" xfId="6" applyFont="1" applyAlignment="1">
      <alignment vertical="top" wrapText="1"/>
    </xf>
    <xf numFmtId="0" fontId="28" fillId="0" borderId="1" xfId="6" applyFont="1" applyBorder="1" applyAlignment="1">
      <alignment horizontal="left" vertical="center"/>
    </xf>
    <xf numFmtId="0" fontId="28" fillId="0" borderId="0" xfId="6" applyFont="1" applyAlignment="1">
      <alignment horizontal="center"/>
    </xf>
    <xf numFmtId="0" fontId="29" fillId="0" borderId="15" xfId="6" applyFont="1" applyBorder="1" applyAlignment="1">
      <alignment horizontal="left" vertical="center" wrapText="1" indent="1"/>
    </xf>
    <xf numFmtId="0" fontId="29" fillId="0" borderId="21" xfId="6" applyFont="1" applyBorder="1" applyAlignment="1">
      <alignment horizontal="left" vertical="center" wrapText="1" indent="1"/>
    </xf>
    <xf numFmtId="0" fontId="29" fillId="0" borderId="13" xfId="6" applyFont="1" applyBorder="1" applyAlignment="1">
      <alignment horizontal="left" vertical="center" wrapText="1" indent="1"/>
    </xf>
    <xf numFmtId="0" fontId="28" fillId="0" borderId="1" xfId="6" applyFont="1" applyBorder="1" applyAlignment="1">
      <alignment horizontal="center"/>
    </xf>
    <xf numFmtId="0" fontId="57" fillId="6" borderId="1" xfId="6" applyFont="1" applyFill="1" applyBorder="1" applyAlignment="1">
      <alignment horizontal="left"/>
    </xf>
    <xf numFmtId="0" fontId="28" fillId="6" borderId="1" xfId="6" applyFont="1" applyFill="1" applyBorder="1" applyAlignment="1">
      <alignment horizontal="left" vertical="center" wrapText="1"/>
    </xf>
    <xf numFmtId="0" fontId="44" fillId="5" borderId="10" xfId="6" applyFont="1" applyFill="1" applyBorder="1" applyAlignment="1">
      <alignment horizontal="left" vertical="center"/>
    </xf>
    <xf numFmtId="4" fontId="29" fillId="0" borderId="1" xfId="5" applyNumberFormat="1" applyFont="1" applyFill="1" applyBorder="1" applyAlignment="1">
      <alignment vertical="center" wrapText="1"/>
    </xf>
    <xf numFmtId="4" fontId="29" fillId="6" borderId="1" xfId="5" applyNumberFormat="1" applyFont="1" applyFill="1" applyBorder="1" applyAlignment="1">
      <alignment vertical="center" wrapText="1"/>
    </xf>
    <xf numFmtId="4" fontId="38" fillId="5" borderId="1" xfId="6" applyNumberFormat="1" applyFont="1" applyFill="1" applyBorder="1" applyAlignment="1">
      <alignment vertical="center" wrapText="1"/>
    </xf>
    <xf numFmtId="0" fontId="28" fillId="5" borderId="1" xfId="6" applyFont="1" applyFill="1" applyBorder="1" applyAlignment="1">
      <alignment horizontal="left" indent="1"/>
    </xf>
    <xf numFmtId="20" fontId="28" fillId="0" borderId="0" xfId="6" applyNumberFormat="1" applyFont="1" applyBorder="1" applyAlignment="1">
      <alignment horizontal="left" wrapText="1"/>
    </xf>
    <xf numFmtId="0" fontId="57" fillId="5" borderId="1" xfId="6" applyFont="1" applyFill="1" applyBorder="1" applyAlignment="1">
      <alignment horizontal="left" wrapText="1"/>
    </xf>
    <xf numFmtId="0" fontId="28" fillId="5" borderId="1" xfId="6" applyFont="1" applyFill="1" applyBorder="1" applyAlignment="1">
      <alignment horizontal="center"/>
    </xf>
    <xf numFmtId="168" fontId="29" fillId="5" borderId="1" xfId="6" applyNumberFormat="1" applyFont="1" applyFill="1" applyBorder="1" applyAlignment="1">
      <alignment vertical="center"/>
    </xf>
    <xf numFmtId="0" fontId="32" fillId="0" borderId="0" xfId="6" applyFont="1" applyAlignment="1">
      <alignment horizontal="center"/>
    </xf>
    <xf numFmtId="0" fontId="29" fillId="0" borderId="6" xfId="6" applyFont="1" applyBorder="1" applyAlignment="1">
      <alignment horizontal="left" vertical="center" wrapText="1" indent="1"/>
    </xf>
    <xf numFmtId="0" fontId="53" fillId="0" borderId="0" xfId="6" applyFont="1" applyAlignment="1">
      <alignment horizontal="center" wrapText="1"/>
    </xf>
    <xf numFmtId="0" fontId="29" fillId="0" borderId="16" xfId="6" applyFont="1" applyBorder="1" applyAlignment="1">
      <alignment horizontal="left" vertical="center" wrapText="1" indent="1"/>
    </xf>
    <xf numFmtId="0" fontId="32" fillId="0" borderId="0" xfId="6" applyFont="1" applyAlignment="1">
      <alignment horizontal="left" vertical="top" wrapText="1"/>
    </xf>
    <xf numFmtId="0" fontId="29" fillId="0" borderId="0" xfId="4" applyFont="1" applyFill="1" applyBorder="1" applyAlignment="1">
      <alignment horizontal="left" vertical="center"/>
    </xf>
    <xf numFmtId="4" fontId="29" fillId="0" borderId="5" xfId="5" applyNumberFormat="1" applyFont="1" applyBorder="1" applyAlignment="1">
      <alignment horizontal="right" vertical="center"/>
    </xf>
    <xf numFmtId="166" fontId="38" fillId="6" borderId="1" xfId="5" applyNumberFormat="1" applyFont="1" applyFill="1" applyBorder="1" applyAlignment="1">
      <alignment horizontal="right" vertical="center"/>
    </xf>
    <xf numFmtId="0" fontId="56" fillId="6" borderId="0" xfId="6" applyFont="1" applyFill="1" applyAlignment="1">
      <alignment horizontal="center"/>
    </xf>
    <xf numFmtId="4" fontId="38" fillId="5" borderId="1" xfId="5" applyNumberFormat="1" applyFont="1" applyFill="1" applyBorder="1" applyAlignment="1">
      <alignment horizontal="right" vertical="center"/>
    </xf>
    <xf numFmtId="0" fontId="46" fillId="5" borderId="1" xfId="6" applyFont="1" applyFill="1" applyBorder="1" applyAlignment="1">
      <alignment vertical="center" wrapText="1"/>
    </xf>
    <xf numFmtId="4" fontId="27" fillId="0" borderId="1" xfId="6" applyNumberFormat="1" applyFont="1" applyBorder="1" applyAlignment="1">
      <alignment horizontal="right" vertical="center"/>
    </xf>
    <xf numFmtId="0" fontId="4" fillId="0" borderId="1" xfId="6" applyFont="1" applyBorder="1" applyAlignment="1">
      <alignment horizontal="left" vertical="center" wrapText="1" indent="1"/>
    </xf>
    <xf numFmtId="0" fontId="4" fillId="0" borderId="1" xfId="6" applyFont="1" applyBorder="1" applyAlignment="1">
      <alignment horizontal="left" wrapText="1" indent="1"/>
    </xf>
    <xf numFmtId="0" fontId="4" fillId="0" borderId="1" xfId="6" applyFont="1" applyBorder="1" applyAlignment="1">
      <alignment horizontal="left" indent="1"/>
    </xf>
    <xf numFmtId="0" fontId="1" fillId="0" borderId="1" xfId="6" applyFont="1" applyBorder="1" applyAlignment="1">
      <alignment horizontal="left" indent="1"/>
    </xf>
    <xf numFmtId="0" fontId="1" fillId="0" borderId="1" xfId="6" applyFont="1" applyBorder="1" applyAlignment="1">
      <alignment horizontal="center"/>
    </xf>
    <xf numFmtId="0" fontId="27" fillId="0" borderId="7" xfId="6" applyFont="1" applyBorder="1" applyAlignment="1">
      <alignment wrapText="1"/>
    </xf>
    <xf numFmtId="4" fontId="46" fillId="5" borderId="1" xfId="6" applyNumberFormat="1" applyFont="1" applyFill="1" applyBorder="1" applyAlignment="1">
      <alignment horizontal="right" vertical="center"/>
    </xf>
    <xf numFmtId="0" fontId="38" fillId="5" borderId="0" xfId="6" applyFont="1" applyFill="1" applyAlignment="1">
      <alignment horizontal="left" vertical="center"/>
    </xf>
    <xf numFmtId="0" fontId="29" fillId="0" borderId="5" xfId="6" applyFont="1" applyBorder="1" applyAlignment="1">
      <alignment horizontal="left" indent="1"/>
    </xf>
    <xf numFmtId="0" fontId="29" fillId="0" borderId="6" xfId="6" applyFont="1" applyBorder="1" applyAlignment="1">
      <alignment horizontal="left" indent="1"/>
    </xf>
    <xf numFmtId="166" fontId="28" fillId="0" borderId="0" xfId="5" applyNumberFormat="1" applyFont="1" applyFill="1" applyBorder="1" applyAlignment="1">
      <alignment horizontal="right" vertical="center"/>
    </xf>
    <xf numFmtId="0" fontId="28" fillId="0" borderId="1" xfId="6" quotePrefix="1" applyFont="1" applyBorder="1"/>
    <xf numFmtId="0" fontId="29" fillId="0" borderId="1" xfId="6" quotePrefix="1" applyFont="1" applyBorder="1" applyAlignment="1">
      <alignment horizontal="left" wrapText="1" indent="1"/>
    </xf>
    <xf numFmtId="0" fontId="34" fillId="0" borderId="1" xfId="6" applyFont="1" applyBorder="1" applyAlignment="1">
      <alignment wrapText="1"/>
    </xf>
    <xf numFmtId="0" fontId="44" fillId="5" borderId="1" xfId="6" applyFont="1" applyFill="1" applyBorder="1" applyAlignment="1">
      <alignment vertical="center" wrapText="1"/>
    </xf>
    <xf numFmtId="4" fontId="34" fillId="0" borderId="1" xfId="6" applyNumberFormat="1" applyFont="1" applyBorder="1" applyAlignment="1">
      <alignment horizontal="right" vertical="center"/>
    </xf>
    <xf numFmtId="0" fontId="34" fillId="0" borderId="1" xfId="6" applyFont="1" applyBorder="1" applyAlignment="1">
      <alignment vertical="center" wrapText="1"/>
    </xf>
    <xf numFmtId="4" fontId="38" fillId="5" borderId="1" xfId="6" applyNumberFormat="1" applyFont="1" applyFill="1" applyBorder="1" applyAlignment="1">
      <alignment horizontal="right" vertical="center"/>
    </xf>
    <xf numFmtId="0" fontId="38" fillId="5" borderId="0" xfId="6" applyFont="1" applyFill="1" applyAlignment="1">
      <alignment horizontal="left" vertical="top" wrapText="1"/>
    </xf>
    <xf numFmtId="20" fontId="29" fillId="0" borderId="1" xfId="6" applyNumberFormat="1" applyFont="1" applyBorder="1" applyAlignment="1">
      <alignment horizontal="left" indent="1"/>
    </xf>
    <xf numFmtId="0" fontId="32" fillId="0" borderId="1" xfId="6" applyFont="1" applyBorder="1" applyAlignment="1">
      <alignment horizontal="left" vertical="center" wrapText="1"/>
    </xf>
    <xf numFmtId="4" fontId="44" fillId="5" borderId="1" xfId="6" applyNumberFormat="1" applyFont="1" applyFill="1" applyBorder="1" applyAlignment="1">
      <alignment horizontal="right" vertical="center"/>
    </xf>
    <xf numFmtId="0" fontId="28" fillId="0" borderId="0" xfId="6" quotePrefix="1" applyFont="1" applyAlignment="1">
      <alignment vertical="center"/>
    </xf>
    <xf numFmtId="0" fontId="29" fillId="0" borderId="6" xfId="6" applyFont="1" applyBorder="1" applyAlignment="1">
      <alignment horizontal="left" wrapText="1" indent="1"/>
    </xf>
    <xf numFmtId="0" fontId="28" fillId="0" borderId="1" xfId="6" quotePrefix="1" applyFont="1" applyBorder="1" applyAlignment="1">
      <alignment wrapText="1"/>
    </xf>
    <xf numFmtId="4" fontId="38" fillId="5" borderId="1" xfId="5" applyNumberFormat="1" applyFont="1" applyFill="1" applyBorder="1" applyAlignment="1">
      <alignment horizontal="right" vertical="center" wrapText="1" indent="1"/>
    </xf>
    <xf numFmtId="4" fontId="44" fillId="5" borderId="1" xfId="5" applyNumberFormat="1" applyFont="1" applyFill="1" applyBorder="1" applyAlignment="1">
      <alignment horizontal="right" vertical="center" wrapText="1" indent="1"/>
    </xf>
    <xf numFmtId="0" fontId="44" fillId="5" borderId="1" xfId="6" applyFont="1" applyFill="1" applyBorder="1" applyAlignment="1">
      <alignment horizontal="left" vertical="center" wrapText="1"/>
    </xf>
    <xf numFmtId="0" fontId="38" fillId="5" borderId="1" xfId="6" applyFont="1" applyFill="1" applyBorder="1" applyAlignment="1">
      <alignment horizontal="left" vertical="center"/>
    </xf>
    <xf numFmtId="0" fontId="59" fillId="5" borderId="1" xfId="6" applyFont="1" applyFill="1" applyBorder="1" applyAlignment="1">
      <alignment horizontal="left" vertical="center" wrapText="1"/>
    </xf>
    <xf numFmtId="0" fontId="59" fillId="5" borderId="1" xfId="6" applyFont="1" applyFill="1" applyBorder="1" applyAlignment="1">
      <alignment horizontal="left" vertical="center"/>
    </xf>
    <xf numFmtId="0" fontId="44" fillId="5" borderId="1" xfId="4" applyFont="1" applyFill="1" applyBorder="1" applyAlignment="1">
      <alignment horizontal="left" vertical="center"/>
    </xf>
    <xf numFmtId="0" fontId="44" fillId="5" borderId="1" xfId="6" applyFont="1" applyFill="1" applyBorder="1" applyAlignment="1">
      <alignment horizontal="left" vertical="center"/>
    </xf>
    <xf numFmtId="0" fontId="29" fillId="0" borderId="0" xfId="6" applyFont="1" applyAlignment="1">
      <alignment horizontal="left"/>
    </xf>
    <xf numFmtId="0" fontId="30" fillId="0" borderId="0" xfId="6" applyFont="1" applyAlignment="1">
      <alignment wrapText="1"/>
    </xf>
    <xf numFmtId="0" fontId="32" fillId="0" borderId="10" xfId="6" applyFont="1" applyBorder="1" applyAlignment="1">
      <alignment horizontal="left" wrapText="1"/>
    </xf>
    <xf numFmtId="0" fontId="38" fillId="0" borderId="1" xfId="6" applyFont="1" applyBorder="1" applyAlignment="1">
      <alignment horizontal="left" indent="1"/>
    </xf>
    <xf numFmtId="167" fontId="34" fillId="0" borderId="21" xfId="6" applyNumberFormat="1" applyFont="1" applyBorder="1"/>
    <xf numFmtId="0" fontId="49" fillId="0" borderId="19" xfId="6" applyFont="1" applyFill="1" applyBorder="1" applyAlignment="1">
      <alignment horizontal="left" wrapText="1" indent="1"/>
    </xf>
    <xf numFmtId="4" fontId="34" fillId="0" borderId="1" xfId="5" applyNumberFormat="1" applyFont="1" applyFill="1" applyBorder="1" applyAlignment="1">
      <alignment horizontal="right" vertical="center" wrapText="1"/>
    </xf>
    <xf numFmtId="4" fontId="38" fillId="5" borderId="1" xfId="6" applyNumberFormat="1" applyFont="1" applyFill="1" applyBorder="1" applyAlignment="1">
      <alignment horizontal="right" vertical="center" wrapText="1"/>
    </xf>
    <xf numFmtId="0" fontId="28" fillId="0" borderId="0" xfId="6" applyFont="1" applyAlignment="1">
      <alignment horizontal="left"/>
    </xf>
    <xf numFmtId="0" fontId="29" fillId="0" borderId="0" xfId="6" applyFont="1" applyAlignment="1">
      <alignment horizontal="left" vertical="center" wrapText="1" indent="4"/>
    </xf>
    <xf numFmtId="0" fontId="32" fillId="0" borderId="0" xfId="6" applyFont="1" applyAlignment="1">
      <alignment horizontal="justify" vertical="top" wrapText="1"/>
    </xf>
    <xf numFmtId="166" fontId="29" fillId="0" borderId="0" xfId="5" applyNumberFormat="1" applyFont="1" applyAlignment="1">
      <alignment horizontal="right" vertical="center"/>
    </xf>
    <xf numFmtId="0" fontId="29" fillId="0" borderId="1" xfId="6" applyFont="1" applyBorder="1" applyAlignment="1">
      <alignment vertical="center" wrapText="1"/>
    </xf>
    <xf numFmtId="0" fontId="28" fillId="0" borderId="1" xfId="6" applyFont="1" applyBorder="1" applyAlignment="1">
      <alignment horizontal="left" vertical="center" wrapText="1" indent="1"/>
    </xf>
    <xf numFmtId="4" fontId="29" fillId="0" borderId="1" xfId="5" applyNumberFormat="1" applyFont="1" applyBorder="1" applyAlignment="1">
      <alignment horizontal="right" indent="1"/>
    </xf>
    <xf numFmtId="0" fontId="34" fillId="0" borderId="1" xfId="5" applyNumberFormat="1" applyFont="1" applyBorder="1" applyAlignment="1">
      <alignment horizontal="center"/>
    </xf>
    <xf numFmtId="4" fontId="44" fillId="5" borderId="1" xfId="6" applyNumberFormat="1" applyFont="1" applyFill="1" applyBorder="1" applyAlignment="1">
      <alignment wrapText="1"/>
    </xf>
    <xf numFmtId="4" fontId="44" fillId="5" borderId="1" xfId="6" applyNumberFormat="1" applyFont="1" applyFill="1" applyBorder="1" applyAlignment="1">
      <alignment vertical="center" wrapText="1"/>
    </xf>
    <xf numFmtId="0" fontId="60" fillId="0" borderId="0" xfId="6" applyFont="1" applyAlignment="1">
      <alignment horizontal="left" vertical="center"/>
    </xf>
    <xf numFmtId="0" fontId="61" fillId="0" borderId="0" xfId="6" applyFont="1" applyAlignment="1">
      <alignment horizontal="center" wrapText="1"/>
    </xf>
    <xf numFmtId="0" fontId="28" fillId="5" borderId="1" xfId="6" applyFont="1" applyFill="1" applyBorder="1" applyAlignment="1">
      <alignment horizontal="center" wrapText="1"/>
    </xf>
    <xf numFmtId="0" fontId="57" fillId="6" borderId="1" xfId="6" applyFont="1" applyFill="1" applyBorder="1" applyAlignment="1">
      <alignment horizontal="center" wrapText="1"/>
    </xf>
    <xf numFmtId="0" fontId="55" fillId="0" borderId="0" xfId="6" applyFont="1" applyAlignment="1">
      <alignment wrapText="1"/>
    </xf>
    <xf numFmtId="166" fontId="62" fillId="0" borderId="0" xfId="5" applyNumberFormat="1" applyFont="1" applyFill="1" applyBorder="1" applyAlignment="1">
      <alignment horizontal="justify" vertical="center"/>
    </xf>
    <xf numFmtId="0" fontId="29" fillId="0" borderId="0" xfId="6" applyFont="1" applyAlignment="1">
      <alignment horizontal="center" vertical="center"/>
    </xf>
    <xf numFmtId="166" fontId="44" fillId="5" borderId="9" xfId="5" quotePrefix="1" applyNumberFormat="1" applyFont="1" applyFill="1" applyBorder="1" applyAlignment="1">
      <alignment horizontal="center" vertical="center" wrapText="1"/>
    </xf>
    <xf numFmtId="0" fontId="40" fillId="4" borderId="0" xfId="6" applyFont="1" applyFill="1" applyAlignment="1">
      <alignment horizontal="left" vertical="center"/>
    </xf>
    <xf numFmtId="166" fontId="44" fillId="5" borderId="0" xfId="5" quotePrefix="1" applyNumberFormat="1" applyFont="1" applyFill="1" applyBorder="1" applyAlignment="1">
      <alignment horizontal="center" vertical="center" wrapText="1"/>
    </xf>
    <xf numFmtId="166" fontId="44" fillId="6" borderId="1" xfId="5" applyNumberFormat="1" applyFont="1" applyFill="1" applyBorder="1" applyAlignment="1">
      <alignment horizontal="right" vertical="center"/>
    </xf>
    <xf numFmtId="0" fontId="44" fillId="5" borderId="1" xfId="6" applyFont="1" applyFill="1" applyBorder="1" applyAlignment="1">
      <alignment horizontal="center" wrapText="1"/>
    </xf>
    <xf numFmtId="0" fontId="28" fillId="3" borderId="1" xfId="6" applyFont="1" applyFill="1" applyBorder="1" applyAlignment="1">
      <alignment horizontal="center" vertical="center" wrapText="1"/>
    </xf>
    <xf numFmtId="0" fontId="35" fillId="0" borderId="0" xfId="6" applyFont="1" applyAlignment="1">
      <alignment vertical="center"/>
    </xf>
    <xf numFmtId="0" fontId="32" fillId="0" borderId="0" xfId="6" applyFont="1" applyAlignment="1">
      <alignment horizontal="left" vertical="top"/>
    </xf>
    <xf numFmtId="0" fontId="55" fillId="0" borderId="0" xfId="4" applyFont="1" applyBorder="1" applyAlignment="1">
      <alignment horizontal="center" vertical="center"/>
    </xf>
    <xf numFmtId="3" fontId="34" fillId="0" borderId="1" xfId="4" applyNumberFormat="1" applyFont="1" applyBorder="1" applyAlignment="1" applyProtection="1">
      <alignment horizontal="center" vertical="center"/>
      <protection locked="0"/>
    </xf>
    <xf numFmtId="0" fontId="29" fillId="0" borderId="0" xfId="4" applyFont="1" applyFill="1" applyBorder="1" applyAlignment="1" applyProtection="1">
      <alignment horizontal="center" vertical="center" wrapText="1"/>
    </xf>
    <xf numFmtId="0" fontId="29" fillId="0" borderId="37" xfId="6" applyFont="1" applyBorder="1" applyAlignment="1">
      <alignment horizontal="left" vertical="center" wrapText="1" indent="1"/>
    </xf>
    <xf numFmtId="3" fontId="38" fillId="5" borderId="38" xfId="4" applyNumberFormat="1" applyFont="1" applyFill="1" applyBorder="1" applyAlignment="1" applyProtection="1">
      <alignment horizontal="center" vertical="center" wrapText="1"/>
    </xf>
    <xf numFmtId="0" fontId="38" fillId="5" borderId="37" xfId="6" applyFont="1" applyFill="1" applyBorder="1" applyAlignment="1">
      <alignment horizontal="left" vertical="center" wrapText="1" indent="1"/>
    </xf>
    <xf numFmtId="0" fontId="38" fillId="5" borderId="39" xfId="6" applyFont="1" applyFill="1" applyBorder="1" applyAlignment="1">
      <alignment horizontal="left" vertical="center" wrapText="1" indent="1"/>
    </xf>
    <xf numFmtId="3" fontId="38" fillId="5" borderId="25" xfId="4" applyNumberFormat="1" applyFont="1" applyFill="1" applyBorder="1" applyAlignment="1" applyProtection="1">
      <alignment horizontal="center" vertical="center" wrapText="1"/>
    </xf>
    <xf numFmtId="3" fontId="38" fillId="5" borderId="26" xfId="4" applyNumberFormat="1" applyFont="1" applyFill="1" applyBorder="1" applyAlignment="1" applyProtection="1">
      <alignment horizontal="center" vertical="center" wrapText="1"/>
    </xf>
    <xf numFmtId="0" fontId="29" fillId="0" borderId="0" xfId="4" applyFont="1" applyFill="1" applyBorder="1" applyAlignment="1">
      <alignment horizontal="center" vertical="center" wrapText="1"/>
    </xf>
    <xf numFmtId="0" fontId="29" fillId="0" borderId="37" xfId="6" applyFont="1" applyBorder="1" applyAlignment="1">
      <alignment horizontal="left" vertical="center" indent="1"/>
    </xf>
    <xf numFmtId="0" fontId="28" fillId="0" borderId="1" xfId="6" applyFont="1" applyBorder="1" applyAlignment="1">
      <alignment horizontal="center" vertical="center" wrapText="1"/>
    </xf>
    <xf numFmtId="0" fontId="38" fillId="5" borderId="0" xfId="6" applyFont="1" applyFill="1" applyAlignment="1">
      <alignment horizontal="left" vertical="top" wrapText="1"/>
    </xf>
    <xf numFmtId="0" fontId="29" fillId="0" borderId="41" xfId="6" applyFont="1" applyBorder="1" applyAlignment="1">
      <alignment horizontal="left" vertical="center" wrapText="1" indent="1"/>
    </xf>
    <xf numFmtId="0" fontId="38" fillId="5" borderId="37" xfId="6" applyFont="1" applyFill="1" applyBorder="1" applyAlignment="1">
      <alignment horizontal="center" vertical="center" wrapText="1"/>
    </xf>
    <xf numFmtId="0" fontId="29" fillId="0" borderId="37" xfId="6" applyFont="1" applyBorder="1" applyAlignment="1">
      <alignment horizontal="left" vertical="center" wrapText="1" indent="2"/>
    </xf>
    <xf numFmtId="0" fontId="28" fillId="0" borderId="0" xfId="6" applyFont="1" applyAlignment="1">
      <alignment horizontal="left" vertical="justify"/>
    </xf>
    <xf numFmtId="0" fontId="29" fillId="0" borderId="1" xfId="6" applyFont="1" applyBorder="1" applyAlignment="1">
      <alignment horizontal="center"/>
    </xf>
    <xf numFmtId="0" fontId="29" fillId="0" borderId="1" xfId="6" quotePrefix="1" applyFont="1" applyBorder="1" applyAlignment="1">
      <alignment horizontal="center"/>
    </xf>
    <xf numFmtId="0" fontId="29" fillId="0" borderId="0" xfId="4" applyFont="1" applyAlignment="1">
      <alignment horizontal="right"/>
    </xf>
    <xf numFmtId="0" fontId="29" fillId="0" borderId="0" xfId="4" applyFont="1" applyBorder="1" applyAlignment="1">
      <alignment horizontal="right"/>
    </xf>
    <xf numFmtId="0" fontId="28" fillId="0" borderId="0" xfId="6" applyFont="1" applyAlignment="1">
      <alignment horizontal="center" wrapText="1"/>
    </xf>
    <xf numFmtId="0" fontId="28" fillId="0" borderId="0" xfId="4" applyFont="1" applyFill="1" applyBorder="1" applyAlignment="1">
      <alignment horizontal="right"/>
    </xf>
    <xf numFmtId="0" fontId="29" fillId="0" borderId="0" xfId="4" applyFont="1"/>
    <xf numFmtId="0" fontId="29" fillId="0" borderId="0" xfId="4" applyFont="1" applyBorder="1"/>
    <xf numFmtId="4" fontId="34" fillId="0" borderId="1" xfId="4" applyNumberFormat="1" applyFont="1" applyFill="1" applyBorder="1" applyAlignment="1">
      <alignment horizontal="right" vertical="center"/>
    </xf>
    <xf numFmtId="4" fontId="34" fillId="0" borderId="1" xfId="4" applyNumberFormat="1" applyFont="1" applyBorder="1" applyAlignment="1">
      <alignment horizontal="right" vertical="center"/>
    </xf>
    <xf numFmtId="4" fontId="38" fillId="5" borderId="1" xfId="4" applyNumberFormat="1" applyFont="1" applyFill="1" applyBorder="1" applyAlignment="1">
      <alignment horizontal="right" vertical="center"/>
    </xf>
    <xf numFmtId="0" fontId="44" fillId="5" borderId="9" xfId="6" applyFont="1" applyFill="1" applyBorder="1" applyAlignment="1">
      <alignment horizontal="center" wrapText="1"/>
    </xf>
    <xf numFmtId="0" fontId="44" fillId="0" borderId="0" xfId="6" applyFont="1" applyAlignment="1">
      <alignment horizontal="left" vertical="center"/>
    </xf>
    <xf numFmtId="0" fontId="29" fillId="0" borderId="1" xfId="6" applyFont="1" applyBorder="1" applyAlignment="1">
      <alignment horizontal="center" wrapText="1"/>
    </xf>
    <xf numFmtId="0" fontId="28" fillId="0" borderId="0" xfId="6" applyFont="1" applyAlignment="1">
      <alignment horizontal="center" vertical="center" wrapText="1"/>
    </xf>
    <xf numFmtId="0" fontId="29" fillId="0" borderId="0" xfId="6" applyFont="1" applyAlignment="1">
      <alignment vertical="center" wrapText="1"/>
    </xf>
    <xf numFmtId="0" fontId="29" fillId="0" borderId="1" xfId="6" applyFont="1" applyBorder="1" applyAlignment="1">
      <alignment wrapText="1"/>
    </xf>
    <xf numFmtId="0" fontId="29" fillId="0" borderId="8" xfId="6" applyFont="1" applyBorder="1"/>
    <xf numFmtId="0" fontId="29" fillId="0" borderId="12" xfId="6" applyFont="1" applyBorder="1" applyAlignment="1">
      <alignment horizontal="left" vertical="center" wrapText="1" indent="1"/>
    </xf>
    <xf numFmtId="0" fontId="29" fillId="0" borderId="14" xfId="6" applyFont="1" applyBorder="1" applyAlignment="1">
      <alignment horizontal="left" vertical="center" wrapText="1" indent="1"/>
    </xf>
    <xf numFmtId="4" fontId="29" fillId="0" borderId="22" xfId="4" applyNumberFormat="1" applyFont="1" applyBorder="1" applyAlignment="1">
      <alignment vertical="center" wrapText="1"/>
    </xf>
    <xf numFmtId="4" fontId="38" fillId="5" borderId="1" xfId="4" applyNumberFormat="1" applyFont="1" applyFill="1" applyBorder="1" applyAlignment="1">
      <alignment vertical="center" wrapText="1"/>
    </xf>
    <xf numFmtId="0" fontId="44" fillId="5" borderId="1" xfId="6" applyFont="1" applyFill="1" applyBorder="1" applyAlignment="1">
      <alignment horizontal="left" vertical="center" indent="1"/>
    </xf>
    <xf numFmtId="4" fontId="38" fillId="5" borderId="1" xfId="4" applyNumberFormat="1" applyFont="1" applyFill="1" applyBorder="1" applyAlignment="1">
      <alignment horizontal="right" vertical="center" wrapText="1"/>
    </xf>
    <xf numFmtId="4" fontId="38" fillId="5" borderId="1" xfId="4" applyNumberFormat="1" applyFont="1" applyFill="1" applyBorder="1" applyAlignment="1">
      <alignment horizontal="right" wrapText="1"/>
    </xf>
    <xf numFmtId="0" fontId="28" fillId="0" borderId="0" xfId="6" applyFont="1" applyAlignment="1">
      <alignment horizontal="right" wrapText="1"/>
    </xf>
    <xf numFmtId="0" fontId="30" fillId="0" borderId="0" xfId="6" applyFont="1" applyAlignment="1">
      <alignment horizontal="right" vertical="center"/>
    </xf>
    <xf numFmtId="0" fontId="29" fillId="0" borderId="5" xfId="6" quotePrefix="1" applyFont="1" applyBorder="1" applyAlignment="1">
      <alignment horizontal="left" vertical="center" wrapText="1" indent="1"/>
    </xf>
    <xf numFmtId="0" fontId="29" fillId="0" borderId="6" xfId="6" quotePrefix="1" applyFont="1" applyBorder="1" applyAlignment="1">
      <alignment horizontal="left" vertical="center" wrapText="1" indent="1"/>
    </xf>
    <xf numFmtId="0" fontId="29" fillId="0" borderId="16" xfId="6" quotePrefix="1" applyFont="1" applyBorder="1" applyAlignment="1">
      <alignment horizontal="left" vertical="center" wrapText="1" indent="1"/>
    </xf>
    <xf numFmtId="0" fontId="29" fillId="0" borderId="7" xfId="6" quotePrefix="1" applyFont="1" applyBorder="1" applyAlignment="1">
      <alignment horizontal="left" vertical="center" wrapText="1" indent="1"/>
    </xf>
    <xf numFmtId="0" fontId="44" fillId="5" borderId="9" xfId="6" applyFont="1" applyFill="1" applyBorder="1" applyAlignment="1">
      <alignment vertical="center" wrapText="1"/>
    </xf>
    <xf numFmtId="0" fontId="32" fillId="0" borderId="0" xfId="6" applyFont="1" applyAlignment="1">
      <alignment horizontal="left" vertical="justify"/>
    </xf>
    <xf numFmtId="0" fontId="35" fillId="7" borderId="0" xfId="6" applyFont="1" applyFill="1" applyAlignment="1">
      <alignment horizontal="left" indent="1"/>
    </xf>
    <xf numFmtId="0" fontId="51" fillId="7" borderId="1" xfId="6" applyFont="1" applyFill="1" applyBorder="1" applyAlignment="1">
      <alignment horizontal="left" vertical="center"/>
    </xf>
    <xf numFmtId="0" fontId="44" fillId="7" borderId="1" xfId="6" applyFont="1" applyFill="1" applyBorder="1" applyAlignment="1">
      <alignment horizontal="left" vertical="center"/>
    </xf>
    <xf numFmtId="0" fontId="26" fillId="5" borderId="0" xfId="6" applyFill="1"/>
    <xf numFmtId="0" fontId="26" fillId="5" borderId="0" xfId="6" applyFill="1" applyAlignment="1">
      <alignment vertical="top" wrapText="1"/>
    </xf>
    <xf numFmtId="0" fontId="1" fillId="5" borderId="0" xfId="6" applyFont="1" applyFill="1" applyAlignment="1">
      <alignment vertical="top"/>
    </xf>
    <xf numFmtId="0" fontId="4" fillId="5" borderId="0" xfId="6" applyFont="1" applyFill="1" applyAlignment="1">
      <alignment horizontal="left"/>
    </xf>
    <xf numFmtId="0" fontId="4" fillId="5" borderId="0" xfId="6" applyFont="1" applyFill="1" applyAlignment="1">
      <alignment horizontal="right"/>
    </xf>
    <xf numFmtId="0" fontId="7" fillId="5" borderId="0" xfId="6" applyFont="1" applyFill="1" applyAlignment="1">
      <alignment horizontal="center" vertical="center" wrapText="1"/>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0" xfId="0" applyFont="1" applyBorder="1" applyAlignment="1">
      <alignment vertical="center"/>
    </xf>
    <xf numFmtId="0" fontId="28" fillId="0" borderId="1" xfId="0" applyFont="1" applyBorder="1" applyAlignment="1">
      <alignment horizontal="left" vertical="center"/>
    </xf>
    <xf numFmtId="0" fontId="28" fillId="0" borderId="23" xfId="0" applyFont="1" applyBorder="1" applyAlignment="1">
      <alignment horizontal="left" vertical="center"/>
    </xf>
    <xf numFmtId="0" fontId="38" fillId="5" borderId="17" xfId="6" applyFont="1" applyFill="1" applyBorder="1" applyAlignment="1">
      <alignment horizontal="left" vertical="top" wrapText="1" shrinkToFit="1"/>
    </xf>
    <xf numFmtId="0" fontId="38" fillId="5" borderId="1" xfId="6" applyFont="1" applyFill="1" applyBorder="1" applyAlignment="1">
      <alignment horizontal="left" vertical="top" wrapText="1" shrinkToFit="1"/>
    </xf>
    <xf numFmtId="0" fontId="38" fillId="5" borderId="0" xfId="6" applyFont="1" applyFill="1" applyAlignment="1">
      <alignment vertical="top"/>
    </xf>
    <xf numFmtId="0" fontId="34" fillId="5" borderId="1" xfId="6" applyFont="1" applyFill="1" applyBorder="1" applyAlignment="1">
      <alignment horizontal="left" wrapText="1" indent="1"/>
    </xf>
    <xf numFmtId="4" fontId="34" fillId="0" borderId="1" xfId="4" applyNumberFormat="1" applyFont="1" applyBorder="1" applyAlignment="1">
      <alignment horizontal="right" vertical="center" wrapText="1"/>
    </xf>
    <xf numFmtId="0" fontId="38" fillId="5" borderId="0" xfId="6" applyFont="1" applyFill="1" applyAlignment="1">
      <alignment horizontal="left" vertical="top" wrapText="1"/>
    </xf>
    <xf numFmtId="0" fontId="29" fillId="5" borderId="0" xfId="6" applyFont="1" applyFill="1" applyAlignment="1">
      <alignment horizontal="left" vertical="center"/>
    </xf>
    <xf numFmtId="4" fontId="29" fillId="0" borderId="1" xfId="7" applyNumberFormat="1" applyFont="1" applyBorder="1" applyAlignment="1">
      <alignment horizontal="right" vertical="center"/>
    </xf>
    <xf numFmtId="4" fontId="29" fillId="5" borderId="1" xfId="9" applyNumberFormat="1" applyFont="1" applyFill="1" applyBorder="1"/>
    <xf numFmtId="0" fontId="29" fillId="0" borderId="1" xfId="6" applyFont="1" applyBorder="1" applyAlignment="1">
      <alignment horizontal="center" vertical="center" wrapText="1"/>
    </xf>
    <xf numFmtId="3" fontId="34" fillId="0" borderId="42" xfId="4" applyNumberFormat="1" applyFont="1" applyBorder="1" applyAlignment="1" applyProtection="1">
      <alignment horizontal="right" vertical="center"/>
      <protection locked="0"/>
    </xf>
    <xf numFmtId="3" fontId="38" fillId="5" borderId="43" xfId="4" applyNumberFormat="1" applyFont="1" applyFill="1" applyBorder="1" applyAlignment="1" applyProtection="1">
      <alignment horizontal="right" vertical="center" wrapText="1"/>
    </xf>
    <xf numFmtId="3" fontId="38" fillId="5" borderId="1" xfId="4" applyNumberFormat="1" applyFont="1" applyFill="1" applyBorder="1" applyAlignment="1" applyProtection="1">
      <alignment horizontal="right" vertical="center" wrapText="1"/>
    </xf>
    <xf numFmtId="3" fontId="38" fillId="5" borderId="38" xfId="4" applyNumberFormat="1" applyFont="1" applyFill="1" applyBorder="1" applyAlignment="1" applyProtection="1">
      <alignment horizontal="right" vertical="center" wrapText="1"/>
    </xf>
    <xf numFmtId="3" fontId="34" fillId="0" borderId="1" xfId="4" applyNumberFormat="1" applyFont="1" applyBorder="1" applyAlignment="1" applyProtection="1">
      <alignment horizontal="right" vertical="center"/>
      <protection locked="0"/>
    </xf>
    <xf numFmtId="3" fontId="38" fillId="5" borderId="25" xfId="4" applyNumberFormat="1" applyFont="1" applyFill="1" applyBorder="1" applyAlignment="1" applyProtection="1">
      <alignment horizontal="right" vertical="center" wrapText="1"/>
    </xf>
    <xf numFmtId="3" fontId="38" fillId="5" borderId="26" xfId="4" applyNumberFormat="1" applyFont="1" applyFill="1" applyBorder="1" applyAlignment="1" applyProtection="1">
      <alignment horizontal="right" vertical="center" wrapText="1"/>
    </xf>
    <xf numFmtId="3" fontId="44" fillId="5" borderId="26" xfId="4" applyNumberFormat="1" applyFont="1" applyFill="1" applyBorder="1" applyAlignment="1" applyProtection="1">
      <alignment horizontal="right" vertical="center" wrapText="1"/>
    </xf>
    <xf numFmtId="0" fontId="34" fillId="5" borderId="1" xfId="6" applyFont="1" applyFill="1" applyBorder="1" applyAlignment="1">
      <alignment horizontal="left" wrapText="1" indent="3"/>
    </xf>
    <xf numFmtId="0" fontId="38" fillId="5" borderId="0" xfId="6" applyFont="1" applyFill="1" applyAlignment="1">
      <alignment horizontal="left" vertical="center" wrapText="1"/>
    </xf>
    <xf numFmtId="0" fontId="38" fillId="5" borderId="1" xfId="6" applyFont="1" applyFill="1" applyBorder="1" applyAlignment="1">
      <alignment horizontal="left" vertical="top" wrapText="1"/>
    </xf>
    <xf numFmtId="0" fontId="2" fillId="0" borderId="0" xfId="6" applyFont="1" applyAlignment="1">
      <alignment horizontal="right"/>
    </xf>
    <xf numFmtId="0" fontId="6" fillId="0" borderId="0" xfId="6" applyFont="1" applyAlignment="1">
      <alignment horizontal="left" vertical="justify" wrapText="1"/>
    </xf>
    <xf numFmtId="0" fontId="45" fillId="0" borderId="0" xfId="6" applyFont="1" applyAlignment="1">
      <alignment horizontal="center" wrapText="1"/>
    </xf>
    <xf numFmtId="0" fontId="45" fillId="5" borderId="21" xfId="6" applyFont="1" applyFill="1" applyBorder="1" applyAlignment="1">
      <alignment horizontal="left" vertical="center" wrapText="1"/>
    </xf>
    <xf numFmtId="0" fontId="45" fillId="5" borderId="0" xfId="6" applyFont="1" applyFill="1" applyBorder="1" applyAlignment="1">
      <alignment horizontal="left" vertical="center" wrapText="1"/>
    </xf>
    <xf numFmtId="0" fontId="45" fillId="5" borderId="27" xfId="6" applyFont="1" applyFill="1" applyBorder="1" applyAlignment="1">
      <alignment horizontal="left" vertical="center" wrapText="1"/>
    </xf>
    <xf numFmtId="0" fontId="9" fillId="0" borderId="0" xfId="6" applyFont="1" applyAlignment="1">
      <alignment horizontal="center" vertical="center" wrapText="1"/>
    </xf>
    <xf numFmtId="0" fontId="43" fillId="4" borderId="20" xfId="6" applyFont="1" applyFill="1" applyBorder="1" applyAlignment="1">
      <alignment horizontal="center" vertical="center" wrapText="1"/>
    </xf>
    <xf numFmtId="0" fontId="43" fillId="4" borderId="2" xfId="6" applyFont="1" applyFill="1" applyBorder="1" applyAlignment="1">
      <alignment horizontal="center" vertical="center" wrapText="1"/>
    </xf>
    <xf numFmtId="0" fontId="43" fillId="4" borderId="11" xfId="6" applyFont="1" applyFill="1" applyBorder="1" applyAlignment="1">
      <alignment horizontal="center" vertical="center" wrapText="1"/>
    </xf>
    <xf numFmtId="0" fontId="43" fillId="4" borderId="21" xfId="6" applyFont="1" applyFill="1" applyBorder="1" applyAlignment="1">
      <alignment horizontal="center" vertical="center" wrapText="1"/>
    </xf>
    <xf numFmtId="0" fontId="43" fillId="4" borderId="0" xfId="6" applyFont="1" applyFill="1" applyAlignment="1">
      <alignment horizontal="center" vertical="center" wrapText="1"/>
    </xf>
    <xf numFmtId="0" fontId="43" fillId="4" borderId="27" xfId="6" applyFont="1" applyFill="1" applyBorder="1" applyAlignment="1">
      <alignment horizontal="center" vertical="center" wrapText="1"/>
    </xf>
    <xf numFmtId="0" fontId="43" fillId="4" borderId="17" xfId="6" applyFont="1" applyFill="1" applyBorder="1" applyAlignment="1">
      <alignment horizontal="center" vertical="center" wrapText="1"/>
    </xf>
    <xf numFmtId="0" fontId="43" fillId="4" borderId="19" xfId="6" applyFont="1" applyFill="1" applyBorder="1" applyAlignment="1">
      <alignment horizontal="center" vertical="center" wrapText="1"/>
    </xf>
    <xf numFmtId="0" fontId="43" fillId="4" borderId="24" xfId="6" applyFont="1" applyFill="1" applyBorder="1" applyAlignment="1">
      <alignment horizontal="center" vertical="center" wrapText="1"/>
    </xf>
    <xf numFmtId="0" fontId="12" fillId="0" borderId="2" xfId="6" applyFont="1" applyBorder="1" applyAlignment="1">
      <alignment horizontal="center"/>
    </xf>
    <xf numFmtId="0" fontId="12" fillId="0" borderId="0" xfId="6" applyFont="1" applyAlignment="1">
      <alignment horizontal="center"/>
    </xf>
    <xf numFmtId="0" fontId="12" fillId="0" borderId="0" xfId="1" applyFont="1" applyAlignment="1" applyProtection="1">
      <alignment horizontal="justify" vertical="top" wrapText="1"/>
    </xf>
    <xf numFmtId="0" fontId="38" fillId="5" borderId="0" xfId="6" applyFont="1" applyFill="1" applyAlignment="1">
      <alignment horizontal="left" vertical="center" wrapText="1"/>
    </xf>
    <xf numFmtId="0" fontId="38" fillId="5" borderId="0" xfId="6" applyFont="1" applyFill="1" applyBorder="1" applyAlignment="1">
      <alignment horizontal="left" vertical="center" wrapText="1"/>
    </xf>
    <xf numFmtId="0" fontId="44" fillId="5" borderId="0" xfId="6" applyFont="1" applyFill="1" applyBorder="1" applyAlignment="1">
      <alignment horizontal="justify" wrapText="1"/>
    </xf>
    <xf numFmtId="0" fontId="29" fillId="0" borderId="28" xfId="6" applyFont="1" applyBorder="1" applyAlignment="1">
      <alignment horizontal="left" vertical="center" wrapText="1"/>
    </xf>
    <xf numFmtId="0" fontId="29" fillId="0" borderId="29" xfId="6" applyFont="1" applyBorder="1" applyAlignment="1">
      <alignment horizontal="left" vertical="center" wrapText="1"/>
    </xf>
    <xf numFmtId="0" fontId="29" fillId="0" borderId="30" xfId="6" applyFont="1" applyBorder="1" applyAlignment="1">
      <alignment horizontal="left" vertical="center" wrapText="1"/>
    </xf>
    <xf numFmtId="0" fontId="28" fillId="0" borderId="0" xfId="6" applyFont="1" applyAlignment="1">
      <alignment horizontal="left" vertical="top"/>
    </xf>
    <xf numFmtId="0" fontId="38" fillId="5" borderId="0" xfId="6" applyFont="1" applyFill="1" applyAlignment="1">
      <alignment horizontal="justify" vertical="top" wrapText="1"/>
    </xf>
    <xf numFmtId="0" fontId="37" fillId="4" borderId="0" xfId="6" applyFont="1" applyFill="1" applyAlignment="1">
      <alignment horizontal="left" vertical="justify" wrapText="1"/>
    </xf>
    <xf numFmtId="0" fontId="28" fillId="0" borderId="2" xfId="6" applyFont="1" applyBorder="1" applyAlignment="1">
      <alignment horizontal="left" wrapText="1"/>
    </xf>
    <xf numFmtId="0" fontId="28" fillId="0" borderId="0" xfId="6" applyFont="1" applyAlignment="1">
      <alignment wrapText="1"/>
    </xf>
    <xf numFmtId="0" fontId="29" fillId="0" borderId="0" xfId="6" applyFont="1" applyAlignment="1">
      <alignment wrapText="1"/>
    </xf>
    <xf numFmtId="0" fontId="38" fillId="5" borderId="10" xfId="6" applyFont="1" applyFill="1" applyBorder="1" applyAlignment="1">
      <alignment horizontal="left" wrapText="1"/>
    </xf>
    <xf numFmtId="0" fontId="38" fillId="5" borderId="8" xfId="6" applyFont="1" applyFill="1" applyBorder="1" applyAlignment="1">
      <alignment horizontal="left" wrapText="1"/>
    </xf>
    <xf numFmtId="0" fontId="38" fillId="5" borderId="9" xfId="6" applyFont="1" applyFill="1" applyBorder="1" applyAlignment="1">
      <alignment horizontal="left" wrapText="1"/>
    </xf>
    <xf numFmtId="0" fontId="35" fillId="7" borderId="2" xfId="6" applyFont="1" applyFill="1" applyBorder="1" applyAlignment="1">
      <alignment horizontal="left"/>
    </xf>
    <xf numFmtId="0" fontId="28" fillId="0" borderId="0" xfId="6" applyFont="1" applyBorder="1" applyAlignment="1">
      <alignment horizontal="left" wrapText="1"/>
    </xf>
    <xf numFmtId="0" fontId="48" fillId="7" borderId="2" xfId="0" applyFont="1" applyFill="1" applyBorder="1" applyAlignment="1">
      <alignment horizontal="left" wrapText="1"/>
    </xf>
    <xf numFmtId="0" fontId="38" fillId="5" borderId="10" xfId="6" applyFont="1" applyFill="1" applyBorder="1" applyAlignment="1">
      <alignment horizontal="left" vertical="top" wrapText="1"/>
    </xf>
    <xf numFmtId="0" fontId="38" fillId="5" borderId="8" xfId="6" applyFont="1" applyFill="1" applyBorder="1" applyAlignment="1">
      <alignment horizontal="left" vertical="top" wrapText="1"/>
    </xf>
    <xf numFmtId="0" fontId="38" fillId="5" borderId="9" xfId="6" applyFont="1" applyFill="1" applyBorder="1" applyAlignment="1">
      <alignment horizontal="left" vertical="top" wrapText="1"/>
    </xf>
    <xf numFmtId="0" fontId="37" fillId="4" borderId="0" xfId="6" applyFont="1" applyFill="1" applyBorder="1" applyAlignment="1">
      <alignment horizontal="left" vertical="top" wrapText="1"/>
    </xf>
    <xf numFmtId="0" fontId="37" fillId="4" borderId="27" xfId="6" applyFont="1" applyFill="1" applyBorder="1" applyAlignment="1">
      <alignment horizontal="left" vertical="top" wrapText="1"/>
    </xf>
    <xf numFmtId="0" fontId="37" fillId="4" borderId="0" xfId="6" applyFont="1" applyFill="1" applyAlignment="1">
      <alignment horizontal="left" vertical="center" wrapText="1"/>
    </xf>
    <xf numFmtId="0" fontId="35" fillId="7" borderId="2" xfId="6" applyFont="1" applyFill="1" applyBorder="1" applyAlignment="1">
      <alignment horizontal="left" vertical="center" wrapText="1"/>
    </xf>
    <xf numFmtId="0" fontId="37" fillId="4" borderId="8" xfId="6" applyFont="1" applyFill="1" applyBorder="1" applyAlignment="1">
      <alignment horizontal="left" vertical="justify" readingOrder="1"/>
    </xf>
    <xf numFmtId="0" fontId="28" fillId="5" borderId="10" xfId="6" applyFont="1" applyFill="1" applyBorder="1" applyAlignment="1">
      <alignment horizontal="left" vertical="top" wrapText="1"/>
    </xf>
    <xf numFmtId="0" fontId="28" fillId="5" borderId="9" xfId="6" applyFont="1" applyFill="1" applyBorder="1" applyAlignment="1">
      <alignment horizontal="left" vertical="top" wrapText="1"/>
    </xf>
    <xf numFmtId="0" fontId="37" fillId="4" borderId="8" xfId="6" applyFont="1" applyFill="1" applyBorder="1" applyAlignment="1">
      <alignment horizontal="left" vertical="justify" wrapText="1"/>
    </xf>
    <xf numFmtId="0" fontId="28" fillId="0" borderId="2" xfId="6" applyFont="1" applyBorder="1" applyAlignment="1">
      <alignment horizontal="left" vertical="center" wrapText="1"/>
    </xf>
    <xf numFmtId="0" fontId="28" fillId="0" borderId="0" xfId="6" applyFont="1" applyAlignment="1">
      <alignment horizontal="left" wrapText="1"/>
    </xf>
    <xf numFmtId="0" fontId="28" fillId="5" borderId="10" xfId="6" applyFont="1" applyFill="1" applyBorder="1" applyAlignment="1">
      <alignment horizontal="left" vertical="center" wrapText="1"/>
    </xf>
    <xf numFmtId="0" fontId="28" fillId="5" borderId="9" xfId="6" applyFont="1" applyFill="1" applyBorder="1" applyAlignment="1">
      <alignment horizontal="left" vertical="center" wrapText="1"/>
    </xf>
    <xf numFmtId="0" fontId="38" fillId="5" borderId="0" xfId="6" applyFont="1" applyFill="1" applyAlignment="1">
      <alignment horizontal="left" vertical="top" wrapText="1"/>
    </xf>
    <xf numFmtId="0" fontId="44" fillId="5" borderId="10" xfId="6" applyFont="1" applyFill="1" applyBorder="1" applyAlignment="1">
      <alignment horizontal="left" wrapText="1"/>
    </xf>
    <xf numFmtId="0" fontId="44" fillId="5" borderId="9" xfId="6" applyFont="1" applyFill="1" applyBorder="1" applyAlignment="1">
      <alignment horizontal="left" wrapText="1"/>
    </xf>
    <xf numFmtId="0" fontId="38" fillId="5" borderId="17" xfId="6" applyFont="1" applyFill="1" applyBorder="1" applyAlignment="1">
      <alignment horizontal="left" wrapText="1"/>
    </xf>
    <xf numFmtId="0" fontId="38" fillId="5" borderId="19" xfId="6" applyFont="1" applyFill="1" applyBorder="1" applyAlignment="1">
      <alignment horizontal="left" wrapText="1"/>
    </xf>
    <xf numFmtId="0" fontId="28" fillId="0" borderId="2" xfId="6" applyFont="1" applyBorder="1" applyAlignment="1">
      <alignment horizontal="left"/>
    </xf>
    <xf numFmtId="0" fontId="28" fillId="0" borderId="19" xfId="6" applyFont="1" applyBorder="1" applyAlignment="1">
      <alignment horizontal="center" vertical="center" wrapText="1"/>
    </xf>
    <xf numFmtId="0" fontId="52" fillId="0" borderId="0" xfId="6" applyFont="1" applyAlignment="1">
      <alignment horizontal="left" vertical="center" wrapText="1"/>
    </xf>
    <xf numFmtId="0" fontId="51" fillId="7" borderId="10" xfId="6" applyFont="1" applyFill="1" applyBorder="1" applyAlignment="1">
      <alignment horizontal="left" vertical="center"/>
    </xf>
    <xf numFmtId="0" fontId="51" fillId="7" borderId="8" xfId="6" applyFont="1" applyFill="1" applyBorder="1" applyAlignment="1">
      <alignment horizontal="left" vertical="center"/>
    </xf>
    <xf numFmtId="0" fontId="51" fillId="7" borderId="9" xfId="6" applyFont="1" applyFill="1" applyBorder="1" applyAlignment="1">
      <alignment horizontal="left" vertical="center"/>
    </xf>
    <xf numFmtId="0" fontId="28" fillId="0" borderId="1" xfId="6" applyFont="1" applyBorder="1" applyAlignment="1">
      <alignment horizontal="center"/>
    </xf>
    <xf numFmtId="0" fontId="37" fillId="4" borderId="8" xfId="6" applyFont="1" applyFill="1" applyBorder="1" applyAlignment="1">
      <alignment horizontal="left" vertical="center" wrapText="1"/>
    </xf>
    <xf numFmtId="0" fontId="58" fillId="5" borderId="0" xfId="6" applyFont="1" applyFill="1" applyAlignment="1">
      <alignment horizontal="left" vertical="top" wrapText="1"/>
    </xf>
    <xf numFmtId="0" fontId="44" fillId="5" borderId="0" xfId="6" applyFont="1" applyFill="1" applyAlignment="1">
      <alignment horizontal="left" vertical="top" wrapText="1"/>
    </xf>
    <xf numFmtId="0" fontId="35" fillId="7" borderId="0" xfId="6" applyFont="1" applyFill="1" applyAlignment="1">
      <alignment horizontal="left"/>
    </xf>
    <xf numFmtId="0" fontId="43" fillId="4" borderId="8" xfId="6" applyFont="1" applyFill="1" applyBorder="1" applyAlignment="1">
      <alignment horizontal="left" vertical="justify" wrapText="1"/>
    </xf>
    <xf numFmtId="0" fontId="45" fillId="5" borderId="1" xfId="6" applyFont="1" applyFill="1" applyBorder="1" applyAlignment="1">
      <alignment horizontal="left" vertical="top" wrapText="1"/>
    </xf>
    <xf numFmtId="0" fontId="38" fillId="5" borderId="2" xfId="6" applyFont="1" applyFill="1" applyBorder="1" applyAlignment="1">
      <alignment horizontal="left" vertical="top" wrapText="1"/>
    </xf>
    <xf numFmtId="0" fontId="37" fillId="4" borderId="8" xfId="6" applyFont="1" applyFill="1" applyBorder="1" applyAlignment="1">
      <alignment horizontal="left" vertical="justify"/>
    </xf>
    <xf numFmtId="0" fontId="38" fillId="5" borderId="1" xfId="6" applyFont="1" applyFill="1" applyBorder="1" applyAlignment="1">
      <alignment horizontal="justify" vertical="center" wrapText="1"/>
    </xf>
    <xf numFmtId="0" fontId="38" fillId="5" borderId="1" xfId="6" applyFont="1" applyFill="1" applyBorder="1" applyAlignment="1">
      <alignment horizontal="left" vertical="top" wrapText="1"/>
    </xf>
    <xf numFmtId="0" fontId="39" fillId="5" borderId="1" xfId="6" applyFont="1" applyFill="1" applyBorder="1" applyAlignment="1">
      <alignment horizontal="left" vertical="top" wrapText="1"/>
    </xf>
    <xf numFmtId="0" fontId="40" fillId="4" borderId="8" xfId="6" applyFont="1" applyFill="1" applyBorder="1" applyAlignment="1">
      <alignment horizontal="left" vertical="top" wrapText="1"/>
    </xf>
    <xf numFmtId="0" fontId="44" fillId="5" borderId="10" xfId="6" applyFont="1" applyFill="1" applyBorder="1" applyAlignment="1">
      <alignment horizontal="left" vertical="center" wrapText="1"/>
    </xf>
    <xf numFmtId="0" fontId="44" fillId="5" borderId="9" xfId="6" applyFont="1" applyFill="1" applyBorder="1" applyAlignment="1">
      <alignment horizontal="left" vertical="center" wrapText="1"/>
    </xf>
    <xf numFmtId="0" fontId="40" fillId="4" borderId="8" xfId="6" applyFont="1" applyFill="1" applyBorder="1" applyAlignment="1">
      <alignment horizontal="left" vertical="justify" wrapText="1"/>
    </xf>
    <xf numFmtId="0" fontId="59" fillId="5" borderId="1" xfId="6" applyFont="1" applyFill="1" applyBorder="1" applyAlignment="1">
      <alignment horizontal="left" vertical="top" wrapText="1"/>
    </xf>
    <xf numFmtId="0" fontId="40" fillId="4" borderId="0" xfId="6" applyFont="1" applyFill="1" applyAlignment="1">
      <alignment horizontal="left" vertical="center"/>
    </xf>
    <xf numFmtId="0" fontId="28" fillId="0" borderId="0" xfId="6" applyFont="1" applyAlignment="1">
      <alignment horizontal="center"/>
    </xf>
    <xf numFmtId="0" fontId="49" fillId="5" borderId="0" xfId="6" applyFont="1" applyFill="1" applyAlignment="1">
      <alignment horizontal="left" vertical="top" wrapText="1"/>
    </xf>
    <xf numFmtId="0" fontId="51" fillId="7" borderId="40" xfId="6" applyFont="1" applyFill="1" applyBorder="1" applyAlignment="1">
      <alignment horizontal="left" vertical="center" wrapText="1"/>
    </xf>
    <xf numFmtId="0" fontId="51" fillId="7" borderId="0" xfId="6" applyFont="1" applyFill="1" applyBorder="1" applyAlignment="1">
      <alignment horizontal="left" vertical="center" wrapText="1"/>
    </xf>
    <xf numFmtId="0" fontId="28" fillId="0" borderId="32" xfId="6" applyFont="1" applyBorder="1" applyAlignment="1">
      <alignment horizontal="left" wrapText="1"/>
    </xf>
    <xf numFmtId="0" fontId="28" fillId="0" borderId="33" xfId="6" applyFont="1" applyBorder="1" applyAlignment="1">
      <alignment horizontal="left" wrapText="1"/>
    </xf>
    <xf numFmtId="0" fontId="28" fillId="0" borderId="34" xfId="6" applyFont="1" applyBorder="1" applyAlignment="1">
      <alignment horizontal="left" wrapText="1"/>
    </xf>
    <xf numFmtId="0" fontId="28" fillId="0" borderId="8" xfId="6" applyFont="1" applyBorder="1" applyAlignment="1">
      <alignment horizontal="left" wrapText="1"/>
    </xf>
    <xf numFmtId="0" fontId="38" fillId="5" borderId="35" xfId="6" applyFont="1" applyFill="1" applyBorder="1" applyAlignment="1">
      <alignment horizontal="left" vertical="top" wrapText="1"/>
    </xf>
    <xf numFmtId="0" fontId="38" fillId="5" borderId="36" xfId="6" applyFont="1" applyFill="1" applyBorder="1" applyAlignment="1">
      <alignment horizontal="left" vertical="top" wrapText="1"/>
    </xf>
    <xf numFmtId="0" fontId="37" fillId="4" borderId="8" xfId="6" applyFont="1" applyFill="1" applyBorder="1" applyAlignment="1">
      <alignment horizontal="left" vertical="top" wrapText="1"/>
    </xf>
    <xf numFmtId="0" fontId="37" fillId="4" borderId="8" xfId="6" applyFont="1" applyFill="1" applyBorder="1" applyAlignment="1">
      <alignment horizontal="left" vertical="top"/>
    </xf>
    <xf numFmtId="0" fontId="32" fillId="0" borderId="0" xfId="6" applyFont="1" applyAlignment="1">
      <alignment horizontal="left" vertical="top" wrapText="1"/>
    </xf>
    <xf numFmtId="0" fontId="35" fillId="7" borderId="0" xfId="6" applyFont="1" applyFill="1" applyAlignment="1">
      <alignment horizontal="left" vertical="top" wrapText="1"/>
    </xf>
    <xf numFmtId="0" fontId="38" fillId="5" borderId="2" xfId="6" applyFont="1" applyFill="1" applyBorder="1" applyAlignment="1">
      <alignment horizontal="left" wrapText="1"/>
    </xf>
    <xf numFmtId="0" fontId="28" fillId="0" borderId="0" xfId="6" applyFont="1" applyAlignment="1">
      <alignment horizontal="left" vertical="center" wrapText="1"/>
    </xf>
    <xf numFmtId="0" fontId="35" fillId="7" borderId="21" xfId="6" applyFont="1" applyFill="1" applyBorder="1" applyAlignment="1">
      <alignment horizontal="left"/>
    </xf>
    <xf numFmtId="0" fontId="35" fillId="7" borderId="0" xfId="6" applyFont="1" applyFill="1" applyBorder="1" applyAlignment="1">
      <alignment horizontal="left"/>
    </xf>
    <xf numFmtId="0" fontId="37" fillId="4" borderId="8" xfId="6" applyFont="1" applyFill="1" applyBorder="1" applyAlignment="1">
      <alignment horizontal="left" vertical="center"/>
    </xf>
    <xf numFmtId="0" fontId="28" fillId="0" borderId="8" xfId="8" applyFont="1" applyBorder="1" applyAlignment="1" applyProtection="1">
      <alignment horizontal="left" wrapText="1"/>
      <protection locked="0"/>
    </xf>
    <xf numFmtId="0" fontId="38" fillId="5" borderId="1" xfId="6" applyFont="1" applyFill="1" applyBorder="1" applyAlignment="1">
      <alignment horizontal="left" wrapText="1"/>
    </xf>
    <xf numFmtId="0" fontId="38" fillId="5" borderId="10" xfId="6" applyFont="1" applyFill="1" applyBorder="1" applyAlignment="1">
      <alignment horizontal="left" vertical="top"/>
    </xf>
    <xf numFmtId="0" fontId="38" fillId="5" borderId="8" xfId="6" applyFont="1" applyFill="1" applyBorder="1" applyAlignment="1">
      <alignment horizontal="left" vertical="top"/>
    </xf>
    <xf numFmtId="0" fontId="38" fillId="5" borderId="9" xfId="6" applyFont="1" applyFill="1" applyBorder="1" applyAlignment="1">
      <alignment horizontal="left" vertical="top"/>
    </xf>
    <xf numFmtId="0" fontId="38" fillId="5" borderId="2" xfId="6" applyFont="1" applyFill="1" applyBorder="1" applyAlignment="1">
      <alignment horizontal="left" vertical="justify"/>
    </xf>
    <xf numFmtId="0" fontId="38" fillId="5" borderId="3" xfId="6" applyFont="1" applyFill="1" applyBorder="1" applyAlignment="1">
      <alignment horizontal="left" vertical="justify"/>
    </xf>
    <xf numFmtId="0" fontId="38" fillId="5" borderId="19" xfId="6" applyFont="1" applyFill="1" applyBorder="1" applyAlignment="1">
      <alignment horizontal="left" vertical="justify"/>
    </xf>
    <xf numFmtId="0" fontId="29" fillId="0" borderId="8" xfId="6" applyFont="1" applyBorder="1" applyAlignment="1">
      <alignment horizontal="left" vertical="center" wrapText="1"/>
    </xf>
    <xf numFmtId="0" fontId="37" fillId="4" borderId="19" xfId="6" applyFont="1" applyFill="1" applyBorder="1" applyAlignment="1">
      <alignment horizontal="left" vertical="center" wrapText="1"/>
    </xf>
    <xf numFmtId="0" fontId="38" fillId="5" borderId="1" xfId="6" applyFont="1" applyFill="1" applyBorder="1" applyAlignment="1">
      <alignment horizontal="left" vertical="justify"/>
    </xf>
    <xf numFmtId="0" fontId="29" fillId="0" borderId="2" xfId="6" applyFont="1" applyBorder="1" applyAlignment="1">
      <alignment horizontal="left" vertical="center" wrapText="1"/>
    </xf>
    <xf numFmtId="0" fontId="1" fillId="5" borderId="0" xfId="6" applyFont="1" applyFill="1" applyAlignment="1">
      <alignment horizontal="left" vertical="top" wrapText="1"/>
    </xf>
    <xf numFmtId="0" fontId="4" fillId="5" borderId="0" xfId="6" applyFont="1" applyFill="1" applyAlignment="1">
      <alignment horizontal="left" vertical="top" wrapText="1"/>
    </xf>
    <xf numFmtId="0" fontId="26" fillId="5" borderId="0" xfId="6" applyFill="1" applyAlignment="1">
      <alignment horizontal="left" vertical="top" wrapText="1"/>
    </xf>
    <xf numFmtId="0" fontId="27" fillId="0" borderId="10" xfId="6" applyFont="1" applyBorder="1" applyAlignment="1">
      <alignment horizontal="left" vertical="center" wrapText="1"/>
    </xf>
    <xf numFmtId="0" fontId="27" fillId="0" borderId="8" xfId="6" applyFont="1" applyBorder="1" applyAlignment="1">
      <alignment horizontal="left" vertical="center" wrapText="1"/>
    </xf>
    <xf numFmtId="0" fontId="27" fillId="0" borderId="9" xfId="6" applyFont="1" applyBorder="1" applyAlignment="1">
      <alignment horizontal="left" vertical="center" wrapText="1"/>
    </xf>
    <xf numFmtId="0" fontId="38" fillId="5" borderId="1" xfId="0" applyFont="1" applyFill="1" applyBorder="1" applyAlignment="1">
      <alignment horizontal="left" vertical="center" wrapText="1"/>
    </xf>
    <xf numFmtId="0" fontId="63" fillId="0" borderId="0" xfId="0" applyFont="1"/>
    <xf numFmtId="0" fontId="64" fillId="0" borderId="0" xfId="0" applyFont="1"/>
    <xf numFmtId="0" fontId="44" fillId="2" borderId="0" xfId="6" applyFont="1" applyFill="1" applyAlignment="1">
      <alignment horizontal="center" vertical="center" wrapText="1"/>
    </xf>
  </cellXfs>
  <cellStyles count="10">
    <cellStyle name="Lien hypertexte" xfId="1" builtinId="8"/>
    <cellStyle name="Milliers 2" xfId="4" xr:uid="{00000000-0005-0000-0000-000001000000}"/>
    <cellStyle name="Milliers 3" xfId="5" xr:uid="{00000000-0005-0000-0000-000002000000}"/>
    <cellStyle name="Monétaire 2" xfId="3" xr:uid="{00000000-0005-0000-0000-000003000000}"/>
    <cellStyle name="Normal" xfId="0" builtinId="0"/>
    <cellStyle name="Normal 2" xfId="2" xr:uid="{00000000-0005-0000-0000-000005000000}"/>
    <cellStyle name="Normal 2 2" xfId="8" xr:uid="{00000000-0005-0000-0000-000006000000}"/>
    <cellStyle name="Normal 3" xfId="6" xr:uid="{00000000-0005-0000-0000-000007000000}"/>
    <cellStyle name="Pourcentage" xfId="9" builtinId="5"/>
    <cellStyle name="Pourcentage 2" xfId="7" xr:uid="{00000000-0005-0000-0000-000009000000}"/>
  </cellStyles>
  <dxfs count="35">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C0CCE4"/>
      <color rgb="FF2F4077"/>
      <color rgb="FFE5AACC"/>
      <color rgb="FFF9ECF3"/>
      <color rgb="FFFAE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456913</xdr:colOff>
      <xdr:row>8</xdr:row>
      <xdr:rowOff>133152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7625" y="0"/>
          <a:ext cx="2295238" cy="1580952"/>
        </a:xfrm>
        <a:prstGeom prst="rect">
          <a:avLst/>
        </a:prstGeom>
      </xdr:spPr>
    </xdr:pic>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K46"/>
  <sheetViews>
    <sheetView showGridLines="0" topLeftCell="A13" zoomScaleNormal="100" zoomScaleSheetLayoutView="100" workbookViewId="0">
      <selection activeCell="C22" sqref="C22:H30"/>
    </sheetView>
  </sheetViews>
  <sheetFormatPr baseColWidth="10" defaultColWidth="11.42578125" defaultRowHeight="12.75" x14ac:dyDescent="0.2"/>
  <cols>
    <col min="1" max="1" width="21.5703125" style="18" customWidth="1"/>
    <col min="2" max="2" width="6.7109375" style="2" customWidth="1"/>
    <col min="3" max="3" width="11.140625" style="2" customWidth="1"/>
    <col min="4" max="4" width="11.42578125" style="2"/>
    <col min="5" max="5" width="15.28515625" style="2" customWidth="1"/>
    <col min="6" max="6" width="13.85546875" style="2" customWidth="1"/>
    <col min="7" max="7" width="16.140625" style="2" customWidth="1"/>
    <col min="8" max="8" width="16.5703125" style="2" customWidth="1"/>
    <col min="9" max="12" width="11.42578125" style="2"/>
    <col min="13" max="13" width="4.28515625" style="2" customWidth="1"/>
    <col min="14" max="16384" width="11.42578125" style="2"/>
  </cols>
  <sheetData>
    <row r="1" spans="1:8" s="28" customFormat="1" ht="15.75" x14ac:dyDescent="0.25">
      <c r="A1" s="27"/>
      <c r="B1" s="27"/>
      <c r="C1" s="27"/>
      <c r="D1" s="27"/>
      <c r="E1" s="27"/>
      <c r="G1" s="27"/>
    </row>
    <row r="2" spans="1:8" s="28" customFormat="1" ht="15.75" x14ac:dyDescent="0.25">
      <c r="A2" s="27"/>
      <c r="B2" s="27"/>
      <c r="C2" s="27"/>
      <c r="D2" s="27"/>
      <c r="E2" s="27"/>
      <c r="F2" s="27"/>
      <c r="G2" s="27"/>
    </row>
    <row r="3" spans="1:8" ht="15.75" x14ac:dyDescent="0.25">
      <c r="A3" s="27"/>
      <c r="B3" s="27"/>
      <c r="C3" s="27"/>
      <c r="D3" s="27"/>
      <c r="E3" s="27"/>
      <c r="F3" s="27"/>
      <c r="G3" s="27"/>
    </row>
    <row r="4" spans="1:8" ht="15.75" x14ac:dyDescent="0.25">
      <c r="A4" s="27"/>
      <c r="B4" s="27"/>
      <c r="C4" s="27"/>
      <c r="D4" s="27"/>
      <c r="E4" s="27"/>
      <c r="F4" s="27"/>
      <c r="G4" s="27"/>
    </row>
    <row r="5" spans="1:8" ht="12.75" customHeight="1" x14ac:dyDescent="0.25">
      <c r="D5" s="20"/>
      <c r="E5" s="20"/>
      <c r="F5" s="20"/>
      <c r="H5" s="29"/>
    </row>
    <row r="6" spans="1:8" ht="12.75" customHeight="1" x14ac:dyDescent="0.2">
      <c r="A6" s="20"/>
      <c r="B6" s="20"/>
      <c r="D6" s="20"/>
      <c r="E6" s="20"/>
      <c r="F6" s="20"/>
      <c r="G6" s="30"/>
      <c r="H6" s="30"/>
    </row>
    <row r="7" spans="1:8" ht="12.75" customHeight="1" x14ac:dyDescent="0.2">
      <c r="D7" s="20"/>
      <c r="E7" s="20"/>
      <c r="F7" s="20"/>
      <c r="G7" s="30"/>
      <c r="H7" s="30"/>
    </row>
    <row r="8" spans="1:8" ht="12.75" customHeight="1" x14ac:dyDescent="0.2">
      <c r="F8" s="389"/>
      <c r="G8" s="389"/>
      <c r="H8" s="389"/>
    </row>
    <row r="9" spans="1:8" ht="12.75" customHeight="1" x14ac:dyDescent="0.2">
      <c r="C9" s="31"/>
      <c r="D9" s="31"/>
      <c r="E9" s="31"/>
      <c r="F9" s="389"/>
      <c r="G9" s="389"/>
      <c r="H9" s="389"/>
    </row>
    <row r="10" spans="1:8" ht="12.75" customHeight="1" x14ac:dyDescent="0.2">
      <c r="C10" s="31"/>
      <c r="E10" s="31"/>
      <c r="F10" s="389"/>
      <c r="G10" s="389"/>
      <c r="H10" s="389"/>
    </row>
    <row r="11" spans="1:8" x14ac:dyDescent="0.2">
      <c r="C11" s="31"/>
      <c r="D11" s="31"/>
      <c r="E11" s="31"/>
      <c r="F11" s="389"/>
      <c r="G11" s="389"/>
      <c r="H11" s="389"/>
    </row>
    <row r="13" spans="1:8" ht="12.75" customHeight="1" x14ac:dyDescent="0.2">
      <c r="A13" s="20" t="s">
        <v>10</v>
      </c>
      <c r="B13" s="32"/>
      <c r="C13" s="390" t="str">
        <f>"ENQUÊTE ANNUELLE SUR LES MOYENS CONSACRÉS
À LA RECHERCHE ET AU DÉVELOPPEMENT EXPERIMENTAL (R&amp;D) en " &amp; SURVEY_YEAR</f>
        <v>ENQUÊTE ANNUELLE SUR LES MOYENS CONSACRÉS
À LA RECHERCHE ET AU DÉVELOPPEMENT EXPERIMENTAL (R&amp;D) en 2025</v>
      </c>
      <c r="D13" s="391"/>
      <c r="E13" s="391"/>
      <c r="F13" s="391"/>
      <c r="G13" s="391"/>
      <c r="H13" s="392"/>
    </row>
    <row r="14" spans="1:8" ht="12.75" customHeight="1" x14ac:dyDescent="0.2">
      <c r="A14" s="20" t="s">
        <v>11</v>
      </c>
      <c r="B14" s="32"/>
      <c r="C14" s="393"/>
      <c r="D14" s="394"/>
      <c r="E14" s="394"/>
      <c r="F14" s="394"/>
      <c r="G14" s="394"/>
      <c r="H14" s="395"/>
    </row>
    <row r="15" spans="1:8" ht="12.75" customHeight="1" x14ac:dyDescent="0.2">
      <c r="A15" s="20" t="s">
        <v>12</v>
      </c>
      <c r="B15" s="32"/>
      <c r="C15" s="393"/>
      <c r="D15" s="394"/>
      <c r="E15" s="394"/>
      <c r="F15" s="394"/>
      <c r="G15" s="394"/>
      <c r="H15" s="395"/>
    </row>
    <row r="16" spans="1:8" ht="12.75" customHeight="1" x14ac:dyDescent="0.2">
      <c r="C16" s="396"/>
      <c r="D16" s="397"/>
      <c r="E16" s="397"/>
      <c r="F16" s="397"/>
      <c r="G16" s="397"/>
      <c r="H16" s="398"/>
    </row>
    <row r="17" spans="1:11" ht="12.75" customHeight="1" x14ac:dyDescent="0.2">
      <c r="A17" s="33" t="s">
        <v>13</v>
      </c>
      <c r="B17" s="32"/>
      <c r="C17" s="399"/>
      <c r="D17" s="399"/>
      <c r="E17" s="399"/>
      <c r="F17" s="399"/>
      <c r="G17" s="399"/>
      <c r="H17" s="399"/>
    </row>
    <row r="18" spans="1:11" ht="12.75" customHeight="1" x14ac:dyDescent="0.2">
      <c r="A18" s="33" t="s">
        <v>14</v>
      </c>
      <c r="B18" s="32"/>
    </row>
    <row r="19" spans="1:11" ht="12.75" customHeight="1" x14ac:dyDescent="0.2">
      <c r="A19" s="33" t="s">
        <v>15</v>
      </c>
      <c r="B19" s="32"/>
      <c r="C19" s="400" t="s">
        <v>16</v>
      </c>
      <c r="D19" s="400"/>
      <c r="E19" s="400"/>
      <c r="F19" s="400"/>
      <c r="G19" s="400"/>
      <c r="H19" s="400"/>
    </row>
    <row r="20" spans="1:11" ht="12.75" customHeight="1" x14ac:dyDescent="0.2">
      <c r="C20" s="34"/>
      <c r="D20" s="34"/>
      <c r="E20" s="34"/>
      <c r="F20" s="34"/>
      <c r="G20" s="34"/>
      <c r="H20" s="34"/>
      <c r="I20" s="35"/>
    </row>
    <row r="21" spans="1:11" ht="15.75" x14ac:dyDescent="0.25">
      <c r="A21" s="33" t="s">
        <v>17</v>
      </c>
      <c r="B21" s="36"/>
      <c r="C21" s="34"/>
      <c r="D21" s="34"/>
      <c r="E21" s="34"/>
      <c r="F21" s="34"/>
      <c r="G21" s="34"/>
      <c r="H21" s="34"/>
    </row>
    <row r="22" spans="1:11" ht="37.5" customHeight="1" x14ac:dyDescent="0.25">
      <c r="A22" s="37" t="s">
        <v>18</v>
      </c>
      <c r="B22" s="38"/>
      <c r="C22" s="401" t="s">
        <v>19</v>
      </c>
      <c r="D22" s="401"/>
      <c r="E22" s="401"/>
      <c r="F22" s="401"/>
      <c r="G22" s="401"/>
      <c r="H22" s="401"/>
    </row>
    <row r="23" spans="1:11" ht="13.5" x14ac:dyDescent="0.25">
      <c r="A23" s="33"/>
      <c r="B23" s="36"/>
      <c r="C23" s="401"/>
      <c r="D23" s="401"/>
      <c r="E23" s="401"/>
      <c r="F23" s="401"/>
      <c r="G23" s="401"/>
      <c r="H23" s="401"/>
    </row>
    <row r="24" spans="1:11" ht="13.5" x14ac:dyDescent="0.25">
      <c r="A24" s="33" t="s">
        <v>20</v>
      </c>
      <c r="B24" s="39"/>
      <c r="C24" s="401"/>
      <c r="D24" s="401"/>
      <c r="E24" s="401"/>
      <c r="F24" s="401"/>
      <c r="G24" s="401"/>
      <c r="H24" s="401"/>
    </row>
    <row r="25" spans="1:11" ht="24.75" x14ac:dyDescent="0.25">
      <c r="A25" s="37" t="s">
        <v>21</v>
      </c>
      <c r="B25" s="39"/>
      <c r="C25" s="401"/>
      <c r="D25" s="401"/>
      <c r="E25" s="401"/>
      <c r="F25" s="401"/>
      <c r="G25" s="401"/>
      <c r="H25" s="401"/>
    </row>
    <row r="26" spans="1:11" x14ac:dyDescent="0.2">
      <c r="A26" s="33"/>
      <c r="C26" s="401"/>
      <c r="D26" s="401"/>
      <c r="E26" s="401"/>
      <c r="F26" s="401"/>
      <c r="G26" s="401"/>
      <c r="H26" s="401"/>
    </row>
    <row r="27" spans="1:11" ht="13.5" x14ac:dyDescent="0.25">
      <c r="A27" s="40" t="s">
        <v>22</v>
      </c>
      <c r="B27" s="41"/>
      <c r="C27" s="401"/>
      <c r="D27" s="401"/>
      <c r="E27" s="401"/>
      <c r="F27" s="401"/>
      <c r="G27" s="401"/>
      <c r="H27" s="401"/>
    </row>
    <row r="28" spans="1:11" ht="13.5" x14ac:dyDescent="0.25">
      <c r="A28" s="40" t="s">
        <v>23</v>
      </c>
      <c r="B28" s="41"/>
      <c r="C28" s="401"/>
      <c r="D28" s="401"/>
      <c r="E28" s="401"/>
      <c r="F28" s="401"/>
      <c r="G28" s="401"/>
      <c r="H28" s="401"/>
      <c r="I28" s="12"/>
      <c r="J28" s="12"/>
      <c r="K28" s="12"/>
    </row>
    <row r="29" spans="1:11" ht="13.5" x14ac:dyDescent="0.25">
      <c r="A29" s="40" t="s">
        <v>24</v>
      </c>
      <c r="B29" s="41"/>
      <c r="C29" s="401"/>
      <c r="D29" s="401"/>
      <c r="E29" s="401"/>
      <c r="F29" s="401"/>
      <c r="G29" s="401"/>
      <c r="H29" s="401"/>
      <c r="I29" s="12"/>
      <c r="J29" s="12"/>
      <c r="K29" s="12"/>
    </row>
    <row r="30" spans="1:11" ht="13.5" x14ac:dyDescent="0.25">
      <c r="B30" s="41"/>
      <c r="C30" s="401"/>
      <c r="D30" s="401"/>
      <c r="E30" s="401"/>
      <c r="F30" s="401"/>
      <c r="G30" s="401"/>
      <c r="H30" s="401"/>
    </row>
    <row r="31" spans="1:11" ht="13.5" x14ac:dyDescent="0.25">
      <c r="A31" s="23" t="s">
        <v>27</v>
      </c>
      <c r="B31" s="41"/>
      <c r="C31" s="1"/>
      <c r="D31" s="1"/>
      <c r="E31" s="1"/>
      <c r="F31" s="1"/>
      <c r="G31" s="1"/>
      <c r="H31" s="1"/>
    </row>
    <row r="32" spans="1:11" ht="13.5" customHeight="1" thickBot="1" x14ac:dyDescent="0.3">
      <c r="A32" s="23" t="s">
        <v>28</v>
      </c>
      <c r="B32" s="41"/>
      <c r="C32" s="1"/>
      <c r="D32" s="1"/>
      <c r="E32" s="1"/>
      <c r="F32" s="1"/>
      <c r="G32" s="1"/>
      <c r="H32" s="1"/>
    </row>
    <row r="33" spans="2:8" ht="16.5" thickBot="1" x14ac:dyDescent="0.3">
      <c r="B33" s="41"/>
      <c r="C33" s="383" t="s">
        <v>25</v>
      </c>
      <c r="D33" s="383"/>
      <c r="E33" s="383"/>
      <c r="F33" s="383"/>
      <c r="G33" s="95"/>
      <c r="H33" s="27"/>
    </row>
    <row r="34" spans="2:8" ht="13.5" customHeight="1" x14ac:dyDescent="0.25">
      <c r="B34" s="41"/>
    </row>
    <row r="35" spans="2:8" ht="13.5" customHeight="1" x14ac:dyDescent="0.25">
      <c r="B35" s="41"/>
    </row>
    <row r="36" spans="2:8" ht="13.5" customHeight="1" x14ac:dyDescent="0.25">
      <c r="B36" s="41"/>
      <c r="C36" s="384" t="s">
        <v>26</v>
      </c>
      <c r="D36" s="384"/>
      <c r="E36" s="384"/>
      <c r="F36" s="384"/>
      <c r="G36" s="384"/>
      <c r="H36" s="384"/>
    </row>
    <row r="37" spans="2:8" ht="13.5" customHeight="1" x14ac:dyDescent="0.25">
      <c r="B37" s="41"/>
      <c r="C37" s="42"/>
      <c r="D37" s="26"/>
      <c r="E37" s="26"/>
      <c r="F37" s="26"/>
      <c r="G37" s="26"/>
      <c r="H37" s="26"/>
    </row>
    <row r="38" spans="2:8" ht="13.5" customHeight="1" x14ac:dyDescent="0.25">
      <c r="B38" s="41"/>
      <c r="C38" s="385"/>
      <c r="D38" s="385"/>
      <c r="E38" s="385"/>
      <c r="F38" s="385"/>
      <c r="G38" s="385"/>
      <c r="H38" s="385"/>
    </row>
    <row r="39" spans="2:8" ht="13.5" customHeight="1" x14ac:dyDescent="0.25">
      <c r="B39" s="41"/>
      <c r="C39" s="26"/>
      <c r="D39" s="26"/>
      <c r="E39" s="26"/>
      <c r="F39" s="26"/>
      <c r="G39" s="26"/>
      <c r="H39" s="26"/>
    </row>
    <row r="40" spans="2:8" ht="13.5" customHeight="1" x14ac:dyDescent="0.25">
      <c r="B40" s="41"/>
      <c r="C40" s="26"/>
      <c r="D40" s="26"/>
      <c r="E40" s="26"/>
      <c r="F40" s="26"/>
      <c r="G40" s="26"/>
      <c r="H40" s="26"/>
    </row>
    <row r="41" spans="2:8" x14ac:dyDescent="0.2">
      <c r="C41" s="25"/>
      <c r="D41" s="17"/>
      <c r="E41" s="17"/>
      <c r="F41" s="17"/>
      <c r="G41" s="17"/>
      <c r="H41" s="17"/>
    </row>
    <row r="42" spans="2:8" x14ac:dyDescent="0.2">
      <c r="C42" s="43"/>
      <c r="D42" s="44"/>
      <c r="E42" s="44"/>
      <c r="F42" s="44"/>
      <c r="G42" s="44"/>
      <c r="H42" s="44"/>
    </row>
    <row r="43" spans="2:8" ht="9" customHeight="1" x14ac:dyDescent="0.2">
      <c r="B43" s="105"/>
      <c r="C43" s="106"/>
      <c r="D43" s="106"/>
      <c r="E43" s="106"/>
      <c r="F43" s="106"/>
      <c r="G43" s="106"/>
      <c r="H43" s="107"/>
    </row>
    <row r="44" spans="2:8" ht="31.5" customHeight="1" x14ac:dyDescent="0.2">
      <c r="B44" s="386" t="s">
        <v>431</v>
      </c>
      <c r="C44" s="387"/>
      <c r="D44" s="387"/>
      <c r="E44" s="387"/>
      <c r="F44" s="387"/>
      <c r="G44" s="387"/>
      <c r="H44" s="388"/>
    </row>
    <row r="45" spans="2:8" ht="6.75" customHeight="1" x14ac:dyDescent="0.2">
      <c r="B45" s="108"/>
      <c r="C45" s="109"/>
      <c r="D45" s="109"/>
      <c r="E45" s="109"/>
      <c r="F45" s="109"/>
      <c r="G45" s="109"/>
      <c r="H45" s="110"/>
    </row>
    <row r="46" spans="2:8" ht="24.75" customHeight="1" x14ac:dyDescent="0.2"/>
  </sheetData>
  <mergeCells count="9">
    <mergeCell ref="C33:F33"/>
    <mergeCell ref="C36:H36"/>
    <mergeCell ref="C38:H38"/>
    <mergeCell ref="B44:H44"/>
    <mergeCell ref="F8:H11"/>
    <mergeCell ref="C13:H16"/>
    <mergeCell ref="C17:H17"/>
    <mergeCell ref="C19:H19"/>
    <mergeCell ref="C22:H30"/>
  </mergeCells>
  <printOptions horizontalCentered="1"/>
  <pageMargins left="0.23622047244094491" right="0.31496062992125984" top="0.39370078740157483" bottom="0.78740157480314965" header="0.39370078740157483" footer="0.55118110236220474"/>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5">
    <pageSetUpPr fitToPage="1"/>
  </sheetPr>
  <dimension ref="A1:E126"/>
  <sheetViews>
    <sheetView showGridLines="0" zoomScale="75" zoomScaleNormal="75" workbookViewId="0">
      <pane xSplit="1" ySplit="5" topLeftCell="B9" activePane="bottomRight" state="frozen"/>
      <selection pane="topRight" activeCell="B1" sqref="B1"/>
      <selection pane="bottomLeft" activeCell="A6" sqref="A6"/>
      <selection pane="bottomRight" activeCell="D30" sqref="D30"/>
    </sheetView>
  </sheetViews>
  <sheetFormatPr baseColWidth="10" defaultColWidth="11.42578125" defaultRowHeight="15" x14ac:dyDescent="0.2"/>
  <cols>
    <col min="1" max="1" width="85.140625" style="47" customWidth="1"/>
    <col min="2" max="2" width="23.42578125" style="47" customWidth="1"/>
    <col min="3" max="3" width="3.28515625" style="48" customWidth="1"/>
    <col min="4" max="4" width="108.5703125" style="50" customWidth="1"/>
    <col min="5" max="5" width="3.140625" style="48" customWidth="1"/>
    <col min="6" max="16384" width="11.42578125" style="47"/>
  </cols>
  <sheetData>
    <row r="1" spans="1:5" ht="15.75" x14ac:dyDescent="0.2">
      <c r="A1" s="45"/>
      <c r="B1" s="46"/>
      <c r="D1" s="102" t="s">
        <v>425</v>
      </c>
    </row>
    <row r="2" spans="1:5" ht="36.75" customHeight="1" x14ac:dyDescent="0.2">
      <c r="A2" s="430" t="str">
        <f>"Dépenses extérieures de R&amp;D exécutées en " &amp; SURVEY_YEAR &amp; " par le secteur de l'Enseignement Supérieur et de Recherche (ESR)"</f>
        <v>Dépenses extérieures de R&amp;D exécutées en 2025 par le secteur de l'Enseignement Supérieur et de Recherche (ESR)</v>
      </c>
      <c r="B2" s="430"/>
      <c r="C2" s="51"/>
      <c r="E2" s="51"/>
    </row>
    <row r="3" spans="1:5" ht="183" customHeight="1" x14ac:dyDescent="0.2">
      <c r="A3" s="431" t="s">
        <v>99</v>
      </c>
      <c r="B3" s="431"/>
      <c r="C3" s="49"/>
      <c r="D3" s="363" t="s">
        <v>438</v>
      </c>
      <c r="E3" s="49"/>
    </row>
    <row r="4" spans="1:5" x14ac:dyDescent="0.2">
      <c r="C4" s="51"/>
      <c r="E4" s="51"/>
    </row>
    <row r="5" spans="1:5" x14ac:dyDescent="0.2">
      <c r="C5" s="51"/>
      <c r="E5" s="51"/>
    </row>
    <row r="6" spans="1:5" ht="33.75" customHeight="1" x14ac:dyDescent="0.25">
      <c r="A6" s="156" t="s">
        <v>176</v>
      </c>
      <c r="B6" s="112" t="s">
        <v>66</v>
      </c>
      <c r="C6" s="57"/>
      <c r="D6" s="158" t="s">
        <v>440</v>
      </c>
      <c r="E6" s="57"/>
    </row>
    <row r="7" spans="1:5" ht="13.5" customHeight="1" x14ac:dyDescent="0.2">
      <c r="A7" s="137" t="s">
        <v>177</v>
      </c>
      <c r="B7" s="154"/>
      <c r="C7" s="57"/>
      <c r="D7" s="157" t="s">
        <v>441</v>
      </c>
      <c r="E7" s="57"/>
    </row>
    <row r="8" spans="1:5" x14ac:dyDescent="0.2">
      <c r="A8" s="139" t="s">
        <v>178</v>
      </c>
      <c r="B8" s="154"/>
      <c r="D8" s="157" t="s">
        <v>442</v>
      </c>
    </row>
    <row r="9" spans="1:5" x14ac:dyDescent="0.2">
      <c r="A9" s="139" t="s">
        <v>179</v>
      </c>
      <c r="B9" s="154"/>
      <c r="C9" s="58"/>
      <c r="D9" s="157" t="s">
        <v>443</v>
      </c>
      <c r="E9" s="58"/>
    </row>
    <row r="10" spans="1:5" x14ac:dyDescent="0.2">
      <c r="A10" s="139" t="s">
        <v>180</v>
      </c>
      <c r="B10" s="154"/>
      <c r="C10" s="51"/>
      <c r="D10" s="157" t="s">
        <v>444</v>
      </c>
      <c r="E10" s="51"/>
    </row>
    <row r="11" spans="1:5" x14ac:dyDescent="0.2">
      <c r="A11" s="135" t="s">
        <v>112</v>
      </c>
      <c r="B11" s="154"/>
      <c r="C11" s="51"/>
      <c r="D11" s="157" t="s">
        <v>445</v>
      </c>
      <c r="E11" s="51"/>
    </row>
    <row r="12" spans="1:5" x14ac:dyDescent="0.2">
      <c r="A12" s="135" t="s">
        <v>113</v>
      </c>
      <c r="B12" s="140"/>
      <c r="C12" s="51"/>
      <c r="D12" s="157" t="s">
        <v>446</v>
      </c>
      <c r="E12" s="51"/>
    </row>
    <row r="13" spans="1:5" ht="47.25" x14ac:dyDescent="0.2">
      <c r="A13" s="126" t="s">
        <v>181</v>
      </c>
      <c r="B13" s="155">
        <f>SUM(B7:B11)</f>
        <v>0</v>
      </c>
      <c r="C13" s="51"/>
      <c r="D13" s="157" t="s">
        <v>447</v>
      </c>
      <c r="E13" s="51"/>
    </row>
    <row r="14" spans="1:5" ht="15" customHeight="1" x14ac:dyDescent="0.2">
      <c r="C14" s="51"/>
      <c r="D14" s="157" t="s">
        <v>448</v>
      </c>
      <c r="E14" s="51"/>
    </row>
    <row r="15" spans="1:5" ht="15.75" x14ac:dyDescent="0.25">
      <c r="A15" s="156" t="s">
        <v>7</v>
      </c>
      <c r="B15" s="112" t="s">
        <v>66</v>
      </c>
      <c r="C15" s="51"/>
      <c r="D15" s="157" t="s">
        <v>449</v>
      </c>
      <c r="E15" s="51"/>
    </row>
    <row r="16" spans="1:5" x14ac:dyDescent="0.2">
      <c r="A16" s="139" t="s">
        <v>182</v>
      </c>
      <c r="B16" s="154"/>
      <c r="D16" s="157" t="s">
        <v>450</v>
      </c>
    </row>
    <row r="17" spans="1:5" x14ac:dyDescent="0.2">
      <c r="A17" s="139" t="s">
        <v>183</v>
      </c>
      <c r="B17" s="154"/>
      <c r="C17" s="51"/>
      <c r="D17" s="157" t="s">
        <v>451</v>
      </c>
      <c r="E17" s="51"/>
    </row>
    <row r="18" spans="1:5" x14ac:dyDescent="0.2">
      <c r="A18" s="139" t="s">
        <v>184</v>
      </c>
      <c r="B18" s="154"/>
      <c r="C18" s="51"/>
      <c r="D18" s="157" t="s">
        <v>452</v>
      </c>
      <c r="E18" s="51"/>
    </row>
    <row r="19" spans="1:5" x14ac:dyDescent="0.2">
      <c r="A19" s="139" t="s">
        <v>185</v>
      </c>
      <c r="B19" s="154"/>
      <c r="D19" s="157" t="s">
        <v>453</v>
      </c>
    </row>
    <row r="20" spans="1:5" x14ac:dyDescent="0.2">
      <c r="A20" s="139" t="s">
        <v>186</v>
      </c>
      <c r="B20" s="154"/>
      <c r="C20" s="49"/>
      <c r="D20" s="157" t="s">
        <v>454</v>
      </c>
      <c r="E20" s="49"/>
    </row>
    <row r="21" spans="1:5" x14ac:dyDescent="0.2">
      <c r="A21" s="139" t="s">
        <v>187</v>
      </c>
      <c r="B21" s="154"/>
      <c r="C21" s="51"/>
      <c r="D21" s="157" t="s">
        <v>455</v>
      </c>
      <c r="E21" s="51"/>
    </row>
    <row r="22" spans="1:5" x14ac:dyDescent="0.2">
      <c r="A22" s="139" t="s">
        <v>188</v>
      </c>
      <c r="B22" s="154"/>
      <c r="C22" s="56"/>
      <c r="D22" s="157" t="s">
        <v>456</v>
      </c>
      <c r="E22" s="56"/>
    </row>
    <row r="23" spans="1:5" ht="15.75" x14ac:dyDescent="0.2">
      <c r="A23" s="139" t="s">
        <v>189</v>
      </c>
      <c r="B23" s="154"/>
      <c r="C23" s="57"/>
      <c r="D23" s="157" t="s">
        <v>457</v>
      </c>
      <c r="E23" s="57"/>
    </row>
    <row r="24" spans="1:5" ht="15.75" x14ac:dyDescent="0.2">
      <c r="A24" s="139" t="s">
        <v>190</v>
      </c>
      <c r="B24" s="154"/>
      <c r="C24" s="57"/>
      <c r="D24" s="157" t="s">
        <v>458</v>
      </c>
      <c r="E24" s="57"/>
    </row>
    <row r="25" spans="1:5" ht="15.75" x14ac:dyDescent="0.2">
      <c r="A25" s="139" t="s">
        <v>191</v>
      </c>
      <c r="B25" s="154"/>
      <c r="C25" s="57"/>
      <c r="D25" s="157" t="s">
        <v>459</v>
      </c>
      <c r="E25" s="57"/>
    </row>
    <row r="26" spans="1:5" ht="15.75" x14ac:dyDescent="0.2">
      <c r="A26" s="139" t="s">
        <v>192</v>
      </c>
      <c r="B26" s="154"/>
      <c r="C26" s="57"/>
      <c r="D26" s="364" t="s">
        <v>460</v>
      </c>
      <c r="E26" s="57"/>
    </row>
    <row r="27" spans="1:5" x14ac:dyDescent="0.2">
      <c r="A27" s="139" t="s">
        <v>193</v>
      </c>
      <c r="B27" s="154"/>
      <c r="D27" s="157" t="s">
        <v>461</v>
      </c>
    </row>
    <row r="28" spans="1:5" x14ac:dyDescent="0.2">
      <c r="A28" s="139" t="s">
        <v>194</v>
      </c>
      <c r="B28" s="154"/>
      <c r="C28" s="58"/>
      <c r="D28" s="157" t="s">
        <v>462</v>
      </c>
      <c r="E28" s="58"/>
    </row>
    <row r="29" spans="1:5" x14ac:dyDescent="0.2">
      <c r="A29" s="135" t="s">
        <v>195</v>
      </c>
      <c r="B29" s="154"/>
      <c r="C29" s="51"/>
      <c r="D29" s="157" t="s">
        <v>463</v>
      </c>
      <c r="E29" s="51"/>
    </row>
    <row r="30" spans="1:5" x14ac:dyDescent="0.2">
      <c r="A30" s="135" t="s">
        <v>196</v>
      </c>
      <c r="B30" s="154"/>
      <c r="C30" s="51"/>
      <c r="D30" s="157" t="s">
        <v>464</v>
      </c>
      <c r="E30" s="51"/>
    </row>
    <row r="31" spans="1:5" x14ac:dyDescent="0.2">
      <c r="A31" s="135" t="s">
        <v>197</v>
      </c>
      <c r="B31" s="154"/>
      <c r="C31" s="51"/>
      <c r="D31" s="157" t="s">
        <v>465</v>
      </c>
      <c r="E31" s="51"/>
    </row>
    <row r="32" spans="1:5" x14ac:dyDescent="0.2">
      <c r="A32" s="135" t="s">
        <v>439</v>
      </c>
      <c r="B32" s="154"/>
      <c r="C32" s="51"/>
      <c r="D32" s="157" t="s">
        <v>466</v>
      </c>
      <c r="E32" s="51"/>
    </row>
    <row r="33" spans="1:5" x14ac:dyDescent="0.2">
      <c r="A33" s="135" t="s">
        <v>198</v>
      </c>
      <c r="B33" s="154"/>
      <c r="C33" s="51"/>
      <c r="D33" s="157" t="s">
        <v>467</v>
      </c>
      <c r="E33" s="51"/>
    </row>
    <row r="34" spans="1:5" x14ac:dyDescent="0.2">
      <c r="A34" s="135" t="s">
        <v>199</v>
      </c>
      <c r="B34" s="154"/>
      <c r="C34" s="51"/>
      <c r="D34" s="157" t="s">
        <v>468</v>
      </c>
      <c r="E34" s="51"/>
    </row>
    <row r="35" spans="1:5" x14ac:dyDescent="0.2">
      <c r="A35" s="135" t="s">
        <v>200</v>
      </c>
      <c r="B35" s="154"/>
      <c r="D35" s="157" t="s">
        <v>469</v>
      </c>
    </row>
    <row r="36" spans="1:5" ht="15.75" x14ac:dyDescent="0.2">
      <c r="A36" s="135" t="s">
        <v>201</v>
      </c>
      <c r="B36" s="154"/>
      <c r="C36" s="59"/>
      <c r="D36" s="157" t="s">
        <v>470</v>
      </c>
      <c r="E36" s="59"/>
    </row>
    <row r="37" spans="1:5" x14ac:dyDescent="0.2">
      <c r="A37" s="135" t="s">
        <v>202</v>
      </c>
      <c r="B37" s="154"/>
      <c r="D37" s="157" t="s">
        <v>471</v>
      </c>
    </row>
    <row r="38" spans="1:5" x14ac:dyDescent="0.2">
      <c r="A38" s="135" t="s">
        <v>203</v>
      </c>
      <c r="B38" s="154"/>
      <c r="D38" s="157" t="s">
        <v>472</v>
      </c>
    </row>
    <row r="39" spans="1:5" x14ac:dyDescent="0.2">
      <c r="A39" s="135" t="s">
        <v>204</v>
      </c>
      <c r="B39" s="154"/>
      <c r="D39" s="157" t="s">
        <v>473</v>
      </c>
    </row>
    <row r="40" spans="1:5" x14ac:dyDescent="0.2">
      <c r="A40" s="135" t="s">
        <v>205</v>
      </c>
      <c r="B40" s="154"/>
      <c r="D40" s="157" t="s">
        <v>474</v>
      </c>
    </row>
    <row r="41" spans="1:5" x14ac:dyDescent="0.2">
      <c r="A41" s="135" t="s">
        <v>206</v>
      </c>
      <c r="B41" s="154"/>
      <c r="D41" s="157" t="s">
        <v>475</v>
      </c>
    </row>
    <row r="42" spans="1:5" x14ac:dyDescent="0.2">
      <c r="A42" s="135" t="s">
        <v>207</v>
      </c>
      <c r="B42" s="154"/>
      <c r="D42" s="157" t="s">
        <v>476</v>
      </c>
    </row>
    <row r="43" spans="1:5" x14ac:dyDescent="0.2">
      <c r="A43" s="135" t="s">
        <v>112</v>
      </c>
      <c r="B43" s="154"/>
      <c r="D43" s="157" t="s">
        <v>477</v>
      </c>
    </row>
    <row r="44" spans="1:5" x14ac:dyDescent="0.2">
      <c r="A44" s="135" t="s">
        <v>113</v>
      </c>
      <c r="B44" s="140"/>
      <c r="D44" s="157" t="s">
        <v>478</v>
      </c>
    </row>
    <row r="45" spans="1:5" ht="31.5" x14ac:dyDescent="0.2">
      <c r="A45" s="126" t="s">
        <v>208</v>
      </c>
      <c r="B45" s="159">
        <f>SUM(B16:B43)</f>
        <v>0</v>
      </c>
      <c r="D45" s="157" t="s">
        <v>479</v>
      </c>
    </row>
    <row r="46" spans="1:5" x14ac:dyDescent="0.2">
      <c r="A46" s="104"/>
      <c r="D46" s="157" t="s">
        <v>480</v>
      </c>
    </row>
    <row r="47" spans="1:5" ht="31.5" x14ac:dyDescent="0.2">
      <c r="A47" s="126" t="s">
        <v>209</v>
      </c>
      <c r="B47" s="159">
        <f>DE_ESC_TOTAL+DE_ESH_TOTAL</f>
        <v>0</v>
      </c>
      <c r="D47" s="102" t="s">
        <v>481</v>
      </c>
    </row>
    <row r="48" spans="1:5" ht="18.75" customHeight="1" x14ac:dyDescent="0.2">
      <c r="A48" s="104"/>
      <c r="B48" s="104"/>
      <c r="D48" s="102" t="s">
        <v>482</v>
      </c>
    </row>
    <row r="49" spans="1:4" x14ac:dyDescent="0.2">
      <c r="A49" s="104"/>
      <c r="D49" s="102" t="s">
        <v>483</v>
      </c>
    </row>
    <row r="50" spans="1:4" x14ac:dyDescent="0.2">
      <c r="A50" s="104"/>
      <c r="D50" s="102" t="s">
        <v>484</v>
      </c>
    </row>
    <row r="51" spans="1:4" x14ac:dyDescent="0.2">
      <c r="A51" s="104"/>
      <c r="D51" s="102" t="s">
        <v>485</v>
      </c>
    </row>
    <row r="52" spans="1:4" x14ac:dyDescent="0.2">
      <c r="A52" s="104"/>
      <c r="D52" s="102" t="s">
        <v>486</v>
      </c>
    </row>
    <row r="53" spans="1:4" x14ac:dyDescent="0.2">
      <c r="A53" s="104"/>
      <c r="D53" s="102" t="s">
        <v>487</v>
      </c>
    </row>
    <row r="54" spans="1:4" x14ac:dyDescent="0.2">
      <c r="A54" s="104"/>
      <c r="D54" s="102" t="s">
        <v>488</v>
      </c>
    </row>
    <row r="55" spans="1:4" x14ac:dyDescent="0.2">
      <c r="A55" s="104"/>
      <c r="D55" s="102" t="s">
        <v>489</v>
      </c>
    </row>
    <row r="56" spans="1:4" x14ac:dyDescent="0.2">
      <c r="A56" s="104"/>
      <c r="D56" s="102" t="s">
        <v>490</v>
      </c>
    </row>
    <row r="57" spans="1:4" x14ac:dyDescent="0.2">
      <c r="A57" s="104"/>
      <c r="D57" s="102" t="s">
        <v>491</v>
      </c>
    </row>
    <row r="58" spans="1:4" x14ac:dyDescent="0.2">
      <c r="A58" s="104"/>
      <c r="D58" s="102" t="s">
        <v>492</v>
      </c>
    </row>
    <row r="59" spans="1:4" x14ac:dyDescent="0.2">
      <c r="A59" s="104"/>
      <c r="D59" s="102" t="s">
        <v>493</v>
      </c>
    </row>
    <row r="60" spans="1:4" x14ac:dyDescent="0.2">
      <c r="A60" s="104"/>
      <c r="D60" s="102" t="s">
        <v>494</v>
      </c>
    </row>
    <row r="61" spans="1:4" x14ac:dyDescent="0.2">
      <c r="A61" s="104"/>
      <c r="D61" s="102" t="s">
        <v>495</v>
      </c>
    </row>
    <row r="62" spans="1:4" x14ac:dyDescent="0.2">
      <c r="A62" s="104"/>
      <c r="D62" s="102" t="s">
        <v>496</v>
      </c>
    </row>
    <row r="63" spans="1:4" x14ac:dyDescent="0.2">
      <c r="A63" s="104"/>
      <c r="D63" s="102" t="s">
        <v>497</v>
      </c>
    </row>
    <row r="64" spans="1:4" x14ac:dyDescent="0.2">
      <c r="A64" s="104"/>
      <c r="D64" s="102" t="s">
        <v>498</v>
      </c>
    </row>
    <row r="65" spans="1:4" x14ac:dyDescent="0.2">
      <c r="A65" s="104"/>
      <c r="D65" s="102" t="s">
        <v>499</v>
      </c>
    </row>
    <row r="66" spans="1:4" x14ac:dyDescent="0.2">
      <c r="A66" s="104"/>
      <c r="D66" s="102" t="s">
        <v>500</v>
      </c>
    </row>
    <row r="67" spans="1:4" x14ac:dyDescent="0.2">
      <c r="A67" s="104"/>
      <c r="D67" s="102" t="s">
        <v>501</v>
      </c>
    </row>
    <row r="68" spans="1:4" x14ac:dyDescent="0.2">
      <c r="A68" s="104"/>
      <c r="D68" s="102" t="s">
        <v>502</v>
      </c>
    </row>
    <row r="69" spans="1:4" x14ac:dyDescent="0.2">
      <c r="A69" s="104"/>
      <c r="D69" s="102" t="s">
        <v>503</v>
      </c>
    </row>
    <row r="70" spans="1:4" ht="30" x14ac:dyDescent="0.2">
      <c r="A70" s="104"/>
      <c r="D70" s="102" t="s">
        <v>504</v>
      </c>
    </row>
    <row r="71" spans="1:4" x14ac:dyDescent="0.2">
      <c r="A71" s="104"/>
      <c r="D71" s="102" t="s">
        <v>505</v>
      </c>
    </row>
    <row r="72" spans="1:4" ht="30" x14ac:dyDescent="0.2">
      <c r="A72" s="104"/>
      <c r="D72" s="102" t="s">
        <v>506</v>
      </c>
    </row>
    <row r="73" spans="1:4" x14ac:dyDescent="0.2">
      <c r="A73" s="104"/>
      <c r="D73" s="102" t="s">
        <v>507</v>
      </c>
    </row>
    <row r="74" spans="1:4" x14ac:dyDescent="0.2">
      <c r="A74" s="104"/>
      <c r="D74" s="102" t="s">
        <v>508</v>
      </c>
    </row>
    <row r="75" spans="1:4" ht="30" x14ac:dyDescent="0.2">
      <c r="A75" s="104"/>
      <c r="D75" s="102" t="s">
        <v>509</v>
      </c>
    </row>
    <row r="76" spans="1:4" x14ac:dyDescent="0.2">
      <c r="A76" s="104"/>
      <c r="D76" s="102" t="s">
        <v>510</v>
      </c>
    </row>
    <row r="77" spans="1:4" x14ac:dyDescent="0.2">
      <c r="A77" s="104"/>
      <c r="D77" s="102" t="s">
        <v>511</v>
      </c>
    </row>
    <row r="78" spans="1:4" x14ac:dyDescent="0.2">
      <c r="A78" s="104"/>
      <c r="D78" s="102" t="s">
        <v>512</v>
      </c>
    </row>
    <row r="79" spans="1:4" ht="30" x14ac:dyDescent="0.2">
      <c r="A79" s="104"/>
      <c r="D79" s="102" t="s">
        <v>513</v>
      </c>
    </row>
    <row r="80" spans="1:4" x14ac:dyDescent="0.2">
      <c r="A80" s="104"/>
      <c r="D80" s="102" t="s">
        <v>514</v>
      </c>
    </row>
    <row r="81" spans="1:4" x14ac:dyDescent="0.2">
      <c r="A81" s="104"/>
      <c r="D81" s="102" t="s">
        <v>515</v>
      </c>
    </row>
    <row r="82" spans="1:4" x14ac:dyDescent="0.2">
      <c r="A82" s="104"/>
      <c r="D82" s="102" t="s">
        <v>516</v>
      </c>
    </row>
    <row r="83" spans="1:4" x14ac:dyDescent="0.2">
      <c r="A83" s="104"/>
      <c r="D83" s="102" t="s">
        <v>517</v>
      </c>
    </row>
    <row r="84" spans="1:4" x14ac:dyDescent="0.2">
      <c r="A84" s="104"/>
      <c r="D84" s="102" t="s">
        <v>518</v>
      </c>
    </row>
    <row r="85" spans="1:4" ht="30" x14ac:dyDescent="0.2">
      <c r="A85" s="104"/>
      <c r="D85" s="102" t="s">
        <v>519</v>
      </c>
    </row>
    <row r="86" spans="1:4" x14ac:dyDescent="0.2">
      <c r="A86" s="104"/>
      <c r="D86" s="102" t="s">
        <v>520</v>
      </c>
    </row>
    <row r="87" spans="1:4" x14ac:dyDescent="0.2">
      <c r="A87" s="104"/>
      <c r="D87" s="102" t="s">
        <v>521</v>
      </c>
    </row>
    <row r="88" spans="1:4" x14ac:dyDescent="0.2">
      <c r="A88" s="104"/>
      <c r="D88" s="102" t="s">
        <v>522</v>
      </c>
    </row>
    <row r="89" spans="1:4" ht="30" x14ac:dyDescent="0.2">
      <c r="A89" s="104"/>
      <c r="D89" s="102" t="s">
        <v>523</v>
      </c>
    </row>
    <row r="90" spans="1:4" x14ac:dyDescent="0.2">
      <c r="A90" s="104"/>
      <c r="D90" s="102" t="s">
        <v>524</v>
      </c>
    </row>
    <row r="91" spans="1:4" x14ac:dyDescent="0.2">
      <c r="A91" s="104"/>
      <c r="D91" s="102" t="s">
        <v>525</v>
      </c>
    </row>
    <row r="92" spans="1:4" x14ac:dyDescent="0.2">
      <c r="A92" s="104"/>
    </row>
    <row r="93" spans="1:4" x14ac:dyDescent="0.2">
      <c r="A93" s="104"/>
    </row>
    <row r="94" spans="1:4" x14ac:dyDescent="0.2">
      <c r="A94" s="104"/>
    </row>
    <row r="95" spans="1:4" x14ac:dyDescent="0.2">
      <c r="A95" s="104"/>
    </row>
    <row r="96" spans="1:4"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row r="122" spans="1:1" x14ac:dyDescent="0.2">
      <c r="A122" s="104"/>
    </row>
    <row r="123" spans="1:1" x14ac:dyDescent="0.2">
      <c r="A123" s="104"/>
    </row>
    <row r="124" spans="1:1" x14ac:dyDescent="0.2">
      <c r="A124" s="104"/>
    </row>
    <row r="125" spans="1:1" x14ac:dyDescent="0.2">
      <c r="A125" s="104"/>
    </row>
    <row r="126" spans="1:1" x14ac:dyDescent="0.2">
      <c r="A126"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6">
    <pageSetUpPr fitToPage="1"/>
  </sheetPr>
  <dimension ref="A1:E68"/>
  <sheetViews>
    <sheetView showGridLines="0" zoomScale="80" zoomScaleNormal="80" workbookViewId="0">
      <selection activeCell="I11" sqref="I11"/>
    </sheetView>
  </sheetViews>
  <sheetFormatPr baseColWidth="10" defaultColWidth="11.42578125" defaultRowHeight="15" x14ac:dyDescent="0.2"/>
  <cols>
    <col min="1" max="1" width="56.7109375" style="47" customWidth="1"/>
    <col min="2" max="2" width="20.7109375" style="47" bestFit="1" customWidth="1"/>
    <col min="3" max="3" width="3.28515625" style="48" customWidth="1"/>
    <col min="4" max="4" width="93.5703125" style="50" customWidth="1"/>
    <col min="5" max="5" width="3.140625" style="48" customWidth="1"/>
    <col min="6" max="16384" width="11.42578125" style="47"/>
  </cols>
  <sheetData>
    <row r="1" spans="1:5" ht="15.75" x14ac:dyDescent="0.2">
      <c r="A1" s="45"/>
      <c r="B1" s="46"/>
      <c r="D1" s="102" t="s">
        <v>425</v>
      </c>
    </row>
    <row r="2" spans="1:5" ht="38.25" customHeight="1" x14ac:dyDescent="0.2">
      <c r="A2" s="430" t="str">
        <f>"Dépenses extérieures de R&amp;D exécutées en " &amp; SURVEY_YEAR &amp; " par les Associations, les Fondations et les GIP"</f>
        <v>Dépenses extérieures de R&amp;D exécutées en 2025 par les Associations, les Fondations et les GIP</v>
      </c>
      <c r="B2" s="430"/>
      <c r="C2" s="51"/>
      <c r="D2" s="161" t="s">
        <v>527</v>
      </c>
      <c r="E2" s="51"/>
    </row>
    <row r="3" spans="1:5" ht="196.5" x14ac:dyDescent="0.25">
      <c r="A3" s="411" t="s">
        <v>99</v>
      </c>
      <c r="B3" s="411"/>
      <c r="C3" s="49"/>
      <c r="D3" s="153" t="s">
        <v>438</v>
      </c>
      <c r="E3" s="49"/>
    </row>
    <row r="4" spans="1:5" ht="15.75" x14ac:dyDescent="0.2">
      <c r="A4" s="104"/>
      <c r="C4" s="53"/>
      <c r="E4" s="53"/>
    </row>
    <row r="5" spans="1:5" ht="44.45" customHeight="1" x14ac:dyDescent="0.25">
      <c r="A5" s="156" t="s">
        <v>210</v>
      </c>
      <c r="B5" s="160" t="s">
        <v>66</v>
      </c>
      <c r="C5" s="57"/>
      <c r="E5" s="57"/>
    </row>
    <row r="6" spans="1:5" ht="15.75" x14ac:dyDescent="0.2">
      <c r="A6" s="139" t="s">
        <v>211</v>
      </c>
      <c r="B6" s="154"/>
      <c r="C6" s="57"/>
      <c r="E6" s="57"/>
    </row>
    <row r="7" spans="1:5" ht="15.75" x14ac:dyDescent="0.2">
      <c r="A7" s="135" t="s">
        <v>212</v>
      </c>
      <c r="B7" s="154"/>
      <c r="C7" s="57"/>
      <c r="E7" s="57"/>
    </row>
    <row r="8" spans="1:5" ht="15" customHeight="1" x14ac:dyDescent="0.2">
      <c r="A8" s="139" t="s">
        <v>526</v>
      </c>
      <c r="B8" s="154"/>
      <c r="C8" s="57"/>
      <c r="E8" s="57"/>
    </row>
    <row r="9" spans="1:5" ht="30" x14ac:dyDescent="0.2">
      <c r="A9" s="135" t="s">
        <v>215</v>
      </c>
      <c r="B9" s="154"/>
    </row>
    <row r="10" spans="1:5" ht="105" x14ac:dyDescent="0.2">
      <c r="A10" s="135" t="s">
        <v>112</v>
      </c>
      <c r="B10" s="154"/>
      <c r="C10" s="58"/>
      <c r="D10" s="161" t="s">
        <v>216</v>
      </c>
      <c r="E10" s="58"/>
    </row>
    <row r="11" spans="1:5" x14ac:dyDescent="0.2">
      <c r="A11" s="135" t="s">
        <v>113</v>
      </c>
      <c r="B11" s="140"/>
      <c r="C11" s="51"/>
      <c r="E11" s="51"/>
    </row>
    <row r="12" spans="1:5" ht="47.25" x14ac:dyDescent="0.2">
      <c r="A12" s="126" t="s">
        <v>217</v>
      </c>
      <c r="B12" s="155">
        <f>SUM(B6:B10)</f>
        <v>0</v>
      </c>
      <c r="C12" s="51"/>
      <c r="E12" s="51"/>
    </row>
    <row r="13" spans="1:5" ht="16.5" customHeight="1" x14ac:dyDescent="0.2">
      <c r="A13" s="104"/>
      <c r="B13" s="104"/>
      <c r="C13" s="51"/>
      <c r="E13" s="51"/>
    </row>
    <row r="14" spans="1:5" x14ac:dyDescent="0.2">
      <c r="A14" s="104"/>
      <c r="B14" s="104"/>
      <c r="C14" s="51"/>
      <c r="E14" s="51"/>
    </row>
    <row r="15" spans="1:5" x14ac:dyDescent="0.2">
      <c r="A15" s="104"/>
      <c r="B15" s="104"/>
      <c r="C15" s="51"/>
      <c r="E15" s="51"/>
    </row>
    <row r="16" spans="1:5" x14ac:dyDescent="0.2">
      <c r="A16" s="104"/>
      <c r="B16" s="104"/>
    </row>
    <row r="17" spans="1:5" x14ac:dyDescent="0.2">
      <c r="A17" s="104"/>
      <c r="B17" s="104"/>
      <c r="C17" s="51"/>
      <c r="E17" s="51"/>
    </row>
    <row r="18" spans="1:5" x14ac:dyDescent="0.2">
      <c r="A18" s="104"/>
      <c r="C18" s="51"/>
      <c r="E18" s="51"/>
    </row>
    <row r="19" spans="1:5" x14ac:dyDescent="0.2">
      <c r="A19" s="104"/>
    </row>
    <row r="20" spans="1:5" x14ac:dyDescent="0.2">
      <c r="A20" s="104"/>
      <c r="C20" s="49"/>
      <c r="E20" s="49"/>
    </row>
    <row r="21" spans="1:5" x14ac:dyDescent="0.2">
      <c r="A21" s="104"/>
      <c r="C21" s="51"/>
      <c r="E21" s="51"/>
    </row>
    <row r="22" spans="1:5" x14ac:dyDescent="0.2">
      <c r="A22" s="104"/>
      <c r="C22" s="56"/>
      <c r="E22" s="56"/>
    </row>
    <row r="23" spans="1:5" ht="15.75" x14ac:dyDescent="0.2">
      <c r="A23" s="104"/>
      <c r="C23" s="57"/>
      <c r="E23" s="57"/>
    </row>
    <row r="24" spans="1:5" ht="15.75" x14ac:dyDescent="0.2">
      <c r="A24" s="104"/>
      <c r="C24" s="57"/>
      <c r="E24" s="57"/>
    </row>
    <row r="25" spans="1:5" ht="31.5" customHeight="1" x14ac:dyDescent="0.2">
      <c r="A25" s="104"/>
      <c r="C25" s="57"/>
      <c r="E25" s="57"/>
    </row>
    <row r="26" spans="1:5" ht="31.5" customHeight="1" x14ac:dyDescent="0.2">
      <c r="A26" s="104"/>
      <c r="C26" s="57"/>
      <c r="E26" s="57"/>
    </row>
    <row r="27" spans="1:5" ht="31.5" customHeight="1" x14ac:dyDescent="0.2">
      <c r="A27" s="104"/>
    </row>
    <row r="28" spans="1:5" x14ac:dyDescent="0.2">
      <c r="A28" s="104"/>
      <c r="C28" s="58"/>
      <c r="E28" s="58"/>
    </row>
    <row r="29" spans="1:5" x14ac:dyDescent="0.2">
      <c r="A29" s="104"/>
      <c r="C29" s="51"/>
      <c r="E29" s="51"/>
    </row>
    <row r="30" spans="1:5" x14ac:dyDescent="0.2">
      <c r="A30" s="104"/>
      <c r="C30" s="51"/>
      <c r="E30" s="51"/>
    </row>
    <row r="31" spans="1:5" x14ac:dyDescent="0.2">
      <c r="A31" s="104"/>
      <c r="C31" s="51"/>
      <c r="E31" s="51"/>
    </row>
    <row r="32" spans="1:5" x14ac:dyDescent="0.2">
      <c r="A32" s="104"/>
      <c r="C32" s="51"/>
      <c r="E32" s="51"/>
    </row>
    <row r="33" spans="1:5" x14ac:dyDescent="0.2">
      <c r="A33" s="104"/>
      <c r="C33" s="51"/>
      <c r="E33" s="51"/>
    </row>
    <row r="34" spans="1:5" x14ac:dyDescent="0.2">
      <c r="A34" s="104"/>
      <c r="C34" s="51"/>
      <c r="E34" s="51"/>
    </row>
    <row r="35" spans="1:5" x14ac:dyDescent="0.2">
      <c r="A35" s="104"/>
    </row>
    <row r="36" spans="1:5" ht="15.75" x14ac:dyDescent="0.2">
      <c r="A36" s="104"/>
      <c r="C36" s="59"/>
      <c r="E36" s="59"/>
    </row>
    <row r="37" spans="1:5" x14ac:dyDescent="0.2">
      <c r="A37" s="104"/>
    </row>
    <row r="38" spans="1:5" x14ac:dyDescent="0.2">
      <c r="A38" s="104"/>
    </row>
    <row r="39" spans="1:5" x14ac:dyDescent="0.2">
      <c r="A39" s="104"/>
    </row>
    <row r="40" spans="1:5" x14ac:dyDescent="0.2">
      <c r="A40" s="104"/>
    </row>
    <row r="41" spans="1:5" x14ac:dyDescent="0.2">
      <c r="A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4" orientation="portrait" r:id="rId1"/>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7">
    <pageSetUpPr fitToPage="1"/>
  </sheetPr>
  <dimension ref="A1:F112"/>
  <sheetViews>
    <sheetView showGridLines="0" zoomScale="75" zoomScaleNormal="75" workbookViewId="0">
      <pane xSplit="2" ySplit="10" topLeftCell="C35" activePane="bottomRight" state="frozen"/>
      <selection pane="topRight" activeCell="C1" sqref="C1"/>
      <selection pane="bottomLeft" activeCell="A11" sqref="A11"/>
      <selection pane="bottomRight" activeCell="C41" sqref="C41"/>
    </sheetView>
  </sheetViews>
  <sheetFormatPr baseColWidth="10" defaultColWidth="11.42578125" defaultRowHeight="15" x14ac:dyDescent="0.2"/>
  <cols>
    <col min="1" max="1" width="8.140625" style="47" customWidth="1"/>
    <col min="2" max="2" width="51" style="47" customWidth="1"/>
    <col min="3" max="3" width="27.28515625" style="47" bestFit="1" customWidth="1"/>
    <col min="4" max="4" width="23.7109375" style="47" customWidth="1"/>
    <col min="5" max="5" width="3.28515625" style="48" customWidth="1"/>
    <col min="6" max="6" width="3.140625" style="48" customWidth="1"/>
    <col min="7" max="16384" width="11.42578125" style="47"/>
  </cols>
  <sheetData>
    <row r="1" spans="1:6" ht="15.75" x14ac:dyDescent="0.2">
      <c r="A1" s="45"/>
      <c r="B1" s="46"/>
    </row>
    <row r="2" spans="1:6" ht="28.5" customHeight="1" x14ac:dyDescent="0.2">
      <c r="A2" s="410" t="str">
        <f>"Dépenses extérieures de R&amp;D exécutées en " &amp; SURVEY_YEAR &amp; " par les Entreprises"</f>
        <v>Dépenses extérieures de R&amp;D exécutées en 2025 par les Entreprises</v>
      </c>
      <c r="B2" s="410"/>
      <c r="C2" s="410"/>
      <c r="D2" s="410"/>
      <c r="E2" s="51"/>
      <c r="F2" s="51"/>
    </row>
    <row r="3" spans="1:6" ht="50.25" customHeight="1" x14ac:dyDescent="0.25">
      <c r="A3" s="432" t="s">
        <v>99</v>
      </c>
      <c r="B3" s="432"/>
      <c r="C3" s="432"/>
      <c r="D3" s="432"/>
      <c r="E3" s="49"/>
      <c r="F3" s="49"/>
    </row>
    <row r="4" spans="1:6" ht="30" customHeight="1" x14ac:dyDescent="0.2">
      <c r="A4" s="402" t="s">
        <v>528</v>
      </c>
      <c r="B4" s="402"/>
      <c r="C4" s="402"/>
      <c r="D4" s="402"/>
      <c r="E4" s="51"/>
      <c r="F4" s="51"/>
    </row>
    <row r="5" spans="1:6" s="173" customFormat="1" x14ac:dyDescent="0.2">
      <c r="A5" s="171"/>
      <c r="B5" s="171"/>
      <c r="C5" s="171"/>
      <c r="D5" s="171"/>
      <c r="E5" s="172"/>
      <c r="F5" s="172"/>
    </row>
    <row r="6" spans="1:6" ht="225.75" customHeight="1" x14ac:dyDescent="0.2">
      <c r="A6" s="435" t="s">
        <v>529</v>
      </c>
      <c r="B6" s="435"/>
      <c r="C6" s="435"/>
      <c r="D6" s="435"/>
      <c r="E6" s="51"/>
      <c r="F6" s="51"/>
    </row>
    <row r="7" spans="1:6" s="173" customFormat="1" x14ac:dyDescent="0.2">
      <c r="A7" s="171"/>
      <c r="B7" s="171"/>
      <c r="C7" s="171"/>
      <c r="D7" s="171"/>
      <c r="E7" s="172"/>
      <c r="F7" s="172"/>
    </row>
    <row r="8" spans="1:6" ht="15.75" x14ac:dyDescent="0.25">
      <c r="A8" s="432" t="s">
        <v>1</v>
      </c>
      <c r="B8" s="432"/>
      <c r="C8" s="432"/>
      <c r="D8" s="432"/>
      <c r="E8" s="53"/>
      <c r="F8" s="53"/>
    </row>
    <row r="9" spans="1:6" s="46" customFormat="1" ht="17.25" customHeight="1" x14ac:dyDescent="0.25">
      <c r="A9" s="162"/>
      <c r="B9" s="162"/>
      <c r="C9" s="162"/>
      <c r="D9" s="162"/>
      <c r="E9" s="57"/>
      <c r="F9" s="57"/>
    </row>
    <row r="10" spans="1:6" ht="32.25" customHeight="1" x14ac:dyDescent="0.25">
      <c r="A10" s="81"/>
      <c r="B10" s="163" t="s">
        <v>218</v>
      </c>
      <c r="C10" s="163" t="s">
        <v>219</v>
      </c>
      <c r="D10" s="163" t="s">
        <v>220</v>
      </c>
      <c r="E10" s="57"/>
      <c r="F10" s="57"/>
    </row>
    <row r="11" spans="1:6" ht="15.75" x14ac:dyDescent="0.2">
      <c r="A11" s="139" t="s">
        <v>221</v>
      </c>
      <c r="B11" s="168"/>
      <c r="C11" s="169"/>
      <c r="D11" s="116"/>
      <c r="E11" s="57"/>
      <c r="F11" s="57"/>
    </row>
    <row r="12" spans="1:6" x14ac:dyDescent="0.2">
      <c r="A12" s="139" t="s">
        <v>222</v>
      </c>
      <c r="B12" s="168"/>
      <c r="C12" s="169"/>
      <c r="D12" s="116"/>
    </row>
    <row r="13" spans="1:6" x14ac:dyDescent="0.2">
      <c r="A13" s="139" t="s">
        <v>223</v>
      </c>
      <c r="B13" s="168"/>
      <c r="C13" s="169"/>
      <c r="D13" s="116"/>
      <c r="E13" s="58"/>
      <c r="F13" s="58"/>
    </row>
    <row r="14" spans="1:6" x14ac:dyDescent="0.2">
      <c r="A14" s="139" t="s">
        <v>224</v>
      </c>
      <c r="B14" s="168"/>
      <c r="C14" s="169"/>
      <c r="D14" s="116"/>
      <c r="E14" s="51"/>
      <c r="F14" s="51"/>
    </row>
    <row r="15" spans="1:6" x14ac:dyDescent="0.2">
      <c r="A15" s="139" t="s">
        <v>225</v>
      </c>
      <c r="B15" s="168"/>
      <c r="C15" s="169"/>
      <c r="D15" s="116"/>
      <c r="E15" s="51"/>
      <c r="F15" s="51"/>
    </row>
    <row r="16" spans="1:6" x14ac:dyDescent="0.2">
      <c r="A16" s="139" t="s">
        <v>226</v>
      </c>
      <c r="B16" s="168"/>
      <c r="C16" s="169"/>
      <c r="D16" s="116"/>
      <c r="E16" s="51"/>
      <c r="F16" s="51"/>
    </row>
    <row r="17" spans="1:6" x14ac:dyDescent="0.2">
      <c r="A17" s="139" t="s">
        <v>227</v>
      </c>
      <c r="B17" s="168"/>
      <c r="C17" s="169"/>
      <c r="D17" s="116"/>
      <c r="E17" s="51"/>
      <c r="F17" s="51"/>
    </row>
    <row r="18" spans="1:6" x14ac:dyDescent="0.2">
      <c r="A18" s="139" t="s">
        <v>228</v>
      </c>
      <c r="B18" s="168"/>
      <c r="C18" s="169"/>
      <c r="D18" s="116"/>
      <c r="E18" s="51"/>
      <c r="F18" s="51"/>
    </row>
    <row r="19" spans="1:6" x14ac:dyDescent="0.2">
      <c r="A19" s="139" t="s">
        <v>229</v>
      </c>
      <c r="B19" s="168"/>
      <c r="C19" s="169"/>
      <c r="D19" s="116"/>
      <c r="E19" s="51"/>
      <c r="F19" s="51"/>
    </row>
    <row r="20" spans="1:6" x14ac:dyDescent="0.2">
      <c r="A20" s="139" t="s">
        <v>230</v>
      </c>
      <c r="B20" s="168"/>
      <c r="C20" s="169"/>
      <c r="D20" s="116"/>
    </row>
    <row r="21" spans="1:6" x14ac:dyDescent="0.2">
      <c r="A21" s="139" t="s">
        <v>231</v>
      </c>
      <c r="B21" s="168"/>
      <c r="C21" s="169"/>
      <c r="D21" s="116"/>
      <c r="E21" s="51"/>
      <c r="F21" s="51"/>
    </row>
    <row r="22" spans="1:6" x14ac:dyDescent="0.2">
      <c r="A22" s="139" t="s">
        <v>232</v>
      </c>
      <c r="B22" s="168"/>
      <c r="C22" s="169"/>
      <c r="D22" s="116"/>
      <c r="E22" s="51"/>
      <c r="F22" s="51"/>
    </row>
    <row r="23" spans="1:6" x14ac:dyDescent="0.2">
      <c r="A23" s="139" t="s">
        <v>233</v>
      </c>
      <c r="B23" s="168"/>
      <c r="C23" s="169"/>
      <c r="D23" s="116"/>
    </row>
    <row r="24" spans="1:6" x14ac:dyDescent="0.2">
      <c r="A24" s="139" t="s">
        <v>234</v>
      </c>
      <c r="B24" s="168"/>
      <c r="C24" s="169"/>
      <c r="D24" s="116"/>
      <c r="E24" s="49"/>
      <c r="F24" s="49"/>
    </row>
    <row r="25" spans="1:6" x14ac:dyDescent="0.2">
      <c r="A25" s="139" t="s">
        <v>235</v>
      </c>
      <c r="B25" s="168"/>
      <c r="C25" s="169"/>
      <c r="D25" s="116"/>
      <c r="E25" s="51"/>
      <c r="F25" s="51"/>
    </row>
    <row r="26" spans="1:6" x14ac:dyDescent="0.2">
      <c r="A26" s="139" t="s">
        <v>236</v>
      </c>
      <c r="B26" s="168"/>
      <c r="C26" s="169"/>
      <c r="D26" s="116"/>
      <c r="E26" s="56"/>
      <c r="F26" s="56"/>
    </row>
    <row r="27" spans="1:6" ht="15.75" x14ac:dyDescent="0.2">
      <c r="A27" s="139" t="s">
        <v>237</v>
      </c>
      <c r="B27" s="168"/>
      <c r="C27" s="169"/>
      <c r="D27" s="116"/>
      <c r="E27" s="57"/>
      <c r="F27" s="57"/>
    </row>
    <row r="28" spans="1:6" ht="15.75" x14ac:dyDescent="0.2">
      <c r="A28" s="139" t="s">
        <v>238</v>
      </c>
      <c r="B28" s="168"/>
      <c r="C28" s="169"/>
      <c r="D28" s="116"/>
      <c r="E28" s="57"/>
      <c r="F28" s="57"/>
    </row>
    <row r="29" spans="1:6" ht="15.75" x14ac:dyDescent="0.2">
      <c r="A29" s="139" t="s">
        <v>239</v>
      </c>
      <c r="B29" s="168"/>
      <c r="C29" s="169"/>
      <c r="D29" s="116"/>
      <c r="E29" s="57"/>
      <c r="F29" s="57"/>
    </row>
    <row r="30" spans="1:6" ht="15.75" x14ac:dyDescent="0.2">
      <c r="A30" s="139" t="s">
        <v>240</v>
      </c>
      <c r="B30" s="168"/>
      <c r="C30" s="169"/>
      <c r="D30" s="116"/>
      <c r="E30" s="57"/>
      <c r="F30" s="57"/>
    </row>
    <row r="31" spans="1:6" x14ac:dyDescent="0.2">
      <c r="A31" s="139" t="s">
        <v>241</v>
      </c>
      <c r="B31" s="168"/>
      <c r="C31" s="169"/>
      <c r="D31" s="116"/>
    </row>
    <row r="32" spans="1:6" x14ac:dyDescent="0.2">
      <c r="A32" s="139" t="s">
        <v>242</v>
      </c>
      <c r="B32" s="168"/>
      <c r="C32" s="169"/>
      <c r="D32" s="116"/>
      <c r="E32" s="58"/>
      <c r="F32" s="58"/>
    </row>
    <row r="33" spans="1:6" x14ac:dyDescent="0.2">
      <c r="A33" s="139" t="s">
        <v>243</v>
      </c>
      <c r="B33" s="168"/>
      <c r="C33" s="169"/>
      <c r="D33" s="116"/>
      <c r="E33" s="51"/>
      <c r="F33" s="51"/>
    </row>
    <row r="34" spans="1:6" x14ac:dyDescent="0.2">
      <c r="A34" s="139" t="s">
        <v>244</v>
      </c>
      <c r="B34" s="168"/>
      <c r="C34" s="169"/>
      <c r="D34" s="116"/>
      <c r="E34" s="51"/>
      <c r="F34" s="51"/>
    </row>
    <row r="35" spans="1:6" x14ac:dyDescent="0.2">
      <c r="A35" s="139" t="s">
        <v>245</v>
      </c>
      <c r="B35" s="168"/>
      <c r="C35" s="169"/>
      <c r="D35" s="116"/>
      <c r="E35" s="51"/>
      <c r="F35" s="51"/>
    </row>
    <row r="36" spans="1:6" x14ac:dyDescent="0.2">
      <c r="A36" s="139" t="s">
        <v>246</v>
      </c>
      <c r="B36" s="168"/>
      <c r="C36" s="169"/>
      <c r="D36" s="116"/>
      <c r="E36" s="51"/>
      <c r="F36" s="51"/>
    </row>
    <row r="37" spans="1:6" x14ac:dyDescent="0.2">
      <c r="A37" s="139" t="s">
        <v>247</v>
      </c>
      <c r="B37" s="168"/>
      <c r="C37" s="169"/>
      <c r="D37" s="116"/>
      <c r="E37" s="51"/>
      <c r="F37" s="51"/>
    </row>
    <row r="38" spans="1:6" x14ac:dyDescent="0.2">
      <c r="A38" s="139" t="s">
        <v>248</v>
      </c>
      <c r="B38" s="168"/>
      <c r="C38" s="169"/>
      <c r="D38" s="116"/>
      <c r="E38" s="51"/>
      <c r="F38" s="51"/>
    </row>
    <row r="39" spans="1:6" x14ac:dyDescent="0.2">
      <c r="A39" s="139" t="s">
        <v>249</v>
      </c>
      <c r="B39" s="168"/>
      <c r="C39" s="169"/>
      <c r="D39" s="116"/>
    </row>
    <row r="40" spans="1:6" ht="15.75" x14ac:dyDescent="0.2">
      <c r="A40" s="139" t="s">
        <v>250</v>
      </c>
      <c r="B40" s="168"/>
      <c r="C40" s="169"/>
      <c r="D40" s="116"/>
      <c r="E40" s="59"/>
      <c r="F40" s="59"/>
    </row>
    <row r="41" spans="1:6" ht="15.75" x14ac:dyDescent="0.25">
      <c r="A41" s="167">
        <v>31</v>
      </c>
      <c r="B41" s="166" t="s">
        <v>418</v>
      </c>
      <c r="C41" s="169"/>
      <c r="D41" s="164"/>
    </row>
    <row r="42" spans="1:6" ht="33" customHeight="1" x14ac:dyDescent="0.2">
      <c r="A42" s="433" t="s">
        <v>251</v>
      </c>
      <c r="B42" s="434"/>
      <c r="C42" s="170">
        <f>SUM(C11:C41)</f>
        <v>0</v>
      </c>
    </row>
    <row r="43" spans="1:6" x14ac:dyDescent="0.2">
      <c r="B43" s="104"/>
      <c r="C43" s="104"/>
    </row>
    <row r="44" spans="1:6" x14ac:dyDescent="0.2">
      <c r="A44" s="152"/>
      <c r="B44" s="104"/>
    </row>
    <row r="45" spans="1:6" x14ac:dyDescent="0.2">
      <c r="B45" s="104"/>
    </row>
    <row r="46" spans="1:6" x14ac:dyDescent="0.2">
      <c r="B46" s="104"/>
    </row>
    <row r="47" spans="1:6" x14ac:dyDescent="0.2">
      <c r="B47" s="104"/>
    </row>
    <row r="48" spans="1:6" x14ac:dyDescent="0.2">
      <c r="B48" s="104"/>
    </row>
    <row r="49" spans="2:2" x14ac:dyDescent="0.2">
      <c r="B49" s="104"/>
    </row>
    <row r="50" spans="2:2" x14ac:dyDescent="0.2">
      <c r="B50" s="104"/>
    </row>
    <row r="51" spans="2:2" x14ac:dyDescent="0.2">
      <c r="B51" s="104"/>
    </row>
    <row r="52" spans="2:2" x14ac:dyDescent="0.2">
      <c r="B52" s="104"/>
    </row>
    <row r="53" spans="2:2" x14ac:dyDescent="0.2">
      <c r="B53" s="104"/>
    </row>
    <row r="54" spans="2:2" x14ac:dyDescent="0.2">
      <c r="B54" s="104"/>
    </row>
    <row r="55" spans="2:2" x14ac:dyDescent="0.2">
      <c r="B55" s="104"/>
    </row>
    <row r="56" spans="2:2" ht="31.5" customHeight="1" x14ac:dyDescent="0.2">
      <c r="B56" s="104"/>
    </row>
    <row r="57" spans="2:2" ht="31.5" customHeight="1" x14ac:dyDescent="0.2">
      <c r="B57" s="104"/>
    </row>
    <row r="58" spans="2:2" ht="31.5" customHeight="1" x14ac:dyDescent="0.2">
      <c r="B58" s="104"/>
    </row>
    <row r="59" spans="2:2" x14ac:dyDescent="0.2">
      <c r="B59" s="104"/>
    </row>
    <row r="60" spans="2:2" x14ac:dyDescent="0.2">
      <c r="B60" s="104"/>
    </row>
    <row r="61" spans="2:2" x14ac:dyDescent="0.2">
      <c r="B61" s="104"/>
    </row>
    <row r="62" spans="2:2" x14ac:dyDescent="0.2">
      <c r="B62" s="104"/>
    </row>
    <row r="63" spans="2:2" x14ac:dyDescent="0.2">
      <c r="B63" s="104"/>
    </row>
    <row r="64" spans="2:2" x14ac:dyDescent="0.2">
      <c r="B64" s="104"/>
    </row>
    <row r="65" spans="2:2" x14ac:dyDescent="0.2">
      <c r="B65" s="104"/>
    </row>
    <row r="66" spans="2:2" x14ac:dyDescent="0.2">
      <c r="B66" s="104"/>
    </row>
    <row r="67" spans="2:2" x14ac:dyDescent="0.2">
      <c r="B67" s="104"/>
    </row>
    <row r="68" spans="2:2" x14ac:dyDescent="0.2">
      <c r="B68" s="104"/>
    </row>
    <row r="69" spans="2:2" x14ac:dyDescent="0.2">
      <c r="B69" s="104"/>
    </row>
    <row r="70" spans="2:2" x14ac:dyDescent="0.2">
      <c r="B70" s="104"/>
    </row>
    <row r="71" spans="2:2" x14ac:dyDescent="0.2">
      <c r="B71" s="104"/>
    </row>
    <row r="72" spans="2:2" x14ac:dyDescent="0.2">
      <c r="B72" s="104"/>
    </row>
    <row r="73" spans="2:2" x14ac:dyDescent="0.2">
      <c r="B73" s="104"/>
    </row>
    <row r="74" spans="2:2" x14ac:dyDescent="0.2">
      <c r="B74" s="104"/>
    </row>
    <row r="75" spans="2:2" x14ac:dyDescent="0.2">
      <c r="B75" s="104"/>
    </row>
    <row r="76" spans="2:2" x14ac:dyDescent="0.2">
      <c r="B76" s="104"/>
    </row>
    <row r="77" spans="2:2" x14ac:dyDescent="0.2">
      <c r="B77" s="104"/>
    </row>
    <row r="78" spans="2:2" x14ac:dyDescent="0.2">
      <c r="B78" s="104"/>
    </row>
    <row r="79" spans="2:2" x14ac:dyDescent="0.2">
      <c r="B79" s="104"/>
    </row>
    <row r="80" spans="2:2" x14ac:dyDescent="0.2">
      <c r="B80" s="104"/>
    </row>
    <row r="81" spans="2:2" x14ac:dyDescent="0.2">
      <c r="B81" s="104"/>
    </row>
    <row r="82" spans="2:2" x14ac:dyDescent="0.2">
      <c r="B82" s="104"/>
    </row>
    <row r="83" spans="2:2" x14ac:dyDescent="0.2">
      <c r="B83" s="104"/>
    </row>
    <row r="84" spans="2:2" x14ac:dyDescent="0.2">
      <c r="B84" s="104"/>
    </row>
    <row r="85" spans="2:2" x14ac:dyDescent="0.2">
      <c r="B85" s="104"/>
    </row>
    <row r="86" spans="2:2" x14ac:dyDescent="0.2">
      <c r="B86" s="104"/>
    </row>
    <row r="87" spans="2:2" x14ac:dyDescent="0.2">
      <c r="B87" s="104"/>
    </row>
    <row r="88" spans="2:2" x14ac:dyDescent="0.2">
      <c r="B88" s="104"/>
    </row>
    <row r="89" spans="2:2" x14ac:dyDescent="0.2">
      <c r="B89" s="104"/>
    </row>
    <row r="90" spans="2:2" x14ac:dyDescent="0.2">
      <c r="B90" s="104"/>
    </row>
    <row r="91" spans="2:2" x14ac:dyDescent="0.2">
      <c r="B91" s="104"/>
    </row>
    <row r="92" spans="2:2" x14ac:dyDescent="0.2">
      <c r="B92" s="104"/>
    </row>
    <row r="93" spans="2:2" x14ac:dyDescent="0.2">
      <c r="B93" s="104"/>
    </row>
    <row r="94" spans="2:2" x14ac:dyDescent="0.2">
      <c r="B94" s="104"/>
    </row>
    <row r="95" spans="2:2" x14ac:dyDescent="0.2">
      <c r="B95" s="104"/>
    </row>
    <row r="96" spans="2:2" x14ac:dyDescent="0.2">
      <c r="B96" s="104"/>
    </row>
    <row r="97" spans="2:2" x14ac:dyDescent="0.2">
      <c r="B97" s="104"/>
    </row>
    <row r="98" spans="2:2" x14ac:dyDescent="0.2">
      <c r="B98" s="104"/>
    </row>
    <row r="99" spans="2:2" x14ac:dyDescent="0.2">
      <c r="B99" s="104"/>
    </row>
    <row r="100" spans="2:2" x14ac:dyDescent="0.2">
      <c r="B100" s="104"/>
    </row>
    <row r="101" spans="2:2" x14ac:dyDescent="0.2">
      <c r="B101" s="104"/>
    </row>
    <row r="102" spans="2:2" x14ac:dyDescent="0.2">
      <c r="B102" s="104"/>
    </row>
    <row r="103" spans="2:2" x14ac:dyDescent="0.2">
      <c r="B103" s="104"/>
    </row>
    <row r="104" spans="2:2" x14ac:dyDescent="0.2">
      <c r="B104" s="104"/>
    </row>
    <row r="105" spans="2:2" x14ac:dyDescent="0.2">
      <c r="B105" s="104"/>
    </row>
    <row r="106" spans="2:2" x14ac:dyDescent="0.2">
      <c r="B106" s="104"/>
    </row>
    <row r="107" spans="2:2" x14ac:dyDescent="0.2">
      <c r="B107" s="104"/>
    </row>
    <row r="108" spans="2:2" x14ac:dyDescent="0.2">
      <c r="B108" s="104"/>
    </row>
    <row r="109" spans="2:2" x14ac:dyDescent="0.2">
      <c r="B109" s="104"/>
    </row>
    <row r="110" spans="2:2" x14ac:dyDescent="0.2">
      <c r="B110" s="104"/>
    </row>
    <row r="111" spans="2:2" x14ac:dyDescent="0.2">
      <c r="B111" s="104"/>
    </row>
    <row r="112" spans="2:2" x14ac:dyDescent="0.2">
      <c r="B112" s="104"/>
    </row>
  </sheetData>
  <mergeCells count="6">
    <mergeCell ref="A2:D2"/>
    <mergeCell ref="A3:D3"/>
    <mergeCell ref="A4:D4"/>
    <mergeCell ref="A8:D8"/>
    <mergeCell ref="A42:B42"/>
    <mergeCell ref="A6:D6"/>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8">
    <pageSetUpPr fitToPage="1"/>
  </sheetPr>
  <dimension ref="A1:F113"/>
  <sheetViews>
    <sheetView showGridLines="0" zoomScaleNormal="100" workbookViewId="0">
      <pane xSplit="4" ySplit="2" topLeftCell="E3" activePane="bottomRight" state="frozen"/>
      <selection pane="topRight" activeCell="E1" sqref="E1"/>
      <selection pane="bottomLeft" activeCell="A3" sqref="A3"/>
      <selection pane="bottomRight" activeCell="H20" sqref="H20"/>
    </sheetView>
  </sheetViews>
  <sheetFormatPr baseColWidth="10" defaultColWidth="11.42578125" defaultRowHeight="15" x14ac:dyDescent="0.2"/>
  <cols>
    <col min="1" max="1" width="79.5703125" style="47" customWidth="1"/>
    <col min="2" max="2" width="23.7109375" style="47" customWidth="1"/>
    <col min="3" max="4" width="4.85546875" style="47" customWidth="1"/>
    <col min="5" max="5" width="3.28515625" style="48" customWidth="1"/>
    <col min="6" max="6" width="3.140625" style="48" customWidth="1"/>
    <col min="7" max="16384" width="11.42578125" style="47"/>
  </cols>
  <sheetData>
    <row r="1" spans="1:6" ht="15.75" x14ac:dyDescent="0.2">
      <c r="A1" s="45"/>
      <c r="B1" s="46"/>
    </row>
    <row r="2" spans="1:6" ht="34.15" customHeight="1" x14ac:dyDescent="0.2">
      <c r="A2" s="410" t="str">
        <f>"Dépenses extérieures de R&amp;D exécutées en " &amp; SURVEY_YEAR &amp; " par les organisations internationales et l'Étranger"</f>
        <v>Dépenses extérieures de R&amp;D exécutées en 2025 par les organisations internationales et l'Étranger</v>
      </c>
      <c r="B2" s="410"/>
      <c r="C2" s="410"/>
      <c r="D2" s="410"/>
      <c r="E2" s="51"/>
      <c r="F2" s="51"/>
    </row>
    <row r="3" spans="1:6" ht="61.9" customHeight="1" x14ac:dyDescent="0.25">
      <c r="A3" s="411" t="s">
        <v>99</v>
      </c>
      <c r="B3" s="411"/>
      <c r="C3" s="124"/>
      <c r="D3" s="174"/>
      <c r="E3" s="49"/>
      <c r="F3" s="49"/>
    </row>
    <row r="4" spans="1:6" ht="15.75" x14ac:dyDescent="0.25">
      <c r="A4" s="125"/>
      <c r="B4" s="125"/>
      <c r="C4" s="124"/>
      <c r="D4" s="174"/>
      <c r="E4" s="49"/>
      <c r="F4" s="49"/>
    </row>
    <row r="5" spans="1:6" ht="91.15" customHeight="1" x14ac:dyDescent="0.25">
      <c r="A5" s="436" t="s">
        <v>530</v>
      </c>
      <c r="B5" s="437"/>
      <c r="C5" s="124"/>
      <c r="D5" s="174"/>
      <c r="E5" s="49"/>
      <c r="F5" s="49"/>
    </row>
    <row r="6" spans="1:6" ht="15.75" x14ac:dyDescent="0.2">
      <c r="E6" s="53"/>
      <c r="F6" s="53"/>
    </row>
    <row r="7" spans="1:6" ht="31.5" x14ac:dyDescent="0.25">
      <c r="A7" s="156" t="s">
        <v>3</v>
      </c>
      <c r="B7" s="141" t="s">
        <v>66</v>
      </c>
      <c r="E7" s="57"/>
      <c r="F7" s="57"/>
    </row>
    <row r="8" spans="1:6" ht="15.75" x14ac:dyDescent="0.2">
      <c r="A8" s="139" t="s">
        <v>252</v>
      </c>
      <c r="B8" s="154"/>
      <c r="E8" s="57"/>
      <c r="F8" s="57"/>
    </row>
    <row r="9" spans="1:6" ht="12.75" customHeight="1" x14ac:dyDescent="0.2">
      <c r="A9" s="137" t="s">
        <v>253</v>
      </c>
      <c r="B9" s="154"/>
      <c r="E9" s="57"/>
      <c r="F9" s="57"/>
    </row>
    <row r="10" spans="1:6" x14ac:dyDescent="0.2">
      <c r="A10" s="139" t="s">
        <v>254</v>
      </c>
      <c r="B10" s="154"/>
    </row>
    <row r="11" spans="1:6" x14ac:dyDescent="0.2">
      <c r="A11" s="139" t="s">
        <v>255</v>
      </c>
      <c r="B11" s="154"/>
      <c r="E11" s="58"/>
      <c r="F11" s="58"/>
    </row>
    <row r="12" spans="1:6" x14ac:dyDescent="0.2">
      <c r="A12" s="139" t="s">
        <v>256</v>
      </c>
      <c r="B12" s="154"/>
      <c r="E12" s="51"/>
      <c r="F12" s="51"/>
    </row>
    <row r="13" spans="1:6" x14ac:dyDescent="0.2">
      <c r="A13" s="139" t="s">
        <v>257</v>
      </c>
      <c r="B13" s="154"/>
      <c r="E13" s="51"/>
      <c r="F13" s="51"/>
    </row>
    <row r="14" spans="1:6" ht="12.75" customHeight="1" x14ac:dyDescent="0.2">
      <c r="A14" s="137" t="s">
        <v>258</v>
      </c>
      <c r="B14" s="154"/>
      <c r="E14" s="51"/>
      <c r="F14" s="51"/>
    </row>
    <row r="15" spans="1:6" x14ac:dyDescent="0.2">
      <c r="A15" s="139" t="s">
        <v>259</v>
      </c>
      <c r="B15" s="154"/>
      <c r="E15" s="51"/>
      <c r="F15" s="51"/>
    </row>
    <row r="16" spans="1:6" x14ac:dyDescent="0.2">
      <c r="A16" s="139" t="s">
        <v>112</v>
      </c>
      <c r="B16" s="154"/>
      <c r="E16" s="51"/>
      <c r="F16" s="51"/>
    </row>
    <row r="17" spans="1:6" s="86" customFormat="1" x14ac:dyDescent="0.2">
      <c r="A17" s="139" t="s">
        <v>260</v>
      </c>
      <c r="B17" s="140"/>
      <c r="C17" s="47"/>
      <c r="D17" s="47"/>
      <c r="E17" s="51"/>
      <c r="F17" s="51"/>
    </row>
    <row r="18" spans="1:6" ht="29.25" customHeight="1" x14ac:dyDescent="0.2">
      <c r="A18" s="126" t="s">
        <v>261</v>
      </c>
      <c r="B18" s="155">
        <f>SUM(B8:B16)</f>
        <v>0</v>
      </c>
      <c r="E18" s="51"/>
      <c r="F18" s="51"/>
    </row>
    <row r="19" spans="1:6" x14ac:dyDescent="0.2">
      <c r="A19" s="104"/>
      <c r="B19" s="104"/>
      <c r="C19" s="104"/>
      <c r="E19" s="51"/>
      <c r="F19" s="51"/>
    </row>
    <row r="20" spans="1:6" ht="49.15" customHeight="1" x14ac:dyDescent="0.2">
      <c r="A20" s="438" t="s">
        <v>262</v>
      </c>
      <c r="B20" s="439"/>
    </row>
    <row r="21" spans="1:6" ht="31.15" customHeight="1" x14ac:dyDescent="0.25">
      <c r="A21" s="156" t="s">
        <v>4</v>
      </c>
      <c r="B21" s="112" t="s">
        <v>66</v>
      </c>
    </row>
    <row r="22" spans="1:6" ht="24.75" customHeight="1" x14ac:dyDescent="0.2">
      <c r="A22" s="139" t="s">
        <v>263</v>
      </c>
      <c r="B22" s="154"/>
      <c r="E22" s="49"/>
      <c r="F22" s="49"/>
    </row>
    <row r="23" spans="1:6" ht="26.25" customHeight="1" x14ac:dyDescent="0.2">
      <c r="A23" s="139" t="s">
        <v>264</v>
      </c>
      <c r="B23" s="154"/>
      <c r="E23" s="51"/>
      <c r="F23" s="51"/>
    </row>
    <row r="24" spans="1:6" ht="18.75" customHeight="1" x14ac:dyDescent="0.2">
      <c r="A24" s="139" t="s">
        <v>265</v>
      </c>
      <c r="B24" s="154"/>
      <c r="C24" s="77"/>
      <c r="E24" s="56"/>
      <c r="F24" s="56"/>
    </row>
    <row r="25" spans="1:6" ht="38.25" customHeight="1" x14ac:dyDescent="0.2">
      <c r="A25" s="178" t="s">
        <v>266</v>
      </c>
      <c r="B25" s="155">
        <f>SUM(B22:B24)</f>
        <v>0</v>
      </c>
      <c r="E25" s="57"/>
      <c r="F25" s="57"/>
    </row>
    <row r="26" spans="1:6" ht="15.75" x14ac:dyDescent="0.2">
      <c r="E26" s="57"/>
      <c r="F26" s="57"/>
    </row>
    <row r="27" spans="1:6" ht="15.75" x14ac:dyDescent="0.2">
      <c r="A27" s="175"/>
      <c r="B27" s="175"/>
      <c r="C27" s="175"/>
      <c r="D27" s="175"/>
      <c r="E27" s="57"/>
      <c r="F27" s="57"/>
    </row>
    <row r="28" spans="1:6" ht="15.75" x14ac:dyDescent="0.25">
      <c r="A28" s="156" t="s">
        <v>5</v>
      </c>
      <c r="B28" s="112" t="s">
        <v>66</v>
      </c>
    </row>
    <row r="29" spans="1:6" x14ac:dyDescent="0.2">
      <c r="A29" s="139" t="s">
        <v>263</v>
      </c>
      <c r="B29" s="154"/>
      <c r="E29" s="58"/>
      <c r="F29" s="58"/>
    </row>
    <row r="30" spans="1:6" x14ac:dyDescent="0.2">
      <c r="A30" s="139" t="s">
        <v>264</v>
      </c>
      <c r="B30" s="154"/>
      <c r="E30" s="51"/>
      <c r="F30" s="51"/>
    </row>
    <row r="31" spans="1:6" x14ac:dyDescent="0.2">
      <c r="A31" s="139" t="s">
        <v>265</v>
      </c>
      <c r="B31" s="154"/>
      <c r="E31" s="51"/>
      <c r="F31" s="51"/>
    </row>
    <row r="32" spans="1:6" ht="30" customHeight="1" x14ac:dyDescent="0.2">
      <c r="A32" s="178" t="s">
        <v>267</v>
      </c>
      <c r="B32" s="155">
        <f>SUM(B29:B31)</f>
        <v>0</v>
      </c>
      <c r="E32" s="51"/>
      <c r="F32" s="51"/>
    </row>
    <row r="33" spans="1:6" ht="15.75" customHeight="1" x14ac:dyDescent="0.2">
      <c r="A33" s="176"/>
      <c r="B33" s="176"/>
      <c r="E33" s="51"/>
      <c r="F33" s="51"/>
    </row>
    <row r="34" spans="1:6" x14ac:dyDescent="0.2">
      <c r="A34" s="104"/>
      <c r="E34" s="51"/>
      <c r="F34" s="51"/>
    </row>
    <row r="35" spans="1:6" ht="31.5" x14ac:dyDescent="0.2">
      <c r="A35" s="178" t="s">
        <v>268</v>
      </c>
      <c r="B35" s="155">
        <f>DE_OI_TOTAL+DE_ESE_TOTAL+DE_EE_TOTAL</f>
        <v>0</v>
      </c>
    </row>
    <row r="36" spans="1:6" ht="15.75" x14ac:dyDescent="0.2">
      <c r="A36" s="104"/>
      <c r="B36" s="104"/>
      <c r="C36" s="104"/>
      <c r="D36" s="104"/>
      <c r="E36" s="59"/>
      <c r="F36" s="59"/>
    </row>
    <row r="37" spans="1:6" x14ac:dyDescent="0.2">
      <c r="A37" s="104"/>
    </row>
    <row r="39" spans="1:6" ht="16.5" customHeight="1" x14ac:dyDescent="0.2">
      <c r="A39" s="177"/>
      <c r="B39" s="177"/>
      <c r="C39" s="177"/>
    </row>
    <row r="40" spans="1:6" x14ac:dyDescent="0.2">
      <c r="A40" s="104"/>
    </row>
    <row r="41" spans="1:6" x14ac:dyDescent="0.2">
      <c r="A41" s="104"/>
    </row>
    <row r="42" spans="1:6" x14ac:dyDescent="0.2">
      <c r="A42" s="104"/>
    </row>
    <row r="43" spans="1:6" x14ac:dyDescent="0.2">
      <c r="A43" s="104"/>
    </row>
    <row r="44" spans="1:6" x14ac:dyDescent="0.2">
      <c r="A44" s="104"/>
    </row>
    <row r="45" spans="1:6" x14ac:dyDescent="0.2">
      <c r="A45" s="104"/>
    </row>
    <row r="46" spans="1:6" x14ac:dyDescent="0.2">
      <c r="A46" s="104"/>
    </row>
    <row r="47" spans="1:6" x14ac:dyDescent="0.2">
      <c r="A47" s="104"/>
    </row>
    <row r="48" spans="1:6"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sheetData>
  <mergeCells count="4">
    <mergeCell ref="A2:D2"/>
    <mergeCell ref="A3:B3"/>
    <mergeCell ref="A5:B5"/>
    <mergeCell ref="A20:B20"/>
  </mergeCells>
  <printOptions horizontalCentered="1"/>
  <pageMargins left="0.23622047244094491" right="0.59055118110236227" top="0.39370078740157483" bottom="0.78740157480314965" header="0.39370078740157483" footer="0.55118110236220474"/>
  <pageSetup paperSize="9" scale="32" orientation="portrait" r:id="rId1"/>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9">
    <pageSetUpPr fitToPage="1"/>
  </sheetPr>
  <dimension ref="A1:E83"/>
  <sheetViews>
    <sheetView showGridLines="0" zoomScale="85" zoomScaleNormal="85" workbookViewId="0">
      <pane xSplit="4" ySplit="2" topLeftCell="E3" activePane="bottomRight" state="frozen"/>
      <selection pane="topRight" activeCell="E1" sqref="E1"/>
      <selection pane="bottomLeft" activeCell="A3" sqref="A3"/>
      <selection pane="bottomRight" activeCell="B18" sqref="B18"/>
    </sheetView>
  </sheetViews>
  <sheetFormatPr baseColWidth="10" defaultColWidth="11.42578125" defaultRowHeight="15" x14ac:dyDescent="0.2"/>
  <cols>
    <col min="1" max="1" width="98.85546875" style="47" bestFit="1" customWidth="1"/>
    <col min="2" max="2" width="18.7109375" style="47" customWidth="1"/>
    <col min="3" max="4" width="4.85546875" style="47" customWidth="1"/>
    <col min="5" max="5" width="3.28515625" style="48" customWidth="1"/>
    <col min="6" max="16384" width="11.42578125" style="47"/>
  </cols>
  <sheetData>
    <row r="1" spans="1:5" ht="15.75" x14ac:dyDescent="0.2">
      <c r="A1" s="45"/>
      <c r="B1" s="46"/>
    </row>
    <row r="2" spans="1:5" ht="19.5" customHeight="1" x14ac:dyDescent="0.2">
      <c r="A2" s="410" t="str">
        <f>"Total des dépenses extérieures de R&amp;D en " &amp; SURVEY_YEAR &amp; " estimées en " &amp; SURVEY_YEAR+1</f>
        <v>Total des dépenses extérieures de R&amp;D en 2025 estimées en 2026</v>
      </c>
      <c r="B2" s="410"/>
      <c r="C2" s="410"/>
      <c r="D2" s="410"/>
      <c r="E2" s="51"/>
    </row>
    <row r="3" spans="1:5" ht="63" customHeight="1" x14ac:dyDescent="0.25">
      <c r="A3" s="411" t="s">
        <v>99</v>
      </c>
      <c r="B3" s="411"/>
    </row>
    <row r="4" spans="1:5" ht="24.75" customHeight="1" x14ac:dyDescent="0.25">
      <c r="A4" s="216"/>
      <c r="B4" s="125"/>
    </row>
    <row r="5" spans="1:5" ht="15.75" x14ac:dyDescent="0.25">
      <c r="A5" s="134" t="s">
        <v>531</v>
      </c>
      <c r="B5" s="112" t="s">
        <v>66</v>
      </c>
    </row>
    <row r="6" spans="1:5" ht="15.75" x14ac:dyDescent="0.2">
      <c r="A6" s="178" t="str">
        <f>"Total des dépenses extérieures de R&amp;D en " &amp; SURVEY_YEAR</f>
        <v>Total des dépenses extérieures de R&amp;D en 2025</v>
      </c>
      <c r="B6" s="179">
        <f>SUM(B7,B10:B13)</f>
        <v>0</v>
      </c>
    </row>
    <row r="7" spans="1:5" ht="30" x14ac:dyDescent="0.2">
      <c r="A7" s="365" t="s">
        <v>175</v>
      </c>
      <c r="B7" s="123">
        <f>DE_GOV_TOTAL</f>
        <v>0</v>
      </c>
    </row>
    <row r="8" spans="1:5" x14ac:dyDescent="0.2">
      <c r="A8" s="380" t="s">
        <v>610</v>
      </c>
      <c r="B8" s="123">
        <f>DE_M_TOTAL</f>
        <v>0</v>
      </c>
    </row>
    <row r="9" spans="1:5" x14ac:dyDescent="0.2">
      <c r="A9" s="380" t="s">
        <v>611</v>
      </c>
      <c r="B9" s="123">
        <f>DE_C_TOTAL</f>
        <v>0</v>
      </c>
    </row>
    <row r="10" spans="1:5" ht="30" x14ac:dyDescent="0.2">
      <c r="A10" s="365" t="s">
        <v>209</v>
      </c>
      <c r="B10" s="123">
        <f>DE_ES_TOTAL</f>
        <v>0</v>
      </c>
    </row>
    <row r="11" spans="1:5" ht="30" x14ac:dyDescent="0.2">
      <c r="A11" s="365" t="s">
        <v>217</v>
      </c>
      <c r="B11" s="123">
        <f>DE_I_TOTAL</f>
        <v>0</v>
      </c>
    </row>
    <row r="12" spans="1:5" ht="30" x14ac:dyDescent="0.2">
      <c r="A12" s="365" t="s">
        <v>251</v>
      </c>
      <c r="B12" s="123">
        <f>DE_ENTR_TOTAL</f>
        <v>0</v>
      </c>
    </row>
    <row r="13" spans="1:5" ht="30" x14ac:dyDescent="0.2">
      <c r="A13" s="365" t="s">
        <v>268</v>
      </c>
      <c r="B13" s="123">
        <f>DE_ETR_TOTAL</f>
        <v>0</v>
      </c>
    </row>
    <row r="14" spans="1:5" s="173" customFormat="1" x14ac:dyDescent="0.2">
      <c r="A14" s="180"/>
      <c r="B14" s="181"/>
      <c r="E14" s="182"/>
    </row>
    <row r="15" spans="1:5" ht="18" x14ac:dyDescent="0.25">
      <c r="A15" s="184" t="str">
        <f>"Veuillez saisir l'estimation pour "&amp;SURVEY_YEAR+1</f>
        <v>Veuillez saisir l'estimation pour 2026</v>
      </c>
      <c r="B15" s="72" t="s">
        <v>66</v>
      </c>
    </row>
    <row r="16" spans="1:5" ht="15.75" x14ac:dyDescent="0.25">
      <c r="A16" s="210" t="str">
        <f>"Total des dépenses extérieures de R&amp;D estimées en " &amp; SURVEY_YEAR+1</f>
        <v>Total des dépenses extérieures de R&amp;D estimées en 2026</v>
      </c>
      <c r="B16" s="183"/>
      <c r="C16" s="174"/>
      <c r="D16" s="174"/>
    </row>
    <row r="17" spans="1:2" x14ac:dyDescent="0.2">
      <c r="A17" s="104"/>
    </row>
    <row r="18" spans="1:2" ht="15.75" x14ac:dyDescent="0.25">
      <c r="A18" s="215" t="str">
        <f>"Evolution "&amp; SURVEY_YEAR + 1&amp;"/"&amp; SURVEY_YEAR</f>
        <v>Evolution 2026/2025</v>
      </c>
      <c r="B18" s="87">
        <f>IF(DE_TOTALE&lt;&gt;0,(DE_TOTALE_PREV/DE_TOTALE-1)*100,0)</f>
        <v>0</v>
      </c>
    </row>
    <row r="19" spans="1:2" x14ac:dyDescent="0.2">
      <c r="A19" s="348" t="str">
        <f>IF(ABS(B18)&gt;20,"La DERD estimée pour "&amp; SURVEY_YEAR + 1&amp; " varie de plus de 20% par rapport à la DERD "&amp; SURVEY_YEAR,"Contrôles OK")</f>
        <v>Contrôles OK</v>
      </c>
    </row>
    <row r="20" spans="1:2" x14ac:dyDescent="0.2">
      <c r="A20" s="104"/>
    </row>
    <row r="21" spans="1:2" ht="31.5" customHeight="1" x14ac:dyDescent="0.2">
      <c r="A21" s="104"/>
    </row>
    <row r="22" spans="1:2" ht="31.5" customHeight="1" x14ac:dyDescent="0.2">
      <c r="A22" s="104"/>
    </row>
    <row r="23" spans="1:2" ht="31.5" customHeight="1" x14ac:dyDescent="0.2">
      <c r="A23" s="104"/>
    </row>
    <row r="24" spans="1:2" x14ac:dyDescent="0.2">
      <c r="A24" s="104"/>
    </row>
    <row r="25" spans="1:2" x14ac:dyDescent="0.2">
      <c r="A25" s="104"/>
    </row>
    <row r="26" spans="1:2" x14ac:dyDescent="0.2">
      <c r="A26" s="104"/>
    </row>
    <row r="27" spans="1:2" x14ac:dyDescent="0.2">
      <c r="A27" s="104"/>
    </row>
    <row r="28" spans="1:2"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sheetData>
  <mergeCells count="2">
    <mergeCell ref="A2:D2"/>
    <mergeCell ref="A3:B3"/>
  </mergeCells>
  <conditionalFormatting sqref="B18">
    <cfRule type="cellIs" dxfId="32"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20">
    <pageSetUpPr fitToPage="1"/>
  </sheetPr>
  <dimension ref="A1:D24"/>
  <sheetViews>
    <sheetView showGridLines="0" zoomScale="80" zoomScaleNormal="80" zoomScaleSheetLayoutView="100" workbookViewId="0">
      <selection activeCell="D9" sqref="D9"/>
    </sheetView>
  </sheetViews>
  <sheetFormatPr baseColWidth="10" defaultColWidth="11.42578125" defaultRowHeight="15" x14ac:dyDescent="0.2"/>
  <cols>
    <col min="1" max="1" width="59.5703125" style="47" customWidth="1"/>
    <col min="2" max="2" width="24.28515625" style="47" customWidth="1"/>
    <col min="3" max="4" width="25.28515625" style="47" customWidth="1"/>
    <col min="5" max="16384" width="11.42578125" style="47"/>
  </cols>
  <sheetData>
    <row r="1" spans="1:4" ht="15.75" x14ac:dyDescent="0.2">
      <c r="A1" s="45"/>
      <c r="B1" s="46"/>
    </row>
    <row r="2" spans="1:4" ht="16.5" customHeight="1" x14ac:dyDescent="0.2">
      <c r="A2" s="430" t="str">
        <f>"Synthèse des DÉPENSES consacrées à la R&amp;D en "&amp; SURVEY_YEAR &amp; " estimation en "&amp;SURVEY_YEAR+1</f>
        <v>Synthèse des DÉPENSES consacrées à la R&amp;D en 2025 estimation en 2026</v>
      </c>
      <c r="B2" s="430"/>
      <c r="C2" s="430"/>
      <c r="D2" s="196"/>
    </row>
    <row r="3" spans="1:4" ht="30" customHeight="1" x14ac:dyDescent="0.25">
      <c r="A3" s="440" t="s">
        <v>269</v>
      </c>
      <c r="B3" s="440"/>
      <c r="C3" s="440"/>
      <c r="D3" s="197"/>
    </row>
    <row r="4" spans="1:4" ht="19.5" customHeight="1" x14ac:dyDescent="0.2">
      <c r="A4" s="186"/>
      <c r="B4" s="441" t="s">
        <v>66</v>
      </c>
      <c r="C4" s="441"/>
      <c r="D4" s="198"/>
    </row>
    <row r="5" spans="1:4" ht="24" customHeight="1" x14ac:dyDescent="0.2">
      <c r="A5" s="190"/>
      <c r="B5" s="189" t="str">
        <f>"en " &amp; SURVEY_YEAR</f>
        <v>en 2025</v>
      </c>
      <c r="C5" s="187" t="str">
        <f>"Estimation " &amp; SURVEY_YEAR+1</f>
        <v>Estimation 2026</v>
      </c>
      <c r="D5" s="189" t="str">
        <f>"Evolution "&amp;SURVEY_YEAR+1&amp;"/"&amp;SURVEY_YEAR</f>
        <v>Evolution 2026/2025</v>
      </c>
    </row>
    <row r="6" spans="1:4" ht="65.25" customHeight="1" x14ac:dyDescent="0.2">
      <c r="A6" s="191" t="s">
        <v>532</v>
      </c>
      <c r="B6" s="194">
        <f>DI_TOTALE</f>
        <v>0</v>
      </c>
      <c r="C6" s="194">
        <f>DI_TOTALE_PREV</f>
        <v>0</v>
      </c>
      <c r="D6" s="219">
        <f>IF(DI_TOTALE&lt;&gt;0,(DI_TOTALE_PREV/DI_TOTALE-1)*100,0)</f>
        <v>0</v>
      </c>
    </row>
    <row r="7" spans="1:4" ht="22.5" customHeight="1" x14ac:dyDescent="0.2">
      <c r="A7" s="191" t="s">
        <v>533</v>
      </c>
      <c r="B7" s="194">
        <f>DE_TOTALE</f>
        <v>0</v>
      </c>
      <c r="C7" s="194">
        <f>DE_TOTALE_PREV</f>
        <v>0</v>
      </c>
      <c r="D7" s="219">
        <f>IF(DE_TOTALE&lt;&gt;0,(DE_TOTALE_PREV/DE_TOTALE-1)*100,0)</f>
        <v>0</v>
      </c>
    </row>
    <row r="8" spans="1:4" ht="15.75" x14ac:dyDescent="0.2">
      <c r="A8" s="192" t="s">
        <v>534</v>
      </c>
      <c r="B8" s="193">
        <f>D_SYNTHESE_DI_TOTALE+D_SYNTHESE_DE_TOTALE</f>
        <v>0</v>
      </c>
      <c r="C8" s="193">
        <f>D_SYNTHESE_DI_TOTALE_PREV+D_SYNTHESE_DE_TOTALE_PREV</f>
        <v>0</v>
      </c>
      <c r="D8" s="219">
        <f>IF(DEP_TOTALE&lt;&gt;0,(DEP_TOTALE_PREV/DEP_TOTALE-1)*100,0)</f>
        <v>0</v>
      </c>
    </row>
    <row r="9" spans="1:4" ht="15.75" x14ac:dyDescent="0.2">
      <c r="A9" s="195"/>
      <c r="B9" s="195"/>
      <c r="C9" s="195"/>
      <c r="D9" s="195"/>
    </row>
    <row r="10" spans="1:4" ht="15.75" x14ac:dyDescent="0.2">
      <c r="A10" s="349" t="str">
        <f>IF(ABS(D8)&gt;20,"Les dépenses de R&amp;D estimées pour "&amp; SURVEY_YEAR + 1&amp; " varient de plus de 20% par rapport aux dépenses de R&amp;D "&amp; SURVEY_YEAR,"Contrôles OK")</f>
        <v>Contrôles OK</v>
      </c>
      <c r="B10" s="350"/>
      <c r="C10" s="350"/>
      <c r="D10" s="350"/>
    </row>
    <row r="11" spans="1:4" ht="26.25" customHeight="1" x14ac:dyDescent="0.2">
      <c r="A11" s="443" t="str">
        <f>IF(OR(ISBLANK(D_SYNTHESE_DI_TOTALE),D_SYNTHESE_DI_TOTALE=0),"Aucune dépense interne de R&amp;D n'a été renseignée","Contrôles OK")</f>
        <v>Aucune dépense interne de R&amp;D n'a été renseignée</v>
      </c>
      <c r="B11" s="444"/>
      <c r="C11" s="444"/>
      <c r="D11" s="445"/>
    </row>
    <row r="12" spans="1:4" ht="26.25" customHeight="1" x14ac:dyDescent="0.2">
      <c r="A12" s="200"/>
      <c r="B12" s="200"/>
      <c r="C12" s="200"/>
      <c r="D12" s="200"/>
    </row>
    <row r="13" spans="1:4" ht="33.75" customHeight="1" x14ac:dyDescent="0.2">
      <c r="A13" s="442" t="s">
        <v>270</v>
      </c>
      <c r="B13" s="442"/>
      <c r="C13" s="442"/>
      <c r="D13" s="199"/>
    </row>
    <row r="14" spans="1:4" ht="12" customHeight="1" x14ac:dyDescent="0.2">
      <c r="A14" s="188"/>
      <c r="B14" s="188"/>
      <c r="C14" s="188"/>
      <c r="D14" s="188"/>
    </row>
    <row r="15" spans="1:4" ht="24" customHeight="1" x14ac:dyDescent="0.2"/>
    <row r="22" ht="31.5" customHeight="1" x14ac:dyDescent="0.2"/>
    <row r="23" ht="31.5" customHeight="1" x14ac:dyDescent="0.2"/>
    <row r="24" ht="31.5" customHeight="1" x14ac:dyDescent="0.2"/>
  </sheetData>
  <mergeCells count="5">
    <mergeCell ref="A2:C2"/>
    <mergeCell ref="A3:C3"/>
    <mergeCell ref="B4:C4"/>
    <mergeCell ref="A13:C13"/>
    <mergeCell ref="A11:D11"/>
  </mergeCells>
  <conditionalFormatting sqref="B6">
    <cfRule type="cellIs" dxfId="31" priority="1" operator="equal">
      <formula>0</formula>
    </cfRule>
  </conditionalFormatting>
  <conditionalFormatting sqref="D6:D8">
    <cfRule type="cellIs" dxfId="30" priority="2"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1">
    <pageSetUpPr fitToPage="1"/>
  </sheetPr>
  <dimension ref="A1:E28"/>
  <sheetViews>
    <sheetView showGridLines="0" zoomScale="85" zoomScaleNormal="85" zoomScaleSheetLayoutView="100" workbookViewId="0">
      <selection activeCell="I11" sqref="I11"/>
    </sheetView>
  </sheetViews>
  <sheetFormatPr baseColWidth="10" defaultColWidth="11.42578125" defaultRowHeight="15" x14ac:dyDescent="0.2"/>
  <cols>
    <col min="1" max="1" width="59.5703125" style="47" customWidth="1"/>
    <col min="2" max="4" width="20.7109375" style="47" customWidth="1"/>
    <col min="5" max="5" width="3.28515625" style="48" customWidth="1"/>
    <col min="6" max="16384" width="11.42578125" style="47"/>
  </cols>
  <sheetData>
    <row r="1" spans="1:5" ht="15.75" x14ac:dyDescent="0.2">
      <c r="A1" s="45"/>
      <c r="B1" s="46"/>
    </row>
    <row r="2" spans="1:5" ht="38.450000000000003" customHeight="1" x14ac:dyDescent="0.2">
      <c r="A2" s="447" t="str">
        <f>" Ressources utilisées pour les dépenses de R&amp;D  en " &amp; SURVEY_YEAR &amp; " et estimations " &amp; SURVEY_YEAR+1 &amp; " : Dotations budgétaires"</f>
        <v xml:space="preserve"> Ressources utilisées pour les dépenses de R&amp;D  en 2025 et estimations 2026 : Dotations budgétaires</v>
      </c>
      <c r="B2" s="447"/>
      <c r="C2" s="447"/>
      <c r="D2" s="447"/>
      <c r="E2" s="49"/>
    </row>
    <row r="3" spans="1:5" ht="128.25" customHeight="1" x14ac:dyDescent="0.2">
      <c r="A3" s="435" t="s">
        <v>539</v>
      </c>
      <c r="B3" s="435"/>
      <c r="C3" s="435"/>
      <c r="D3" s="435"/>
      <c r="E3" s="51"/>
    </row>
    <row r="4" spans="1:5" ht="31.5" x14ac:dyDescent="0.25">
      <c r="B4" s="160">
        <f>SURVEY_YEAR</f>
        <v>2025</v>
      </c>
      <c r="C4" s="209" t="str">
        <f>"Estimation " &amp; SURVEY_YEAR+1</f>
        <v>Estimation 2026</v>
      </c>
      <c r="D4" s="217" t="str">
        <f>"Estimation " &amp; SURVEY_YEAR+1&amp;"/"&amp;SURVEY_YEAR</f>
        <v>Estimation 2026/2025</v>
      </c>
      <c r="E4" s="51"/>
    </row>
    <row r="5" spans="1:5" ht="15.75" x14ac:dyDescent="0.25">
      <c r="B5" s="446" t="s">
        <v>66</v>
      </c>
      <c r="C5" s="446"/>
      <c r="D5" s="218" t="s">
        <v>538</v>
      </c>
      <c r="E5" s="51"/>
    </row>
    <row r="6" spans="1:5" ht="85.9" customHeight="1" x14ac:dyDescent="0.2">
      <c r="A6" s="205" t="s">
        <v>536</v>
      </c>
      <c r="B6" s="212"/>
      <c r="C6" s="213"/>
      <c r="D6" s="219" t="e">
        <f>(RESS_MIRES_PREV/RESS_MIRES-1)*100</f>
        <v>#DIV/0!</v>
      </c>
    </row>
    <row r="7" spans="1:5" ht="58.15" customHeight="1" x14ac:dyDescent="0.2">
      <c r="A7" s="206" t="s">
        <v>537</v>
      </c>
      <c r="B7" s="212"/>
      <c r="C7" s="213"/>
      <c r="D7" s="219" t="e">
        <f>(RESS_HORS_MIRES_PREV/RESS_HORS_MIRES-1)*100</f>
        <v>#DIV/0!</v>
      </c>
      <c r="E7" s="51"/>
    </row>
    <row r="8" spans="1:5" ht="30" x14ac:dyDescent="0.2">
      <c r="A8" s="207" t="s">
        <v>271</v>
      </c>
      <c r="B8" s="212"/>
      <c r="C8" s="213"/>
      <c r="D8" s="219" t="e">
        <f>(RESS_REC_PREV/RESS_REC-1)*100</f>
        <v>#DIV/0!</v>
      </c>
      <c r="E8" s="51"/>
    </row>
    <row r="9" spans="1:5" ht="15.75" x14ac:dyDescent="0.2">
      <c r="A9" s="211" t="s">
        <v>272</v>
      </c>
      <c r="B9" s="214">
        <f>RESS_MIRES+RESS_HORS_MIRES+RESS_REC</f>
        <v>0</v>
      </c>
      <c r="C9" s="214">
        <f>RESS_MIRES_PREV+RESS_HORS_MIRES_PREV+RESS_REC_PREV</f>
        <v>0</v>
      </c>
      <c r="D9" s="219" t="e">
        <f>(RESS_BUDGT_PREV/RESS_BUDGT_TOTAL-1)*100</f>
        <v>#DIV/0!</v>
      </c>
    </row>
    <row r="10" spans="1:5" ht="33" customHeight="1" x14ac:dyDescent="0.2">
      <c r="A10" s="417" t="e">
        <f>IF(ABS(D9)&gt;3,"Les ressources budgétaires estimées pour "&amp; SURVEY_YEAR + 1&amp; " varient de plus de 20% par rapport aux ressources budgétaires "&amp; SURVEY_YEAR,"Contrôles OK")</f>
        <v>#DIV/0!</v>
      </c>
      <c r="B10" s="417"/>
      <c r="C10" s="417"/>
      <c r="D10" s="417"/>
      <c r="E10" s="51"/>
    </row>
    <row r="12" spans="1:5" ht="18" x14ac:dyDescent="0.2">
      <c r="A12" s="448" t="s">
        <v>540</v>
      </c>
      <c r="B12" s="448"/>
      <c r="C12" s="448"/>
      <c r="D12" s="448"/>
    </row>
    <row r="13" spans="1:5" ht="15.75" x14ac:dyDescent="0.2">
      <c r="A13" s="449" t="s">
        <v>549</v>
      </c>
      <c r="B13" s="449"/>
      <c r="C13" s="449"/>
      <c r="D13" s="449"/>
    </row>
    <row r="14" spans="1:5" ht="15.75" x14ac:dyDescent="0.2">
      <c r="A14" s="449" t="s">
        <v>550</v>
      </c>
      <c r="B14" s="449"/>
      <c r="C14" s="449"/>
      <c r="D14" s="449"/>
    </row>
    <row r="15" spans="1:5" x14ac:dyDescent="0.2">
      <c r="A15" s="435" t="s">
        <v>541</v>
      </c>
      <c r="B15" s="435"/>
      <c r="C15" s="435"/>
      <c r="D15" s="435"/>
    </row>
    <row r="16" spans="1:5" x14ac:dyDescent="0.2">
      <c r="A16" s="435" t="s">
        <v>542</v>
      </c>
      <c r="B16" s="435"/>
      <c r="C16" s="435"/>
      <c r="D16" s="435"/>
    </row>
    <row r="17" spans="1:4" x14ac:dyDescent="0.2">
      <c r="A17" s="435" t="s">
        <v>543</v>
      </c>
      <c r="B17" s="435"/>
      <c r="C17" s="435"/>
      <c r="D17" s="435"/>
    </row>
    <row r="18" spans="1:4" x14ac:dyDescent="0.2">
      <c r="A18" s="435" t="s">
        <v>544</v>
      </c>
      <c r="B18" s="435"/>
      <c r="C18" s="435"/>
      <c r="D18" s="435"/>
    </row>
    <row r="19" spans="1:4" x14ac:dyDescent="0.2">
      <c r="A19" s="435" t="s">
        <v>545</v>
      </c>
      <c r="B19" s="435"/>
      <c r="C19" s="435"/>
      <c r="D19" s="435"/>
    </row>
    <row r="20" spans="1:4" x14ac:dyDescent="0.2">
      <c r="A20" s="435" t="s">
        <v>546</v>
      </c>
      <c r="B20" s="435"/>
      <c r="C20" s="435"/>
      <c r="D20" s="435"/>
    </row>
    <row r="21" spans="1:4" x14ac:dyDescent="0.2">
      <c r="A21" s="435" t="s">
        <v>547</v>
      </c>
      <c r="B21" s="435"/>
      <c r="C21" s="435"/>
      <c r="D21" s="435"/>
    </row>
    <row r="22" spans="1:4" x14ac:dyDescent="0.2">
      <c r="A22" s="435" t="s">
        <v>548</v>
      </c>
      <c r="B22" s="435"/>
      <c r="C22" s="435"/>
      <c r="D22" s="435"/>
    </row>
    <row r="23" spans="1:4" ht="15.75" x14ac:dyDescent="0.2">
      <c r="A23" s="449" t="s">
        <v>551</v>
      </c>
      <c r="B23" s="449"/>
      <c r="C23" s="449"/>
      <c r="D23" s="449"/>
    </row>
    <row r="24" spans="1:4" ht="15" customHeight="1" x14ac:dyDescent="0.2">
      <c r="A24" s="449" t="s">
        <v>552</v>
      </c>
      <c r="B24" s="449"/>
      <c r="C24" s="449"/>
      <c r="D24" s="449"/>
    </row>
    <row r="25" spans="1:4" ht="15" customHeight="1" x14ac:dyDescent="0.2">
      <c r="A25" s="449" t="s">
        <v>553</v>
      </c>
      <c r="B25" s="449"/>
      <c r="C25" s="449"/>
      <c r="D25" s="449"/>
    </row>
    <row r="26" spans="1:4" ht="15.75" x14ac:dyDescent="0.2">
      <c r="A26" s="449" t="s">
        <v>554</v>
      </c>
      <c r="B26" s="449"/>
      <c r="C26" s="449"/>
      <c r="D26" s="449"/>
    </row>
    <row r="27" spans="1:4" ht="15" customHeight="1" x14ac:dyDescent="0.2">
      <c r="A27" s="449" t="s">
        <v>555</v>
      </c>
      <c r="B27" s="449"/>
      <c r="C27" s="449"/>
      <c r="D27" s="449"/>
    </row>
    <row r="28" spans="1:4" ht="15.75" x14ac:dyDescent="0.2">
      <c r="A28" s="449" t="s">
        <v>556</v>
      </c>
      <c r="B28" s="449"/>
      <c r="C28" s="449"/>
      <c r="D28" s="449"/>
    </row>
  </sheetData>
  <mergeCells count="21">
    <mergeCell ref="A19:D19"/>
    <mergeCell ref="A20:D20"/>
    <mergeCell ref="A21:D21"/>
    <mergeCell ref="A27:D27"/>
    <mergeCell ref="A28:D28"/>
    <mergeCell ref="A22:D22"/>
    <mergeCell ref="A23:D23"/>
    <mergeCell ref="A24:D24"/>
    <mergeCell ref="A25:D25"/>
    <mergeCell ref="A26:D26"/>
    <mergeCell ref="A14:D14"/>
    <mergeCell ref="A15:D15"/>
    <mergeCell ref="A16:D16"/>
    <mergeCell ref="A17:D17"/>
    <mergeCell ref="A18:D18"/>
    <mergeCell ref="B5:C5"/>
    <mergeCell ref="A3:D3"/>
    <mergeCell ref="A2:D2"/>
    <mergeCell ref="A12:D12"/>
    <mergeCell ref="A13:D13"/>
    <mergeCell ref="A10:D10"/>
  </mergeCells>
  <conditionalFormatting sqref="D6:D9">
    <cfRule type="cellIs" dxfId="29"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2">
    <pageSetUpPr fitToPage="1"/>
  </sheetPr>
  <dimension ref="A1:D41"/>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0" sqref="B10"/>
    </sheetView>
  </sheetViews>
  <sheetFormatPr baseColWidth="10" defaultColWidth="11.42578125" defaultRowHeight="15" x14ac:dyDescent="0.2"/>
  <cols>
    <col min="1" max="1" width="59.5703125" style="47" customWidth="1"/>
    <col min="2" max="2" width="24.28515625" style="47" customWidth="1"/>
    <col min="3" max="3" width="25.28515625" style="47" customWidth="1"/>
    <col min="4" max="4" width="3.28515625" style="48" customWidth="1"/>
    <col min="5" max="16384" width="11.42578125" style="47"/>
  </cols>
  <sheetData>
    <row r="1" spans="1:4" ht="15.75" x14ac:dyDescent="0.2">
      <c r="A1" s="45"/>
      <c r="B1" s="46"/>
    </row>
    <row r="2" spans="1:4" ht="28.15" customHeight="1" x14ac:dyDescent="0.2">
      <c r="A2" s="430" t="str">
        <f>"Ressources propres utilisées pour la R&amp;D en " &amp; SURVEY_YEAR &amp; " et estimation " &amp; SURVEY_YEAR+1</f>
        <v>Ressources propres utilisées pour la R&amp;D en 2025 et estimation 2026</v>
      </c>
      <c r="B2" s="430"/>
      <c r="C2" s="430"/>
      <c r="D2" s="49"/>
    </row>
    <row r="3" spans="1:4" ht="96.6" customHeight="1" x14ac:dyDescent="0.2">
      <c r="A3" s="420" t="s">
        <v>557</v>
      </c>
      <c r="B3" s="421"/>
      <c r="C3" s="422"/>
      <c r="D3" s="50"/>
    </row>
    <row r="4" spans="1:4" x14ac:dyDescent="0.2">
      <c r="B4" s="55">
        <f>SURVEY_YEAR</f>
        <v>2025</v>
      </c>
      <c r="C4" s="228">
        <f>SURVEY_YEAR+1</f>
        <v>2026</v>
      </c>
      <c r="D4" s="50"/>
    </row>
    <row r="5" spans="1:4" ht="15.75" x14ac:dyDescent="0.25">
      <c r="B5" s="55" t="s">
        <v>66</v>
      </c>
      <c r="C5" s="72"/>
      <c r="D5" s="50"/>
    </row>
    <row r="6" spans="1:4" ht="45" x14ac:dyDescent="0.2">
      <c r="A6" s="201" t="s">
        <v>273</v>
      </c>
      <c r="B6" s="226"/>
      <c r="D6" s="50"/>
    </row>
    <row r="7" spans="1:4" x14ac:dyDescent="0.2">
      <c r="A7" s="221" t="s">
        <v>274</v>
      </c>
      <c r="B7" s="226"/>
      <c r="D7" s="50"/>
    </row>
    <row r="8" spans="1:4" x14ac:dyDescent="0.2">
      <c r="A8" s="221" t="s">
        <v>275</v>
      </c>
      <c r="B8" s="226"/>
    </row>
    <row r="9" spans="1:4" x14ac:dyDescent="0.2">
      <c r="A9" s="221" t="s">
        <v>276</v>
      </c>
      <c r="B9" s="226"/>
      <c r="D9" s="58"/>
    </row>
    <row r="10" spans="1:4" x14ac:dyDescent="0.2">
      <c r="A10" s="221" t="s">
        <v>277</v>
      </c>
      <c r="B10" s="226"/>
      <c r="D10" s="51"/>
    </row>
    <row r="11" spans="1:4" ht="25.5" customHeight="1" x14ac:dyDescent="0.2">
      <c r="A11" s="221" t="s">
        <v>278</v>
      </c>
      <c r="B11" s="226"/>
      <c r="C11" s="222"/>
      <c r="D11" s="51"/>
    </row>
    <row r="12" spans="1:4" ht="15.75" x14ac:dyDescent="0.25">
      <c r="A12" s="223" t="s">
        <v>279</v>
      </c>
      <c r="B12" s="226"/>
      <c r="C12" s="204" t="s">
        <v>66</v>
      </c>
      <c r="D12" s="51"/>
    </row>
    <row r="13" spans="1:4" ht="15.75" x14ac:dyDescent="0.2">
      <c r="A13" s="203" t="s">
        <v>280</v>
      </c>
      <c r="B13" s="229">
        <f>SUM(B6:B12)</f>
        <v>0</v>
      </c>
      <c r="C13" s="227"/>
      <c r="D13" s="51"/>
    </row>
    <row r="14" spans="1:4" x14ac:dyDescent="0.2">
      <c r="A14" s="47" t="str">
        <f>"Evolution "&amp;SURVEY_YEAR+1&amp;"/"&amp;SURVEY_YEAR</f>
        <v>Evolution 2026/2025</v>
      </c>
      <c r="C14" s="219" t="e">
        <f>(RESS_PROPRES_PREV/RESS_PROPRES_TOTAL-1)*100</f>
        <v>#DIV/0!</v>
      </c>
    </row>
    <row r="15" spans="1:4" x14ac:dyDescent="0.2">
      <c r="B15" s="224"/>
      <c r="C15" s="224"/>
      <c r="D15" s="225"/>
    </row>
    <row r="16" spans="1:4" ht="15.6" customHeight="1" x14ac:dyDescent="0.2">
      <c r="A16" s="450" t="e">
        <f>IF(ABS(C14)&gt;20,"Les ressources propres estimées pour "&amp; SURVEY_YEAR + 1&amp; " varient de plus de 20% par rapport aux ressources propres "&amp; SURVEY_YEAR,"Contrôles OK")</f>
        <v>#DIV/0!</v>
      </c>
      <c r="B16" s="450"/>
      <c r="C16" s="450"/>
    </row>
    <row r="17" spans="2:3" x14ac:dyDescent="0.2">
      <c r="B17" s="224"/>
      <c r="C17" s="224"/>
    </row>
    <row r="18" spans="2:3" x14ac:dyDescent="0.2">
      <c r="B18" s="224"/>
      <c r="C18" s="224"/>
    </row>
    <row r="19" spans="2:3" x14ac:dyDescent="0.2">
      <c r="B19" s="224"/>
      <c r="C19" s="224"/>
    </row>
    <row r="20" spans="2:3" x14ac:dyDescent="0.2">
      <c r="B20" s="224"/>
      <c r="C20" s="224"/>
    </row>
    <row r="21" spans="2:3" x14ac:dyDescent="0.2">
      <c r="B21" s="224"/>
      <c r="C21" s="224"/>
    </row>
    <row r="22" spans="2:3" x14ac:dyDescent="0.2">
      <c r="B22" s="224"/>
      <c r="C22" s="224"/>
    </row>
    <row r="23" spans="2:3" x14ac:dyDescent="0.2">
      <c r="B23" s="224"/>
      <c r="C23" s="224"/>
    </row>
    <row r="24" spans="2:3" x14ac:dyDescent="0.2">
      <c r="B24" s="224"/>
      <c r="C24" s="224"/>
    </row>
    <row r="25" spans="2:3" x14ac:dyDescent="0.2">
      <c r="B25" s="224"/>
      <c r="C25" s="224"/>
    </row>
    <row r="26" spans="2:3" x14ac:dyDescent="0.2">
      <c r="B26" s="224"/>
      <c r="C26" s="224"/>
    </row>
    <row r="39" ht="31.5" customHeight="1" x14ac:dyDescent="0.2"/>
    <row r="40" ht="31.5" customHeight="1" x14ac:dyDescent="0.2"/>
    <row r="41" ht="31.5" customHeight="1" x14ac:dyDescent="0.2"/>
  </sheetData>
  <mergeCells count="3">
    <mergeCell ref="A2:C2"/>
    <mergeCell ref="A3:C3"/>
    <mergeCell ref="A16:C16"/>
  </mergeCells>
  <conditionalFormatting sqref="C13">
    <cfRule type="cellIs" dxfId="28" priority="2" stopIfTrue="1" operator="equal">
      <formula>TRUE</formula>
    </cfRule>
    <cfRule type="cellIs" dxfId="27" priority="3" stopIfTrue="1" operator="equal">
      <formula>FALSE</formula>
    </cfRule>
  </conditionalFormatting>
  <conditionalFormatting sqref="C14">
    <cfRule type="cellIs" dxfId="26"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3">
    <pageSetUpPr fitToPage="1"/>
  </sheetPr>
  <dimension ref="A1:F53"/>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G26" sqref="G26"/>
    </sheetView>
  </sheetViews>
  <sheetFormatPr baseColWidth="10" defaultColWidth="11.42578125" defaultRowHeight="12.75" x14ac:dyDescent="0.2"/>
  <cols>
    <col min="1" max="1" width="72.7109375" style="18" customWidth="1"/>
    <col min="2" max="2" width="26.28515625" style="18" customWidth="1"/>
    <col min="3" max="3" width="3.5703125" style="18" customWidth="1"/>
    <col min="4" max="4" width="3.28515625" style="4" customWidth="1"/>
    <col min="5" max="5" width="96.7109375" style="4" customWidth="1"/>
    <col min="6" max="6" width="3.140625" style="3" customWidth="1"/>
    <col min="7" max="16384" width="11.42578125" style="18"/>
  </cols>
  <sheetData>
    <row r="1" spans="1:6" s="2" customFormat="1" ht="15" x14ac:dyDescent="0.2">
      <c r="A1" s="15"/>
      <c r="B1" s="16"/>
      <c r="C1" s="18"/>
      <c r="D1" s="4"/>
      <c r="E1" s="239" t="s">
        <v>425</v>
      </c>
      <c r="F1" s="3"/>
    </row>
    <row r="2" spans="1:6" s="23" customFormat="1" ht="33" customHeight="1" x14ac:dyDescent="0.2">
      <c r="A2" s="451" t="str">
        <f>" Ressources externes utilisées en " &amp; SURVEY_YEAR &amp; ", en provenance du secteur militaire de l'État et des organismes publics"</f>
        <v xml:space="preserve"> Ressources externes utilisées en 2025, en provenance du secteur militaire de l'État et des organismes publics</v>
      </c>
      <c r="B2" s="451"/>
      <c r="C2" s="451"/>
      <c r="D2" s="6"/>
      <c r="F2" s="8"/>
    </row>
    <row r="3" spans="1:6" s="24" customFormat="1" ht="51.6" customHeight="1" x14ac:dyDescent="0.25">
      <c r="A3" s="452" t="s">
        <v>558</v>
      </c>
      <c r="B3" s="452"/>
      <c r="D3" s="6"/>
      <c r="E3" s="7"/>
      <c r="F3" s="8"/>
    </row>
    <row r="4" spans="1:6" ht="18" customHeight="1" x14ac:dyDescent="0.2">
      <c r="A4" s="19"/>
      <c r="D4" s="21"/>
      <c r="E4" s="21"/>
      <c r="F4" s="22"/>
    </row>
    <row r="5" spans="1:6" ht="15" x14ac:dyDescent="0.2">
      <c r="A5" s="235" t="s">
        <v>100</v>
      </c>
      <c r="B5" s="236" t="s">
        <v>66</v>
      </c>
      <c r="D5" s="10"/>
      <c r="E5" s="50"/>
      <c r="F5" s="11"/>
    </row>
    <row r="6" spans="1:6" ht="30" x14ac:dyDescent="0.2">
      <c r="A6" s="232" t="s">
        <v>281</v>
      </c>
      <c r="B6" s="231"/>
      <c r="D6" s="10"/>
      <c r="E6" s="161" t="s">
        <v>282</v>
      </c>
      <c r="F6" s="11"/>
    </row>
    <row r="7" spans="1:6" ht="30" x14ac:dyDescent="0.2">
      <c r="A7" s="233" t="s">
        <v>283</v>
      </c>
      <c r="B7" s="231"/>
      <c r="D7" s="10"/>
      <c r="E7" s="161" t="s">
        <v>284</v>
      </c>
      <c r="F7" s="11"/>
    </row>
    <row r="8" spans="1:6" ht="15" x14ac:dyDescent="0.2">
      <c r="A8" s="234" t="s">
        <v>285</v>
      </c>
      <c r="B8" s="231"/>
      <c r="E8" s="161" t="s">
        <v>286</v>
      </c>
    </row>
    <row r="9" spans="1:6" ht="15" x14ac:dyDescent="0.2">
      <c r="A9" s="234" t="s">
        <v>287</v>
      </c>
      <c r="B9" s="231"/>
      <c r="D9" s="13"/>
      <c r="E9" s="161" t="s">
        <v>288</v>
      </c>
      <c r="F9" s="14"/>
    </row>
    <row r="10" spans="1:6" ht="15" x14ac:dyDescent="0.2">
      <c r="A10" s="234" t="s">
        <v>289</v>
      </c>
      <c r="B10" s="231"/>
      <c r="D10" s="5"/>
      <c r="E10" s="161" t="s">
        <v>290</v>
      </c>
      <c r="F10" s="9"/>
    </row>
    <row r="11" spans="1:6" ht="15" x14ac:dyDescent="0.2">
      <c r="A11" s="234" t="s">
        <v>291</v>
      </c>
      <c r="B11" s="231"/>
      <c r="D11" s="5"/>
      <c r="E11" s="161" t="s">
        <v>292</v>
      </c>
      <c r="F11" s="9"/>
    </row>
    <row r="12" spans="1:6" ht="15" x14ac:dyDescent="0.2">
      <c r="A12" s="234" t="s">
        <v>293</v>
      </c>
      <c r="B12" s="231"/>
      <c r="D12" s="5"/>
      <c r="E12" s="161" t="s">
        <v>294</v>
      </c>
      <c r="F12" s="9"/>
    </row>
    <row r="13" spans="1:6" ht="15" x14ac:dyDescent="0.2">
      <c r="A13" s="234" t="s">
        <v>295</v>
      </c>
      <c r="B13" s="231"/>
      <c r="D13" s="5"/>
      <c r="E13" s="161" t="s">
        <v>296</v>
      </c>
      <c r="F13" s="9"/>
    </row>
    <row r="14" spans="1:6" ht="15" x14ac:dyDescent="0.2">
      <c r="A14" s="234" t="s">
        <v>297</v>
      </c>
      <c r="B14" s="231"/>
      <c r="D14" s="5"/>
      <c r="E14" s="161" t="s">
        <v>298</v>
      </c>
      <c r="F14" s="9"/>
    </row>
    <row r="15" spans="1:6" ht="15" x14ac:dyDescent="0.2">
      <c r="A15" s="234" t="s">
        <v>299</v>
      </c>
      <c r="B15" s="231"/>
      <c r="D15" s="5"/>
      <c r="E15" s="161" t="s">
        <v>300</v>
      </c>
      <c r="F15" s="9"/>
    </row>
    <row r="16" spans="1:6" x14ac:dyDescent="0.2">
      <c r="A16" s="234" t="s">
        <v>111</v>
      </c>
      <c r="B16" s="231"/>
    </row>
    <row r="17" spans="1:6" ht="17.25" customHeight="1" x14ac:dyDescent="0.2">
      <c r="A17" s="234" t="s">
        <v>112</v>
      </c>
      <c r="B17" s="231"/>
      <c r="D17" s="5"/>
      <c r="E17" s="5"/>
      <c r="F17" s="9"/>
    </row>
    <row r="18" spans="1:6" ht="17.25" customHeight="1" x14ac:dyDescent="0.2">
      <c r="A18" s="234" t="s">
        <v>260</v>
      </c>
      <c r="B18" s="237"/>
      <c r="D18" s="5"/>
      <c r="E18" s="5"/>
      <c r="F18" s="9"/>
    </row>
    <row r="19" spans="1:6" ht="25.5" x14ac:dyDescent="0.2">
      <c r="A19" s="230" t="s">
        <v>301</v>
      </c>
      <c r="B19" s="238">
        <f>SUM(B6:B17)</f>
        <v>0</v>
      </c>
    </row>
    <row r="20" spans="1:6" x14ac:dyDescent="0.2">
      <c r="D20" s="6"/>
      <c r="E20" s="6"/>
      <c r="F20" s="8"/>
    </row>
    <row r="50" ht="15.75" customHeight="1" x14ac:dyDescent="0.2"/>
    <row r="51" ht="15.75" customHeight="1" x14ac:dyDescent="0.2"/>
    <row r="52" ht="15.75" customHeight="1" x14ac:dyDescent="0.2"/>
    <row r="53" ht="15.75" customHeight="1" x14ac:dyDescent="0.2"/>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4">
    <pageSetUpPr fitToPage="1"/>
  </sheetPr>
  <dimension ref="A1:F39"/>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A13" sqref="A13"/>
    </sheetView>
  </sheetViews>
  <sheetFormatPr baseColWidth="10" defaultColWidth="11.42578125" defaultRowHeight="15" x14ac:dyDescent="0.2"/>
  <cols>
    <col min="1" max="1" width="77.140625" style="47" customWidth="1"/>
    <col min="2" max="2" width="26" style="47" customWidth="1"/>
    <col min="3" max="3" width="3.28515625" style="47" customWidth="1"/>
    <col min="4" max="4" width="3.28515625" style="48" customWidth="1"/>
    <col min="5" max="5" width="82.28515625" style="48" customWidth="1"/>
    <col min="6" max="6" width="3.140625" style="48" customWidth="1"/>
    <col min="7" max="16384" width="11.42578125" style="47"/>
  </cols>
  <sheetData>
    <row r="1" spans="1:6" ht="15.75" x14ac:dyDescent="0.2">
      <c r="A1" s="45"/>
      <c r="B1" s="46"/>
      <c r="E1" s="239" t="s">
        <v>425</v>
      </c>
    </row>
    <row r="2" spans="1:6" ht="27.6" customHeight="1" x14ac:dyDescent="0.2">
      <c r="A2" s="430" t="str">
        <f>" Ressources externes utilisées en " &amp; SURVEY_YEAR &amp; ", en provenance de l'Administration"</f>
        <v xml:space="preserve"> Ressources externes utilisées en 2025, en provenance de l'Administration</v>
      </c>
      <c r="B2" s="430"/>
      <c r="C2" s="430"/>
      <c r="D2" s="49"/>
      <c r="E2" s="50"/>
      <c r="F2" s="49"/>
    </row>
    <row r="3" spans="1:6" ht="159.6" customHeight="1" x14ac:dyDescent="0.2">
      <c r="A3" s="453" t="s">
        <v>559</v>
      </c>
      <c r="B3" s="453"/>
      <c r="D3" s="51"/>
      <c r="E3" s="50"/>
      <c r="F3" s="51"/>
    </row>
    <row r="4" spans="1:6" ht="15.75" x14ac:dyDescent="0.25">
      <c r="A4" s="72"/>
      <c r="D4" s="57"/>
      <c r="E4" s="57"/>
      <c r="F4" s="57"/>
    </row>
    <row r="5" spans="1:6" ht="15.75" x14ac:dyDescent="0.25">
      <c r="A5" s="243" t="s">
        <v>302</v>
      </c>
      <c r="B5" s="160" t="s">
        <v>66</v>
      </c>
      <c r="D5" s="57"/>
      <c r="E5" s="57"/>
      <c r="F5" s="57"/>
    </row>
    <row r="6" spans="1:6" ht="15.75" x14ac:dyDescent="0.2">
      <c r="A6" s="244" t="s">
        <v>422</v>
      </c>
      <c r="B6" s="247"/>
      <c r="D6" s="57"/>
      <c r="E6" s="57"/>
      <c r="F6" s="57"/>
    </row>
    <row r="7" spans="1:6" ht="15.75" x14ac:dyDescent="0.2">
      <c r="A7" s="244" t="s">
        <v>303</v>
      </c>
      <c r="B7" s="247"/>
      <c r="D7" s="57"/>
      <c r="E7" s="57"/>
      <c r="F7" s="57"/>
    </row>
    <row r="8" spans="1:6" ht="15.75" x14ac:dyDescent="0.2">
      <c r="A8" s="244" t="s">
        <v>304</v>
      </c>
      <c r="B8" s="247"/>
      <c r="D8" s="57"/>
      <c r="E8" s="57"/>
      <c r="F8" s="57"/>
    </row>
    <row r="9" spans="1:6" x14ac:dyDescent="0.2">
      <c r="A9" s="244" t="s">
        <v>305</v>
      </c>
      <c r="B9" s="247"/>
    </row>
    <row r="10" spans="1:6" x14ac:dyDescent="0.2">
      <c r="A10" s="244" t="s">
        <v>306</v>
      </c>
      <c r="B10" s="247"/>
      <c r="D10" s="58"/>
      <c r="E10" s="58"/>
      <c r="F10" s="58"/>
    </row>
    <row r="11" spans="1:6" x14ac:dyDescent="0.2">
      <c r="A11" s="244" t="s">
        <v>307</v>
      </c>
      <c r="B11" s="247"/>
      <c r="D11" s="51"/>
      <c r="E11" s="51"/>
      <c r="F11" s="51"/>
    </row>
    <row r="12" spans="1:6" x14ac:dyDescent="0.2">
      <c r="A12" s="244" t="s">
        <v>308</v>
      </c>
      <c r="B12" s="247"/>
      <c r="D12" s="51"/>
      <c r="E12" s="51"/>
      <c r="F12" s="51"/>
    </row>
    <row r="13" spans="1:6" x14ac:dyDescent="0.2">
      <c r="A13" s="244" t="s">
        <v>309</v>
      </c>
      <c r="B13" s="247"/>
      <c r="D13" s="51"/>
      <c r="E13" s="51"/>
      <c r="F13" s="51"/>
    </row>
    <row r="14" spans="1:6" x14ac:dyDescent="0.2">
      <c r="A14" s="244" t="s">
        <v>310</v>
      </c>
      <c r="B14" s="247"/>
      <c r="D14" s="51"/>
      <c r="E14" s="51"/>
      <c r="F14" s="51"/>
    </row>
    <row r="15" spans="1:6" x14ac:dyDescent="0.2">
      <c r="A15" s="244" t="s">
        <v>311</v>
      </c>
      <c r="B15" s="247"/>
      <c r="D15" s="51"/>
      <c r="E15" s="51"/>
      <c r="F15" s="51"/>
    </row>
    <row r="16" spans="1:6" x14ac:dyDescent="0.2">
      <c r="A16" s="244" t="s">
        <v>312</v>
      </c>
      <c r="B16" s="247"/>
      <c r="D16" s="51"/>
      <c r="E16" s="51"/>
      <c r="F16" s="51"/>
    </row>
    <row r="17" spans="1:6" x14ac:dyDescent="0.2">
      <c r="A17" s="244" t="s">
        <v>313</v>
      </c>
      <c r="B17" s="247"/>
    </row>
    <row r="18" spans="1:6" ht="30" x14ac:dyDescent="0.2">
      <c r="A18" s="244" t="s">
        <v>314</v>
      </c>
      <c r="B18" s="247"/>
      <c r="D18" s="59"/>
      <c r="E18" s="59"/>
      <c r="F18" s="59"/>
    </row>
    <row r="19" spans="1:6" x14ac:dyDescent="0.2">
      <c r="A19" s="244" t="s">
        <v>112</v>
      </c>
      <c r="B19" s="247"/>
    </row>
    <row r="20" spans="1:6" x14ac:dyDescent="0.2">
      <c r="A20" s="139" t="s">
        <v>260</v>
      </c>
      <c r="B20" s="248"/>
    </row>
    <row r="21" spans="1:6" ht="47.25" x14ac:dyDescent="0.2">
      <c r="A21" s="246" t="s">
        <v>315</v>
      </c>
      <c r="B21" s="249">
        <f>SUM(B6:B19)</f>
        <v>0</v>
      </c>
    </row>
    <row r="23" spans="1:6" ht="15.75" x14ac:dyDescent="0.25">
      <c r="A23" s="243" t="s">
        <v>336</v>
      </c>
      <c r="B23" s="160" t="s">
        <v>66</v>
      </c>
    </row>
    <row r="24" spans="1:6" x14ac:dyDescent="0.2">
      <c r="A24" s="139" t="s">
        <v>316</v>
      </c>
      <c r="B24" s="247"/>
    </row>
    <row r="25" spans="1:6" ht="14.25" customHeight="1" x14ac:dyDescent="0.2">
      <c r="A25" s="251" t="s">
        <v>317</v>
      </c>
      <c r="B25" s="247"/>
      <c r="E25" s="250" t="s">
        <v>337</v>
      </c>
    </row>
    <row r="26" spans="1:6" x14ac:dyDescent="0.2">
      <c r="A26" s="139" t="s">
        <v>318</v>
      </c>
      <c r="B26" s="247"/>
      <c r="E26" s="239" t="s">
        <v>338</v>
      </c>
    </row>
    <row r="27" spans="1:6" ht="45" x14ac:dyDescent="0.2">
      <c r="A27" s="139" t="s">
        <v>319</v>
      </c>
      <c r="B27" s="247"/>
      <c r="E27" s="165" t="s">
        <v>339</v>
      </c>
    </row>
    <row r="28" spans="1:6" x14ac:dyDescent="0.2">
      <c r="A28" s="139" t="s">
        <v>260</v>
      </c>
      <c r="B28" s="248"/>
    </row>
    <row r="29" spans="1:6" ht="42" customHeight="1" x14ac:dyDescent="0.2">
      <c r="A29" s="246" t="s">
        <v>320</v>
      </c>
      <c r="B29" s="253">
        <f>SUM(B24:B27)</f>
        <v>0</v>
      </c>
    </row>
    <row r="30" spans="1:6" ht="15.75" customHeight="1" x14ac:dyDescent="0.2">
      <c r="A30" s="252"/>
      <c r="B30" s="81"/>
    </row>
    <row r="31" spans="1:6" ht="15.75" x14ac:dyDescent="0.25">
      <c r="A31" s="243" t="s">
        <v>323</v>
      </c>
      <c r="B31" s="160" t="s">
        <v>66</v>
      </c>
      <c r="D31" s="49"/>
      <c r="E31" s="49"/>
      <c r="F31" s="49"/>
    </row>
    <row r="32" spans="1:6" x14ac:dyDescent="0.2">
      <c r="A32" s="139" t="s">
        <v>324</v>
      </c>
      <c r="B32" s="247"/>
      <c r="D32" s="51"/>
      <c r="E32" s="51"/>
      <c r="F32" s="51"/>
    </row>
    <row r="33" spans="1:6" x14ac:dyDescent="0.2">
      <c r="A33" s="139" t="s">
        <v>325</v>
      </c>
      <c r="B33" s="247"/>
      <c r="D33" s="56"/>
      <c r="E33" s="56"/>
      <c r="F33" s="56"/>
    </row>
    <row r="34" spans="1:6" ht="15.75" x14ac:dyDescent="0.2">
      <c r="A34" s="139" t="s">
        <v>326</v>
      </c>
      <c r="B34" s="247"/>
      <c r="D34" s="57"/>
      <c r="E34" s="57"/>
      <c r="F34" s="57"/>
    </row>
    <row r="35" spans="1:6" ht="47.25" x14ac:dyDescent="0.2">
      <c r="A35" s="246" t="s">
        <v>327</v>
      </c>
      <c r="B35" s="253">
        <f>SUM(B32:B34)</f>
        <v>0</v>
      </c>
      <c r="D35" s="57"/>
      <c r="E35" s="57"/>
      <c r="F35" s="57"/>
    </row>
    <row r="36" spans="1:6" ht="15.75" x14ac:dyDescent="0.2">
      <c r="D36" s="57"/>
      <c r="E36" s="57"/>
      <c r="F36" s="57"/>
    </row>
    <row r="37" spans="1:6" ht="15.75" x14ac:dyDescent="0.2">
      <c r="D37" s="57"/>
      <c r="E37" s="57"/>
      <c r="F37" s="57"/>
    </row>
    <row r="38" spans="1:6" ht="15.75" x14ac:dyDescent="0.2">
      <c r="A38" s="146"/>
      <c r="D38" s="51"/>
      <c r="E38" s="51"/>
      <c r="F38" s="51"/>
    </row>
    <row r="39" spans="1:6" ht="15.75" x14ac:dyDescent="0.2">
      <c r="A39" s="146"/>
      <c r="B39" s="242"/>
      <c r="D39" s="51"/>
      <c r="E39" s="51"/>
      <c r="F39" s="51"/>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E34"/>
  <sheetViews>
    <sheetView showGridLines="0" tabSelected="1" zoomScaleNormal="10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5703125" defaultRowHeight="15" x14ac:dyDescent="0.2"/>
  <cols>
    <col min="1" max="1" width="62.5703125" style="63" customWidth="1"/>
    <col min="2" max="2" width="45.140625" style="67" customWidth="1"/>
    <col min="3" max="3" width="3.28515625" style="62" customWidth="1"/>
    <col min="4" max="4" width="45.7109375" style="64" customWidth="1"/>
    <col min="5" max="5" width="9.85546875" style="62" customWidth="1"/>
    <col min="6" max="16384" width="11.5703125" style="63"/>
  </cols>
  <sheetData>
    <row r="1" spans="1:5" ht="15.75" x14ac:dyDescent="0.2">
      <c r="A1" s="60"/>
      <c r="B1" s="61"/>
      <c r="D1" s="111" t="s">
        <v>425</v>
      </c>
    </row>
    <row r="2" spans="1:5" ht="16.5" thickBot="1" x14ac:dyDescent="0.25">
      <c r="A2" s="92" t="s">
        <v>40</v>
      </c>
      <c r="B2" s="93"/>
      <c r="C2" s="65"/>
      <c r="E2" s="65"/>
    </row>
    <row r="3" spans="1:5" ht="13.5" customHeight="1" thickTop="1" x14ac:dyDescent="0.2">
      <c r="A3" s="66"/>
      <c r="C3" s="68"/>
      <c r="E3" s="68"/>
    </row>
    <row r="4" spans="1:5" ht="13.5" customHeight="1" x14ac:dyDescent="0.2">
      <c r="A4" s="119" t="s">
        <v>411</v>
      </c>
      <c r="B4" s="97">
        <v>2025</v>
      </c>
      <c r="C4" s="70"/>
      <c r="E4" s="70"/>
    </row>
    <row r="5" spans="1:5" ht="13.5" customHeight="1" x14ac:dyDescent="0.2">
      <c r="A5" s="119" t="s">
        <v>41</v>
      </c>
      <c r="B5" s="97" t="s">
        <v>602</v>
      </c>
      <c r="C5" s="69"/>
      <c r="E5" s="69"/>
    </row>
    <row r="6" spans="1:5" ht="13.5" customHeight="1" x14ac:dyDescent="0.2">
      <c r="A6" s="118" t="s">
        <v>42</v>
      </c>
      <c r="B6" s="116"/>
      <c r="C6" s="69"/>
      <c r="E6" s="69"/>
    </row>
    <row r="7" spans="1:5" ht="50.25" customHeight="1" x14ac:dyDescent="0.2">
      <c r="A7" s="118" t="s">
        <v>43</v>
      </c>
      <c r="B7" s="114"/>
    </row>
    <row r="8" spans="1:5" ht="22.5" customHeight="1" x14ac:dyDescent="0.2">
      <c r="A8" s="118" t="s">
        <v>44</v>
      </c>
      <c r="B8" s="115"/>
      <c r="C8" s="68"/>
      <c r="E8" s="68"/>
    </row>
    <row r="9" spans="1:5" ht="60" customHeight="1" x14ac:dyDescent="0.2">
      <c r="A9" s="117" t="s">
        <v>45</v>
      </c>
      <c r="B9" s="115"/>
      <c r="C9" s="68"/>
      <c r="E9" s="68"/>
    </row>
    <row r="10" spans="1:5" ht="60" customHeight="1" x14ac:dyDescent="0.2">
      <c r="A10" s="360" t="s">
        <v>46</v>
      </c>
      <c r="B10" s="115"/>
      <c r="C10" s="68"/>
      <c r="E10" s="68"/>
    </row>
    <row r="11" spans="1:5" ht="15.75" x14ac:dyDescent="0.2">
      <c r="A11" s="360" t="s">
        <v>47</v>
      </c>
      <c r="B11" s="71"/>
      <c r="C11" s="68"/>
      <c r="E11" s="68"/>
    </row>
    <row r="12" spans="1:5" ht="15.75" x14ac:dyDescent="0.2">
      <c r="A12" s="361" t="s">
        <v>48</v>
      </c>
      <c r="B12" s="115"/>
      <c r="C12" s="68"/>
      <c r="E12" s="68"/>
    </row>
    <row r="13" spans="1:5" ht="15.75" x14ac:dyDescent="0.2">
      <c r="A13" s="120" t="s">
        <v>417</v>
      </c>
      <c r="B13" s="96"/>
      <c r="C13" s="68"/>
      <c r="E13" s="68"/>
    </row>
    <row r="14" spans="1:5" ht="50.25" customHeight="1" x14ac:dyDescent="0.2">
      <c r="A14" s="120" t="s">
        <v>415</v>
      </c>
      <c r="B14" s="115"/>
      <c r="D14" s="501" t="s">
        <v>416</v>
      </c>
    </row>
    <row r="15" spans="1:5" ht="51.6" customHeight="1" x14ac:dyDescent="0.2">
      <c r="A15" s="120" t="str">
        <f>"Effectif total rémunéré en PP au 31/12/" &amp; SURVEY_YEAR</f>
        <v>Effectif total rémunéré en PP au 31/12/2025</v>
      </c>
      <c r="B15" s="121"/>
      <c r="C15" s="68"/>
      <c r="D15" s="501" t="s">
        <v>49</v>
      </c>
      <c r="E15" s="68"/>
    </row>
    <row r="16" spans="1:5" ht="52.15" customHeight="1" x14ac:dyDescent="0.2">
      <c r="A16" s="120" t="str">
        <f>"Budget total HT de l’organisme en " &amp; SURVEY_YEAR &amp; " en k€"</f>
        <v>Budget total HT de l’organisme en 2025 en k€</v>
      </c>
      <c r="B16" s="121"/>
      <c r="C16" s="69"/>
      <c r="D16" s="501" t="s">
        <v>50</v>
      </c>
      <c r="E16" s="69"/>
    </row>
    <row r="17" spans="1:5" ht="147" customHeight="1" x14ac:dyDescent="0.2">
      <c r="A17" s="359" t="s">
        <v>51</v>
      </c>
      <c r="B17" s="115"/>
      <c r="C17" s="69"/>
      <c r="D17" s="501" t="s">
        <v>612</v>
      </c>
      <c r="E17" s="69"/>
    </row>
    <row r="32" spans="1:5" ht="31.5" customHeight="1" x14ac:dyDescent="0.2"/>
    <row r="33" ht="31.5" customHeight="1" x14ac:dyDescent="0.2"/>
    <row r="34" ht="31.5" customHeight="1" x14ac:dyDescent="0.2"/>
  </sheetData>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&amp;L&amp;A&amp;RR&amp;&amp;D 2022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5">
    <pageSetUpPr fitToPage="1"/>
  </sheetPr>
  <dimension ref="A1:F55"/>
  <sheetViews>
    <sheetView showGridLines="0" zoomScale="80" zoomScaleNormal="70" zoomScaleSheetLayoutView="100" workbookViewId="0">
      <pane xSplit="3" ySplit="2" topLeftCell="D3" activePane="bottomRight" state="frozen"/>
      <selection pane="topRight" activeCell="D1" sqref="D1"/>
      <selection pane="bottomLeft" activeCell="A3" sqref="A3"/>
      <selection pane="bottomRight" activeCell="A3" sqref="A3:B3"/>
    </sheetView>
  </sheetViews>
  <sheetFormatPr baseColWidth="10" defaultColWidth="11.42578125" defaultRowHeight="15" x14ac:dyDescent="0.2"/>
  <cols>
    <col min="1" max="1" width="67.85546875" style="47" customWidth="1"/>
    <col min="2" max="2" width="38.28515625" style="47" customWidth="1"/>
    <col min="3" max="3" width="3.28515625" style="47" customWidth="1"/>
    <col min="4" max="4" width="3.28515625" style="48" customWidth="1"/>
    <col min="5" max="5" width="104.7109375" style="48" customWidth="1"/>
    <col min="6" max="6" width="3.140625" style="48" customWidth="1"/>
    <col min="7" max="16384" width="11.42578125" style="47"/>
  </cols>
  <sheetData>
    <row r="1" spans="1:6" ht="15.75" x14ac:dyDescent="0.2">
      <c r="A1" s="45"/>
      <c r="B1" s="46"/>
      <c r="E1" s="239" t="s">
        <v>425</v>
      </c>
    </row>
    <row r="2" spans="1:6" ht="39" customHeight="1" x14ac:dyDescent="0.2">
      <c r="A2" s="454" t="str">
        <f>" Ressources externes utilisées en " &amp; SURVEY_YEAR &amp; ", en provenance des Organismes publics et des organismes financeurs"</f>
        <v xml:space="preserve"> Ressources externes utilisées en 2025, en provenance des Organismes publics et des organismes financeurs</v>
      </c>
      <c r="B2" s="454"/>
      <c r="C2" s="454"/>
      <c r="D2" s="49"/>
      <c r="E2" s="50"/>
      <c r="F2" s="49"/>
    </row>
    <row r="3" spans="1:6" ht="169.5" customHeight="1" x14ac:dyDescent="0.2">
      <c r="A3" s="456" t="s">
        <v>560</v>
      </c>
      <c r="B3" s="456"/>
      <c r="D3" s="51"/>
      <c r="E3" s="50"/>
      <c r="F3" s="51"/>
    </row>
    <row r="4" spans="1:6" ht="83.25" customHeight="1" x14ac:dyDescent="0.2">
      <c r="A4" s="455" t="s">
        <v>340</v>
      </c>
      <c r="B4" s="455"/>
      <c r="D4" s="53"/>
      <c r="E4" s="53"/>
      <c r="F4" s="53"/>
    </row>
    <row r="5" spans="1:6" ht="15.75" customHeight="1" x14ac:dyDescent="0.2">
      <c r="A5" s="58"/>
    </row>
    <row r="6" spans="1:6" ht="15.75" x14ac:dyDescent="0.25">
      <c r="A6" s="256" t="s">
        <v>421</v>
      </c>
      <c r="B6" s="160" t="s">
        <v>66</v>
      </c>
      <c r="D6" s="58"/>
      <c r="E6" s="58"/>
      <c r="F6" s="58"/>
    </row>
    <row r="7" spans="1:6" ht="21" customHeight="1" x14ac:dyDescent="0.2">
      <c r="A7" s="135" t="s">
        <v>116</v>
      </c>
      <c r="B7" s="154"/>
      <c r="D7" s="51"/>
      <c r="E7" s="161" t="s">
        <v>117</v>
      </c>
      <c r="F7" s="51"/>
    </row>
    <row r="8" spans="1:6" ht="21" customHeight="1" x14ac:dyDescent="0.2">
      <c r="A8" s="135" t="s">
        <v>118</v>
      </c>
      <c r="B8" s="154"/>
      <c r="D8" s="51"/>
      <c r="E8" s="161" t="s">
        <v>119</v>
      </c>
      <c r="F8" s="51"/>
    </row>
    <row r="9" spans="1:6" ht="21" customHeight="1" x14ac:dyDescent="0.2">
      <c r="A9" s="135" t="s">
        <v>120</v>
      </c>
      <c r="B9" s="154"/>
      <c r="D9" s="51"/>
      <c r="E9" s="161" t="s">
        <v>121</v>
      </c>
      <c r="F9" s="51"/>
    </row>
    <row r="10" spans="1:6" ht="21" customHeight="1" x14ac:dyDescent="0.2">
      <c r="A10" s="135" t="s">
        <v>122</v>
      </c>
      <c r="B10" s="154"/>
      <c r="D10" s="51"/>
      <c r="E10" s="161" t="s">
        <v>123</v>
      </c>
      <c r="F10" s="51"/>
    </row>
    <row r="11" spans="1:6" ht="21" customHeight="1" x14ac:dyDescent="0.2">
      <c r="A11" s="135" t="s">
        <v>124</v>
      </c>
      <c r="B11" s="154"/>
      <c r="D11" s="51"/>
      <c r="E11" s="161" t="s">
        <v>125</v>
      </c>
      <c r="F11" s="51"/>
    </row>
    <row r="12" spans="1:6" ht="21" customHeight="1" x14ac:dyDescent="0.2">
      <c r="A12" s="145" t="s">
        <v>126</v>
      </c>
      <c r="B12" s="154"/>
      <c r="D12" s="51"/>
      <c r="E12" s="161" t="s">
        <v>127</v>
      </c>
      <c r="F12" s="51"/>
    </row>
    <row r="13" spans="1:6" ht="21" customHeight="1" x14ac:dyDescent="0.2">
      <c r="A13" s="135" t="s">
        <v>128</v>
      </c>
      <c r="B13" s="154"/>
      <c r="E13" s="161" t="s">
        <v>129</v>
      </c>
    </row>
    <row r="14" spans="1:6" ht="21" customHeight="1" x14ac:dyDescent="0.2">
      <c r="A14" s="135" t="s">
        <v>130</v>
      </c>
      <c r="B14" s="154"/>
      <c r="D14" s="51"/>
      <c r="E14" s="161" t="s">
        <v>131</v>
      </c>
      <c r="F14" s="51"/>
    </row>
    <row r="15" spans="1:6" ht="21" customHeight="1" x14ac:dyDescent="0.2">
      <c r="A15" s="135" t="s">
        <v>132</v>
      </c>
      <c r="B15" s="154"/>
      <c r="D15" s="51"/>
      <c r="E15" s="161" t="s">
        <v>133</v>
      </c>
      <c r="F15" s="51"/>
    </row>
    <row r="16" spans="1:6" ht="21" customHeight="1" x14ac:dyDescent="0.2">
      <c r="A16" s="135" t="s">
        <v>134</v>
      </c>
      <c r="B16" s="154"/>
      <c r="E16" s="161" t="s">
        <v>135</v>
      </c>
    </row>
    <row r="17" spans="1:6" ht="21" customHeight="1" x14ac:dyDescent="0.2">
      <c r="A17" s="135" t="s">
        <v>321</v>
      </c>
      <c r="B17" s="154"/>
      <c r="D17" s="49"/>
      <c r="E17" s="161" t="s">
        <v>137</v>
      </c>
      <c r="F17" s="49"/>
    </row>
    <row r="18" spans="1:6" ht="21" customHeight="1" x14ac:dyDescent="0.2">
      <c r="A18" s="135" t="s">
        <v>138</v>
      </c>
      <c r="B18" s="154"/>
      <c r="D18" s="51"/>
      <c r="E18" s="161" t="s">
        <v>139</v>
      </c>
      <c r="F18" s="51"/>
    </row>
    <row r="19" spans="1:6" ht="21" customHeight="1" x14ac:dyDescent="0.2">
      <c r="A19" s="135" t="s">
        <v>140</v>
      </c>
      <c r="B19" s="154"/>
      <c r="D19" s="56"/>
      <c r="E19" s="161" t="s">
        <v>141</v>
      </c>
      <c r="F19" s="56"/>
    </row>
    <row r="20" spans="1:6" ht="21" customHeight="1" x14ac:dyDescent="0.2">
      <c r="A20" s="135" t="s">
        <v>142</v>
      </c>
      <c r="B20" s="154"/>
      <c r="D20" s="57"/>
      <c r="E20" s="161" t="s">
        <v>143</v>
      </c>
      <c r="F20" s="57"/>
    </row>
    <row r="21" spans="1:6" ht="21" customHeight="1" x14ac:dyDescent="0.2">
      <c r="A21" s="135" t="s">
        <v>144</v>
      </c>
      <c r="B21" s="154"/>
      <c r="D21" s="57"/>
      <c r="E21" s="161" t="s">
        <v>145</v>
      </c>
      <c r="F21" s="57"/>
    </row>
    <row r="22" spans="1:6" ht="21" customHeight="1" x14ac:dyDescent="0.2">
      <c r="A22" s="135" t="s">
        <v>146</v>
      </c>
      <c r="B22" s="154"/>
      <c r="D22" s="57"/>
      <c r="E22" s="161" t="s">
        <v>147</v>
      </c>
      <c r="F22" s="57"/>
    </row>
    <row r="23" spans="1:6" ht="21" customHeight="1" x14ac:dyDescent="0.2">
      <c r="A23" s="135" t="s">
        <v>148</v>
      </c>
      <c r="B23" s="154"/>
      <c r="D23" s="57"/>
      <c r="E23" s="161" t="s">
        <v>149</v>
      </c>
      <c r="F23" s="57"/>
    </row>
    <row r="24" spans="1:6" ht="21" customHeight="1" x14ac:dyDescent="0.2">
      <c r="A24" s="135" t="s">
        <v>150</v>
      </c>
      <c r="B24" s="154"/>
      <c r="E24" s="161" t="s">
        <v>151</v>
      </c>
    </row>
    <row r="25" spans="1:6" ht="21" customHeight="1" x14ac:dyDescent="0.2">
      <c r="A25" s="135" t="s">
        <v>152</v>
      </c>
      <c r="B25" s="154"/>
      <c r="D25" s="58"/>
      <c r="E25" s="161" t="s">
        <v>153</v>
      </c>
      <c r="F25" s="58"/>
    </row>
    <row r="26" spans="1:6" ht="21" customHeight="1" x14ac:dyDescent="0.2">
      <c r="A26" s="135" t="s">
        <v>154</v>
      </c>
      <c r="B26" s="154"/>
      <c r="D26" s="51"/>
      <c r="E26" s="161" t="s">
        <v>155</v>
      </c>
      <c r="F26" s="51"/>
    </row>
    <row r="27" spans="1:6" ht="21" customHeight="1" x14ac:dyDescent="0.2">
      <c r="A27" s="135" t="s">
        <v>156</v>
      </c>
      <c r="B27" s="154"/>
      <c r="D27" s="51"/>
      <c r="E27" s="161" t="s">
        <v>157</v>
      </c>
      <c r="F27" s="51"/>
    </row>
    <row r="28" spans="1:6" ht="21" customHeight="1" x14ac:dyDescent="0.2">
      <c r="A28" s="135" t="s">
        <v>158</v>
      </c>
      <c r="B28" s="154"/>
      <c r="D28" s="51"/>
      <c r="E28" s="161" t="s">
        <v>159</v>
      </c>
      <c r="F28" s="51"/>
    </row>
    <row r="29" spans="1:6" ht="21" customHeight="1" x14ac:dyDescent="0.2">
      <c r="A29" s="135" t="s">
        <v>160</v>
      </c>
      <c r="B29" s="154"/>
      <c r="D29" s="51"/>
      <c r="E29" s="161" t="s">
        <v>161</v>
      </c>
      <c r="F29" s="51"/>
    </row>
    <row r="30" spans="1:6" ht="21" customHeight="1" x14ac:dyDescent="0.2">
      <c r="A30" s="135" t="s">
        <v>162</v>
      </c>
      <c r="B30" s="154"/>
      <c r="D30" s="51"/>
      <c r="E30" s="161" t="s">
        <v>163</v>
      </c>
      <c r="F30" s="51"/>
    </row>
    <row r="31" spans="1:6" ht="21" customHeight="1" x14ac:dyDescent="0.2">
      <c r="A31" s="135" t="s">
        <v>164</v>
      </c>
      <c r="B31" s="154"/>
      <c r="D31" s="51"/>
      <c r="E31" s="161" t="s">
        <v>165</v>
      </c>
      <c r="F31" s="51"/>
    </row>
    <row r="32" spans="1:6" ht="21" customHeight="1" x14ac:dyDescent="0.2">
      <c r="A32" s="135" t="s">
        <v>166</v>
      </c>
      <c r="B32" s="154"/>
      <c r="E32" s="161" t="s">
        <v>167</v>
      </c>
    </row>
    <row r="33" spans="1:6" ht="21" customHeight="1" x14ac:dyDescent="0.2">
      <c r="A33" s="135" t="s">
        <v>168</v>
      </c>
      <c r="B33" s="154"/>
      <c r="D33" s="59"/>
      <c r="E33" s="161" t="s">
        <v>169</v>
      </c>
      <c r="F33" s="59"/>
    </row>
    <row r="34" spans="1:6" ht="21" customHeight="1" x14ac:dyDescent="0.2">
      <c r="A34" s="135" t="s">
        <v>170</v>
      </c>
      <c r="B34" s="154"/>
      <c r="E34" s="161" t="s">
        <v>171</v>
      </c>
    </row>
    <row r="35" spans="1:6" ht="21" customHeight="1" x14ac:dyDescent="0.2">
      <c r="A35" s="135" t="s">
        <v>172</v>
      </c>
      <c r="B35" s="154"/>
      <c r="E35" s="161" t="s">
        <v>173</v>
      </c>
    </row>
    <row r="36" spans="1:6" x14ac:dyDescent="0.2">
      <c r="A36" s="135" t="s">
        <v>112</v>
      </c>
      <c r="B36" s="154"/>
    </row>
    <row r="37" spans="1:6" x14ac:dyDescent="0.2">
      <c r="A37" s="139" t="s">
        <v>260</v>
      </c>
      <c r="B37" s="245"/>
    </row>
    <row r="38" spans="1:6" ht="47.25" x14ac:dyDescent="0.2">
      <c r="A38" s="246" t="s">
        <v>322</v>
      </c>
      <c r="B38" s="258">
        <f>SUM(B7:B36)</f>
        <v>0</v>
      </c>
    </row>
    <row r="39" spans="1:6" ht="21" customHeight="1" x14ac:dyDescent="0.2"/>
    <row r="40" spans="1:6" ht="15.75" x14ac:dyDescent="0.2">
      <c r="A40" s="254" t="s">
        <v>6</v>
      </c>
      <c r="B40" s="220" t="s">
        <v>66</v>
      </c>
      <c r="E40" s="47"/>
      <c r="F40" s="47"/>
    </row>
    <row r="41" spans="1:6" ht="13.15" customHeight="1" x14ac:dyDescent="0.2">
      <c r="A41" s="240" t="s">
        <v>328</v>
      </c>
      <c r="B41" s="154"/>
      <c r="D41" s="58"/>
      <c r="E41" s="457" t="s">
        <v>562</v>
      </c>
      <c r="F41" s="457"/>
    </row>
    <row r="42" spans="1:6" x14ac:dyDescent="0.2">
      <c r="A42" s="241" t="s">
        <v>329</v>
      </c>
      <c r="B42" s="154"/>
      <c r="D42" s="51"/>
      <c r="E42" s="457"/>
      <c r="F42" s="457"/>
    </row>
    <row r="43" spans="1:6" x14ac:dyDescent="0.2">
      <c r="A43" s="241" t="s">
        <v>330</v>
      </c>
      <c r="B43" s="154"/>
      <c r="D43" s="51"/>
      <c r="E43" s="457"/>
      <c r="F43" s="457"/>
    </row>
    <row r="44" spans="1:6" x14ac:dyDescent="0.2">
      <c r="A44" s="241" t="s">
        <v>331</v>
      </c>
      <c r="B44" s="154"/>
      <c r="D44" s="51"/>
      <c r="E44" s="457"/>
      <c r="F44" s="457"/>
    </row>
    <row r="45" spans="1:6" x14ac:dyDescent="0.2">
      <c r="A45" s="241" t="s">
        <v>332</v>
      </c>
      <c r="B45" s="154"/>
      <c r="D45" s="51"/>
      <c r="E45" s="457"/>
      <c r="F45" s="457"/>
    </row>
    <row r="46" spans="1:6" ht="12.75" customHeight="1" x14ac:dyDescent="0.2">
      <c r="A46" s="255" t="s">
        <v>333</v>
      </c>
      <c r="B46" s="154"/>
      <c r="D46" s="51"/>
      <c r="E46" s="457"/>
      <c r="F46" s="457"/>
    </row>
    <row r="47" spans="1:6" x14ac:dyDescent="0.2">
      <c r="A47" s="241" t="s">
        <v>112</v>
      </c>
      <c r="B47" s="154"/>
      <c r="D47" s="51"/>
      <c r="E47" s="457"/>
      <c r="F47" s="457"/>
    </row>
    <row r="48" spans="1:6" x14ac:dyDescent="0.2">
      <c r="A48" s="241" t="s">
        <v>334</v>
      </c>
      <c r="B48" s="245"/>
      <c r="E48" s="457"/>
      <c r="F48" s="457"/>
    </row>
    <row r="49" spans="1:6" ht="47.25" x14ac:dyDescent="0.2">
      <c r="A49" s="246" t="s">
        <v>335</v>
      </c>
      <c r="B49" s="258">
        <f>SUM(B41:B47)</f>
        <v>0</v>
      </c>
      <c r="D49" s="51"/>
      <c r="E49" s="457"/>
      <c r="F49" s="457"/>
    </row>
    <row r="50" spans="1:6" x14ac:dyDescent="0.2">
      <c r="B50" s="177"/>
    </row>
    <row r="51" spans="1:6" ht="15.75" x14ac:dyDescent="0.2">
      <c r="D51" s="57"/>
      <c r="E51" s="57"/>
      <c r="F51" s="57"/>
    </row>
    <row r="52" spans="1:6" ht="15.75" x14ac:dyDescent="0.25">
      <c r="A52" s="133"/>
      <c r="B52" s="204" t="s">
        <v>66</v>
      </c>
    </row>
    <row r="53" spans="1:6" ht="47.25" x14ac:dyDescent="0.2">
      <c r="A53" s="246" t="s">
        <v>561</v>
      </c>
      <c r="B53" s="258">
        <f>RESS_Mil_TOTAL+RESS_Min_TOTAL+RESS_CT_TOTAL+RESS_A_TOTAL+RESS_C_TOTAL+RESS_F_TOTAL</f>
        <v>0</v>
      </c>
      <c r="D53" s="58"/>
      <c r="E53" s="58"/>
      <c r="F53" s="58"/>
    </row>
    <row r="54" spans="1:6" ht="15.75" x14ac:dyDescent="0.2">
      <c r="A54" s="146"/>
      <c r="D54" s="51"/>
      <c r="E54" s="51"/>
      <c r="F54" s="51"/>
    </row>
    <row r="55" spans="1:6" ht="15.75" x14ac:dyDescent="0.2">
      <c r="A55" s="146"/>
      <c r="B55" s="242"/>
      <c r="D55" s="51"/>
      <c r="E55" s="51"/>
      <c r="F55" s="51"/>
    </row>
  </sheetData>
  <mergeCells count="4">
    <mergeCell ref="A2:C2"/>
    <mergeCell ref="A4:B4"/>
    <mergeCell ref="A3:B3"/>
    <mergeCell ref="E41:F49"/>
  </mergeCells>
  <printOptions horizontalCentered="1"/>
  <pageMargins left="0.23622047244094491" right="0.59055118110236227" top="0.39370078740157483" bottom="0.78740157480314965" header="0.39370078740157483" footer="0.55118110236220474"/>
  <pageSetup paperSize="9" scale="35" orientation="portrait" r:id="rId1"/>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6">
    <pageSetUpPr fitToPage="1"/>
  </sheetPr>
  <dimension ref="A1:F91"/>
  <sheetViews>
    <sheetView showGridLines="0" zoomScale="75" zoomScaleNormal="75" zoomScaleSheetLayoutView="100" workbookViewId="0">
      <pane xSplit="3" ySplit="2" topLeftCell="D3" activePane="bottomRight" state="frozen"/>
      <selection pane="topRight" activeCell="D1" sqref="D1"/>
      <selection pane="bottomLeft" activeCell="A3" sqref="A3"/>
      <selection pane="bottomRight" activeCell="A8" sqref="A8"/>
    </sheetView>
  </sheetViews>
  <sheetFormatPr baseColWidth="10" defaultColWidth="11.42578125" defaultRowHeight="15" x14ac:dyDescent="0.2"/>
  <cols>
    <col min="1" max="1" width="79.85546875" style="47" customWidth="1"/>
    <col min="2" max="2" width="25.5703125" style="47" customWidth="1"/>
    <col min="3" max="3" width="3.7109375" style="47" customWidth="1"/>
    <col min="4" max="4" width="3.28515625" style="48" customWidth="1"/>
    <col min="5" max="5" width="134.28515625" style="48" customWidth="1"/>
    <col min="6" max="6" width="3.140625" style="48" customWidth="1"/>
    <col min="7" max="16384" width="11.42578125" style="47"/>
  </cols>
  <sheetData>
    <row r="1" spans="1:6" ht="15.75" x14ac:dyDescent="0.2">
      <c r="A1" s="45"/>
      <c r="B1" s="46"/>
      <c r="E1" s="239" t="s">
        <v>425</v>
      </c>
    </row>
    <row r="2" spans="1:6" ht="18" x14ac:dyDescent="0.2">
      <c r="A2" s="430" t="str">
        <f>" Ressources externes utilisées en " &amp; SURVEY_YEAR &amp; ", en provenance du secteur de l'Enseignement Supérieur et de Recherche (ESR)"</f>
        <v xml:space="preserve"> Ressources externes utilisées en 2025, en provenance du secteur de l'Enseignement Supérieur et de Recherche (ESR)</v>
      </c>
      <c r="B2" s="430"/>
      <c r="C2" s="430"/>
      <c r="D2" s="49"/>
      <c r="E2" s="50"/>
      <c r="F2" s="49"/>
    </row>
    <row r="3" spans="1:6" ht="105.75" customHeight="1" x14ac:dyDescent="0.2">
      <c r="A3" s="456" t="s">
        <v>563</v>
      </c>
      <c r="B3" s="456"/>
      <c r="D3" s="51"/>
      <c r="E3" s="50"/>
      <c r="F3" s="51"/>
    </row>
    <row r="4" spans="1:6" ht="15.75" x14ac:dyDescent="0.2">
      <c r="D4" s="53"/>
      <c r="E4" s="53"/>
      <c r="F4" s="53"/>
    </row>
    <row r="5" spans="1:6" ht="31.5" x14ac:dyDescent="0.25">
      <c r="A5" s="156" t="s">
        <v>176</v>
      </c>
      <c r="B5" s="160" t="s">
        <v>66</v>
      </c>
      <c r="D5" s="57"/>
      <c r="E5" s="57"/>
      <c r="F5" s="57"/>
    </row>
    <row r="6" spans="1:6" ht="15.75" x14ac:dyDescent="0.2">
      <c r="A6" s="137" t="s">
        <v>344</v>
      </c>
      <c r="B6" s="154"/>
      <c r="D6" s="57"/>
      <c r="E6" s="259" t="s">
        <v>564</v>
      </c>
      <c r="F6" s="57"/>
    </row>
    <row r="7" spans="1:6" ht="15.75" x14ac:dyDescent="0.2">
      <c r="A7" s="139" t="s">
        <v>178</v>
      </c>
      <c r="B7" s="154"/>
      <c r="D7" s="57"/>
      <c r="E7" s="260" t="s">
        <v>441</v>
      </c>
      <c r="F7" s="57"/>
    </row>
    <row r="8" spans="1:6" x14ac:dyDescent="0.2">
      <c r="A8" s="139" t="s">
        <v>179</v>
      </c>
      <c r="B8" s="154"/>
      <c r="E8" s="261" t="s">
        <v>442</v>
      </c>
    </row>
    <row r="9" spans="1:6" x14ac:dyDescent="0.2">
      <c r="A9" s="139" t="s">
        <v>180</v>
      </c>
      <c r="B9" s="154"/>
      <c r="D9" s="58"/>
      <c r="E9" s="260" t="s">
        <v>443</v>
      </c>
      <c r="F9" s="58"/>
    </row>
    <row r="10" spans="1:6" x14ac:dyDescent="0.2">
      <c r="A10" s="135" t="s">
        <v>112</v>
      </c>
      <c r="B10" s="154"/>
      <c r="D10" s="51"/>
      <c r="E10" s="260" t="s">
        <v>444</v>
      </c>
      <c r="F10" s="51"/>
    </row>
    <row r="11" spans="1:6" x14ac:dyDescent="0.2">
      <c r="A11" s="139" t="s">
        <v>260</v>
      </c>
      <c r="B11" s="245"/>
      <c r="D11" s="51"/>
      <c r="E11" s="260" t="s">
        <v>445</v>
      </c>
      <c r="F11" s="51"/>
    </row>
    <row r="12" spans="1:6" ht="47.25" x14ac:dyDescent="0.2">
      <c r="A12" s="246" t="s">
        <v>343</v>
      </c>
      <c r="B12" s="258">
        <f>SUM(B6:B10)</f>
        <v>0</v>
      </c>
      <c r="D12" s="51"/>
      <c r="E12" s="260" t="s">
        <v>446</v>
      </c>
      <c r="F12" s="51"/>
    </row>
    <row r="13" spans="1:6" ht="15.75" x14ac:dyDescent="0.2">
      <c r="A13" s="104"/>
      <c r="B13" s="104"/>
      <c r="C13" s="104"/>
      <c r="D13" s="51"/>
      <c r="E13" s="264" t="s">
        <v>447</v>
      </c>
      <c r="F13" s="51"/>
    </row>
    <row r="14" spans="1:6" x14ac:dyDescent="0.2">
      <c r="A14" s="104"/>
      <c r="B14" s="104"/>
      <c r="C14" s="104"/>
      <c r="D14" s="51"/>
      <c r="E14" s="260" t="s">
        <v>448</v>
      </c>
      <c r="F14" s="51"/>
    </row>
    <row r="15" spans="1:6" ht="15.75" x14ac:dyDescent="0.25">
      <c r="A15" s="156" t="s">
        <v>7</v>
      </c>
      <c r="B15" s="160" t="s">
        <v>66</v>
      </c>
      <c r="D15" s="51"/>
      <c r="E15" s="260" t="s">
        <v>449</v>
      </c>
      <c r="F15" s="51"/>
    </row>
    <row r="16" spans="1:6" x14ac:dyDescent="0.2">
      <c r="A16" s="139" t="s">
        <v>182</v>
      </c>
      <c r="B16" s="154"/>
      <c r="D16" s="51"/>
      <c r="E16" s="260" t="s">
        <v>450</v>
      </c>
      <c r="F16" s="51"/>
    </row>
    <row r="17" spans="1:6" x14ac:dyDescent="0.2">
      <c r="A17" s="139" t="s">
        <v>183</v>
      </c>
      <c r="B17" s="154"/>
      <c r="E17" s="260" t="s">
        <v>451</v>
      </c>
    </row>
    <row r="18" spans="1:6" x14ac:dyDescent="0.2">
      <c r="A18" s="139" t="s">
        <v>184</v>
      </c>
      <c r="B18" s="154"/>
      <c r="D18" s="51"/>
      <c r="E18" s="260" t="s">
        <v>452</v>
      </c>
      <c r="F18" s="51"/>
    </row>
    <row r="19" spans="1:6" x14ac:dyDescent="0.2">
      <c r="A19" s="139" t="s">
        <v>185</v>
      </c>
      <c r="B19" s="154"/>
      <c r="D19" s="51"/>
      <c r="E19" s="260" t="s">
        <v>453</v>
      </c>
      <c r="F19" s="51"/>
    </row>
    <row r="20" spans="1:6" x14ac:dyDescent="0.2">
      <c r="A20" s="139" t="s">
        <v>186</v>
      </c>
      <c r="B20" s="154"/>
      <c r="E20" s="161" t="s">
        <v>454</v>
      </c>
    </row>
    <row r="21" spans="1:6" x14ac:dyDescent="0.2">
      <c r="A21" s="139" t="s">
        <v>187</v>
      </c>
      <c r="B21" s="154"/>
      <c r="D21" s="49"/>
      <c r="E21" s="260" t="s">
        <v>455</v>
      </c>
      <c r="F21" s="49"/>
    </row>
    <row r="22" spans="1:6" x14ac:dyDescent="0.2">
      <c r="A22" s="139" t="s">
        <v>188</v>
      </c>
      <c r="B22" s="154"/>
      <c r="D22" s="51"/>
      <c r="E22" s="262" t="s">
        <v>456</v>
      </c>
      <c r="F22" s="51"/>
    </row>
    <row r="23" spans="1:6" ht="15.75" x14ac:dyDescent="0.2">
      <c r="A23" s="139" t="s">
        <v>189</v>
      </c>
      <c r="B23" s="154"/>
      <c r="D23" s="56"/>
      <c r="E23" s="259" t="s">
        <v>457</v>
      </c>
      <c r="F23" s="56"/>
    </row>
    <row r="24" spans="1:6" ht="15.75" x14ac:dyDescent="0.2">
      <c r="A24" s="139" t="s">
        <v>190</v>
      </c>
      <c r="B24" s="154"/>
      <c r="D24" s="57"/>
      <c r="E24" s="259" t="s">
        <v>458</v>
      </c>
      <c r="F24" s="57"/>
    </row>
    <row r="25" spans="1:6" ht="15.75" x14ac:dyDescent="0.2">
      <c r="A25" s="139" t="s">
        <v>191</v>
      </c>
      <c r="B25" s="154"/>
      <c r="D25" s="57"/>
      <c r="E25" s="259" t="s">
        <v>459</v>
      </c>
      <c r="F25" s="57"/>
    </row>
    <row r="26" spans="1:6" ht="15.75" x14ac:dyDescent="0.2">
      <c r="A26" s="139" t="s">
        <v>192</v>
      </c>
      <c r="B26" s="154"/>
      <c r="D26" s="57"/>
      <c r="E26" s="264" t="s">
        <v>460</v>
      </c>
      <c r="F26" s="57"/>
    </row>
    <row r="27" spans="1:6" ht="15.75" x14ac:dyDescent="0.2">
      <c r="A27" s="139" t="s">
        <v>193</v>
      </c>
      <c r="B27" s="154"/>
      <c r="D27" s="57"/>
      <c r="E27" s="260" t="s">
        <v>461</v>
      </c>
      <c r="F27" s="57"/>
    </row>
    <row r="28" spans="1:6" x14ac:dyDescent="0.2">
      <c r="A28" s="139" t="s">
        <v>194</v>
      </c>
      <c r="B28" s="154"/>
      <c r="E28" s="161" t="s">
        <v>462</v>
      </c>
    </row>
    <row r="29" spans="1:6" x14ac:dyDescent="0.2">
      <c r="A29" s="135" t="s">
        <v>195</v>
      </c>
      <c r="B29" s="154"/>
      <c r="D29" s="58"/>
      <c r="E29" s="260" t="s">
        <v>463</v>
      </c>
      <c r="F29" s="58"/>
    </row>
    <row r="30" spans="1:6" x14ac:dyDescent="0.2">
      <c r="A30" s="135" t="s">
        <v>196</v>
      </c>
      <c r="B30" s="154"/>
      <c r="D30" s="51"/>
      <c r="E30" s="260" t="s">
        <v>464</v>
      </c>
      <c r="F30" s="51"/>
    </row>
    <row r="31" spans="1:6" ht="15.75" x14ac:dyDescent="0.2">
      <c r="A31" s="135" t="s">
        <v>197</v>
      </c>
      <c r="B31" s="154"/>
      <c r="D31" s="51"/>
      <c r="E31" s="264" t="s">
        <v>465</v>
      </c>
      <c r="F31" s="51"/>
    </row>
    <row r="32" spans="1:6" x14ac:dyDescent="0.2">
      <c r="A32" s="135" t="s">
        <v>439</v>
      </c>
      <c r="B32" s="154"/>
      <c r="D32" s="51"/>
      <c r="E32" s="260" t="s">
        <v>466</v>
      </c>
      <c r="F32" s="51"/>
    </row>
    <row r="33" spans="1:6" x14ac:dyDescent="0.2">
      <c r="A33" s="135" t="s">
        <v>198</v>
      </c>
      <c r="B33" s="154"/>
      <c r="D33" s="51"/>
      <c r="E33" s="260" t="s">
        <v>467</v>
      </c>
      <c r="F33" s="51"/>
    </row>
    <row r="34" spans="1:6" x14ac:dyDescent="0.2">
      <c r="A34" s="135" t="s">
        <v>199</v>
      </c>
      <c r="B34" s="154"/>
      <c r="D34" s="51"/>
      <c r="E34" s="260" t="s">
        <v>468</v>
      </c>
      <c r="F34" s="51"/>
    </row>
    <row r="35" spans="1:6" x14ac:dyDescent="0.2">
      <c r="A35" s="135" t="s">
        <v>200</v>
      </c>
      <c r="B35" s="154"/>
      <c r="D35" s="51"/>
      <c r="E35" s="260" t="s">
        <v>469</v>
      </c>
      <c r="F35" s="51"/>
    </row>
    <row r="36" spans="1:6" ht="15.75" x14ac:dyDescent="0.2">
      <c r="A36" s="135" t="s">
        <v>201</v>
      </c>
      <c r="B36" s="154"/>
      <c r="E36" s="263" t="s">
        <v>470</v>
      </c>
    </row>
    <row r="37" spans="1:6" ht="15.75" x14ac:dyDescent="0.2">
      <c r="A37" s="135" t="s">
        <v>202</v>
      </c>
      <c r="B37" s="154"/>
      <c r="D37" s="59"/>
      <c r="E37" s="260" t="s">
        <v>471</v>
      </c>
      <c r="F37" s="59"/>
    </row>
    <row r="38" spans="1:6" x14ac:dyDescent="0.2">
      <c r="A38" s="135" t="s">
        <v>203</v>
      </c>
      <c r="B38" s="154"/>
      <c r="E38" s="260" t="s">
        <v>472</v>
      </c>
    </row>
    <row r="39" spans="1:6" x14ac:dyDescent="0.2">
      <c r="A39" s="135" t="s">
        <v>204</v>
      </c>
      <c r="B39" s="154"/>
      <c r="E39" s="260" t="s">
        <v>473</v>
      </c>
    </row>
    <row r="40" spans="1:6" x14ac:dyDescent="0.2">
      <c r="A40" s="135" t="s">
        <v>205</v>
      </c>
      <c r="B40" s="154"/>
      <c r="E40" s="260" t="s">
        <v>474</v>
      </c>
    </row>
    <row r="41" spans="1:6" x14ac:dyDescent="0.2">
      <c r="A41" s="135" t="s">
        <v>206</v>
      </c>
      <c r="B41" s="154"/>
      <c r="E41" s="260" t="s">
        <v>475</v>
      </c>
    </row>
    <row r="42" spans="1:6" x14ac:dyDescent="0.2">
      <c r="A42" s="135" t="s">
        <v>207</v>
      </c>
      <c r="B42" s="154"/>
      <c r="E42" s="260" t="s">
        <v>476</v>
      </c>
    </row>
    <row r="43" spans="1:6" x14ac:dyDescent="0.2">
      <c r="A43" s="135" t="s">
        <v>112</v>
      </c>
      <c r="B43" s="154"/>
      <c r="E43" s="260" t="s">
        <v>477</v>
      </c>
    </row>
    <row r="44" spans="1:6" x14ac:dyDescent="0.2">
      <c r="A44" s="139" t="s">
        <v>260</v>
      </c>
      <c r="B44" s="245"/>
      <c r="E44" s="260" t="s">
        <v>478</v>
      </c>
    </row>
    <row r="45" spans="1:6" ht="31.5" x14ac:dyDescent="0.2">
      <c r="A45" s="246" t="s">
        <v>342</v>
      </c>
      <c r="B45" s="258">
        <f>SUM(B16:B43)</f>
        <v>0</v>
      </c>
      <c r="E45" s="260" t="s">
        <v>479</v>
      </c>
    </row>
    <row r="46" spans="1:6" x14ac:dyDescent="0.2">
      <c r="E46" s="260" t="s">
        <v>480</v>
      </c>
    </row>
    <row r="47" spans="1:6" x14ac:dyDescent="0.2">
      <c r="E47" s="260" t="s">
        <v>481</v>
      </c>
    </row>
    <row r="48" spans="1:6" ht="31.5" x14ac:dyDescent="0.2">
      <c r="A48" s="246" t="s">
        <v>341</v>
      </c>
      <c r="B48" s="258">
        <f>RESS_ESC_TOTAL+RESS_ESH_TOTAL</f>
        <v>0</v>
      </c>
      <c r="E48" s="260" t="s">
        <v>482</v>
      </c>
    </row>
    <row r="49" spans="5:5" x14ac:dyDescent="0.2">
      <c r="E49" s="260" t="s">
        <v>483</v>
      </c>
    </row>
    <row r="50" spans="5:5" x14ac:dyDescent="0.2">
      <c r="E50" s="260" t="s">
        <v>484</v>
      </c>
    </row>
    <row r="51" spans="5:5" ht="15.75" x14ac:dyDescent="0.2">
      <c r="E51" s="264" t="s">
        <v>485</v>
      </c>
    </row>
    <row r="52" spans="5:5" x14ac:dyDescent="0.2">
      <c r="E52" s="260" t="s">
        <v>486</v>
      </c>
    </row>
    <row r="53" spans="5:5" x14ac:dyDescent="0.2">
      <c r="E53" s="260" t="s">
        <v>487</v>
      </c>
    </row>
    <row r="54" spans="5:5" x14ac:dyDescent="0.2">
      <c r="E54" s="260" t="s">
        <v>488</v>
      </c>
    </row>
    <row r="55" spans="5:5" x14ac:dyDescent="0.2">
      <c r="E55" s="260" t="s">
        <v>489</v>
      </c>
    </row>
    <row r="56" spans="5:5" ht="15.75" x14ac:dyDescent="0.2">
      <c r="E56" s="264" t="s">
        <v>490</v>
      </c>
    </row>
    <row r="57" spans="5:5" x14ac:dyDescent="0.2">
      <c r="E57" s="260" t="s">
        <v>491</v>
      </c>
    </row>
    <row r="58" spans="5:5" x14ac:dyDescent="0.2">
      <c r="E58" s="260" t="s">
        <v>492</v>
      </c>
    </row>
    <row r="59" spans="5:5" x14ac:dyDescent="0.2">
      <c r="E59" s="260" t="s">
        <v>493</v>
      </c>
    </row>
    <row r="60" spans="5:5" x14ac:dyDescent="0.2">
      <c r="E60" s="260" t="s">
        <v>494</v>
      </c>
    </row>
    <row r="61" spans="5:5" x14ac:dyDescent="0.2">
      <c r="E61" s="260" t="s">
        <v>495</v>
      </c>
    </row>
    <row r="62" spans="5:5" x14ac:dyDescent="0.2">
      <c r="E62" s="260" t="s">
        <v>496</v>
      </c>
    </row>
    <row r="63" spans="5:5" x14ac:dyDescent="0.2">
      <c r="E63" s="260" t="s">
        <v>497</v>
      </c>
    </row>
    <row r="64" spans="5:5" x14ac:dyDescent="0.2">
      <c r="E64" s="260" t="s">
        <v>498</v>
      </c>
    </row>
    <row r="65" spans="5:5" ht="15.75" x14ac:dyDescent="0.2">
      <c r="E65" s="264" t="s">
        <v>499</v>
      </c>
    </row>
    <row r="66" spans="5:5" x14ac:dyDescent="0.2">
      <c r="E66" s="260" t="s">
        <v>500</v>
      </c>
    </row>
    <row r="67" spans="5:5" x14ac:dyDescent="0.2">
      <c r="E67" s="260" t="s">
        <v>501</v>
      </c>
    </row>
    <row r="68" spans="5:5" x14ac:dyDescent="0.2">
      <c r="E68" s="260" t="s">
        <v>502</v>
      </c>
    </row>
    <row r="69" spans="5:5" x14ac:dyDescent="0.2">
      <c r="E69" s="260" t="s">
        <v>503</v>
      </c>
    </row>
    <row r="70" spans="5:5" x14ac:dyDescent="0.2">
      <c r="E70" s="260" t="s">
        <v>504</v>
      </c>
    </row>
    <row r="71" spans="5:5" x14ac:dyDescent="0.2">
      <c r="E71" s="260" t="s">
        <v>505</v>
      </c>
    </row>
    <row r="72" spans="5:5" x14ac:dyDescent="0.2">
      <c r="E72" s="260" t="s">
        <v>506</v>
      </c>
    </row>
    <row r="73" spans="5:5" x14ac:dyDescent="0.2">
      <c r="E73" s="260" t="s">
        <v>507</v>
      </c>
    </row>
    <row r="74" spans="5:5" x14ac:dyDescent="0.2">
      <c r="E74" s="260" t="s">
        <v>508</v>
      </c>
    </row>
    <row r="75" spans="5:5" x14ac:dyDescent="0.2">
      <c r="E75" s="260" t="s">
        <v>509</v>
      </c>
    </row>
    <row r="76" spans="5:5" x14ac:dyDescent="0.2">
      <c r="E76" s="260" t="s">
        <v>510</v>
      </c>
    </row>
    <row r="77" spans="5:5" x14ac:dyDescent="0.2">
      <c r="E77" s="260" t="s">
        <v>511</v>
      </c>
    </row>
    <row r="78" spans="5:5" x14ac:dyDescent="0.2">
      <c r="E78" s="260" t="s">
        <v>512</v>
      </c>
    </row>
    <row r="79" spans="5:5" x14ac:dyDescent="0.2">
      <c r="E79" s="260" t="s">
        <v>513</v>
      </c>
    </row>
    <row r="80" spans="5:5" x14ac:dyDescent="0.2">
      <c r="E80" s="260" t="s">
        <v>514</v>
      </c>
    </row>
    <row r="81" spans="5:5" x14ac:dyDescent="0.2">
      <c r="E81" s="260" t="s">
        <v>515</v>
      </c>
    </row>
    <row r="82" spans="5:5" x14ac:dyDescent="0.2">
      <c r="E82" s="260" t="s">
        <v>516</v>
      </c>
    </row>
    <row r="83" spans="5:5" ht="15.75" x14ac:dyDescent="0.2">
      <c r="E83" s="264" t="s">
        <v>565</v>
      </c>
    </row>
    <row r="84" spans="5:5" x14ac:dyDescent="0.2">
      <c r="E84" s="260" t="s">
        <v>518</v>
      </c>
    </row>
    <row r="85" spans="5:5" x14ac:dyDescent="0.2">
      <c r="E85" s="260" t="s">
        <v>519</v>
      </c>
    </row>
    <row r="86" spans="5:5" x14ac:dyDescent="0.2">
      <c r="E86" s="260" t="s">
        <v>520</v>
      </c>
    </row>
    <row r="87" spans="5:5" x14ac:dyDescent="0.2">
      <c r="E87" s="260" t="s">
        <v>521</v>
      </c>
    </row>
    <row r="88" spans="5:5" x14ac:dyDescent="0.2">
      <c r="E88" s="260" t="s">
        <v>522</v>
      </c>
    </row>
    <row r="89" spans="5:5" x14ac:dyDescent="0.2">
      <c r="E89" s="260" t="s">
        <v>523</v>
      </c>
    </row>
    <row r="90" spans="5:5" x14ac:dyDescent="0.2">
      <c r="E90" s="260" t="s">
        <v>524</v>
      </c>
    </row>
    <row r="91" spans="5:5" x14ac:dyDescent="0.2">
      <c r="E91" s="260" t="s">
        <v>525</v>
      </c>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7">
    <pageSetUpPr fitToPage="1"/>
  </sheetPr>
  <dimension ref="A1:F36"/>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0" sqref="B10"/>
    </sheetView>
  </sheetViews>
  <sheetFormatPr baseColWidth="10" defaultColWidth="11.42578125" defaultRowHeight="15" x14ac:dyDescent="0.2"/>
  <cols>
    <col min="1" max="1" width="52.7109375" style="47" customWidth="1"/>
    <col min="2" max="2" width="29" style="47" bestFit="1" customWidth="1"/>
    <col min="3" max="3" width="11.42578125" style="47"/>
    <col min="4" max="4" width="3.28515625" style="48" customWidth="1"/>
    <col min="5" max="5" width="105.42578125" style="48" customWidth="1"/>
    <col min="6" max="6" width="3.140625" style="48" customWidth="1"/>
    <col min="7" max="16384" width="11.42578125" style="47"/>
  </cols>
  <sheetData>
    <row r="1" spans="1:6" ht="15.75" x14ac:dyDescent="0.2">
      <c r="A1" s="45"/>
      <c r="B1" s="46"/>
      <c r="E1" s="239" t="s">
        <v>425</v>
      </c>
    </row>
    <row r="2" spans="1:6" ht="36.75" customHeight="1" x14ac:dyDescent="0.2">
      <c r="A2" s="458" t="str">
        <f>" Ressources externes utilisées en " &amp; SURVEY_YEAR &amp; ", en provenance des Associations, des Fondations et des GIP"</f>
        <v xml:space="preserve"> Ressources externes utilisées en 2025, en provenance des Associations, des Fondations et des GIP</v>
      </c>
      <c r="B2" s="458"/>
      <c r="C2" s="458"/>
      <c r="D2" s="49"/>
      <c r="E2" s="50"/>
      <c r="F2" s="49"/>
    </row>
    <row r="3" spans="1:6" ht="144" customHeight="1" x14ac:dyDescent="0.2">
      <c r="A3" s="456" t="s">
        <v>566</v>
      </c>
      <c r="B3" s="456"/>
      <c r="D3" s="51"/>
      <c r="E3" s="50"/>
      <c r="F3" s="49"/>
    </row>
    <row r="4" spans="1:6" ht="15.75" x14ac:dyDescent="0.2">
      <c r="D4" s="53"/>
      <c r="E4" s="53"/>
      <c r="F4" s="53"/>
    </row>
    <row r="5" spans="1:6" ht="31.5" x14ac:dyDescent="0.25">
      <c r="A5" s="156" t="s">
        <v>210</v>
      </c>
      <c r="B5" s="160" t="s">
        <v>66</v>
      </c>
      <c r="D5" s="57"/>
      <c r="E5" s="57"/>
      <c r="F5" s="57"/>
    </row>
    <row r="6" spans="1:6" ht="15.75" x14ac:dyDescent="0.2">
      <c r="A6" s="139" t="s">
        <v>211</v>
      </c>
      <c r="B6" s="154"/>
      <c r="D6" s="57"/>
      <c r="E6" s="57"/>
      <c r="F6" s="57"/>
    </row>
    <row r="7" spans="1:6" ht="15.75" x14ac:dyDescent="0.2">
      <c r="A7" s="135" t="s">
        <v>212</v>
      </c>
      <c r="B7" s="154"/>
      <c r="D7" s="57"/>
      <c r="E7" s="57"/>
      <c r="F7" s="57"/>
    </row>
    <row r="8" spans="1:6" ht="15.75" customHeight="1" x14ac:dyDescent="0.2">
      <c r="A8" s="139" t="s">
        <v>213</v>
      </c>
      <c r="B8" s="154"/>
      <c r="D8" s="57"/>
      <c r="E8" s="161" t="s">
        <v>214</v>
      </c>
      <c r="F8" s="57"/>
    </row>
    <row r="9" spans="1:6" ht="30" x14ac:dyDescent="0.2">
      <c r="A9" s="135" t="s">
        <v>215</v>
      </c>
      <c r="B9" s="154"/>
    </row>
    <row r="10" spans="1:6" ht="105" x14ac:dyDescent="0.2">
      <c r="A10" s="135" t="s">
        <v>112</v>
      </c>
      <c r="B10" s="154"/>
      <c r="D10" s="58"/>
      <c r="E10" s="161" t="s">
        <v>216</v>
      </c>
      <c r="F10" s="58"/>
    </row>
    <row r="11" spans="1:6" x14ac:dyDescent="0.2">
      <c r="A11" s="139" t="s">
        <v>260</v>
      </c>
      <c r="B11" s="245"/>
      <c r="D11" s="51"/>
      <c r="E11" s="51"/>
      <c r="F11" s="51"/>
    </row>
    <row r="12" spans="1:6" ht="31.5" x14ac:dyDescent="0.2">
      <c r="A12" s="246" t="s">
        <v>345</v>
      </c>
      <c r="B12" s="257">
        <f>SUM(B6:B10)</f>
        <v>0</v>
      </c>
      <c r="D12" s="51"/>
      <c r="E12" s="51"/>
      <c r="F12" s="51"/>
    </row>
    <row r="13" spans="1:6" ht="17.25" customHeight="1" x14ac:dyDescent="0.2">
      <c r="D13" s="51"/>
      <c r="E13" s="51"/>
      <c r="F13" s="51"/>
    </row>
    <row r="14" spans="1:6" x14ac:dyDescent="0.2">
      <c r="D14" s="51"/>
      <c r="E14" s="51"/>
      <c r="F14" s="51"/>
    </row>
    <row r="15" spans="1:6" x14ac:dyDescent="0.2">
      <c r="D15" s="51"/>
      <c r="E15" s="51"/>
      <c r="F15" s="51"/>
    </row>
    <row r="17" spans="4:6" x14ac:dyDescent="0.2">
      <c r="D17" s="51"/>
      <c r="E17" s="51"/>
      <c r="F17" s="51"/>
    </row>
    <row r="18" spans="4:6" x14ac:dyDescent="0.2">
      <c r="D18" s="51"/>
      <c r="E18" s="51"/>
      <c r="F18" s="51"/>
    </row>
    <row r="20" spans="4:6" x14ac:dyDescent="0.2">
      <c r="D20" s="49"/>
      <c r="E20" s="49"/>
      <c r="F20" s="49"/>
    </row>
    <row r="21" spans="4:6" x14ac:dyDescent="0.2">
      <c r="D21" s="51"/>
      <c r="E21" s="51"/>
      <c r="F21" s="51"/>
    </row>
    <row r="22" spans="4:6" x14ac:dyDescent="0.2">
      <c r="D22" s="56"/>
      <c r="E22" s="56"/>
      <c r="F22" s="56"/>
    </row>
    <row r="23" spans="4:6" ht="15.75" x14ac:dyDescent="0.2">
      <c r="D23" s="57"/>
      <c r="E23" s="57"/>
      <c r="F23" s="57"/>
    </row>
    <row r="24" spans="4:6" ht="15.75" x14ac:dyDescent="0.2">
      <c r="D24" s="57"/>
      <c r="E24" s="57"/>
      <c r="F24" s="57"/>
    </row>
    <row r="25" spans="4:6" ht="31.5" customHeight="1" x14ac:dyDescent="0.2">
      <c r="D25" s="57"/>
      <c r="E25" s="57"/>
      <c r="F25" s="57"/>
    </row>
    <row r="26" spans="4:6" ht="31.5" customHeight="1" x14ac:dyDescent="0.2">
      <c r="D26" s="57"/>
      <c r="E26" s="57"/>
      <c r="F26" s="57"/>
    </row>
    <row r="27" spans="4:6" ht="31.5" customHeight="1" x14ac:dyDescent="0.2"/>
    <row r="28" spans="4:6" x14ac:dyDescent="0.2">
      <c r="D28" s="58"/>
      <c r="E28" s="58"/>
      <c r="F28" s="58"/>
    </row>
    <row r="29" spans="4:6" x14ac:dyDescent="0.2">
      <c r="D29" s="51"/>
      <c r="E29" s="51"/>
      <c r="F29" s="51"/>
    </row>
    <row r="30" spans="4:6" x14ac:dyDescent="0.2">
      <c r="D30" s="51"/>
      <c r="E30" s="51"/>
      <c r="F30" s="51"/>
    </row>
    <row r="31" spans="4:6" x14ac:dyDescent="0.2">
      <c r="D31" s="51"/>
      <c r="E31" s="51"/>
      <c r="F31" s="51"/>
    </row>
    <row r="32" spans="4:6" x14ac:dyDescent="0.2">
      <c r="D32" s="51"/>
      <c r="E32" s="51"/>
      <c r="F32" s="51"/>
    </row>
    <row r="33" spans="4:6" x14ac:dyDescent="0.2">
      <c r="D33" s="51"/>
      <c r="E33" s="51"/>
      <c r="F33" s="51"/>
    </row>
    <row r="34" spans="4:6" x14ac:dyDescent="0.2">
      <c r="D34" s="51"/>
      <c r="E34" s="51"/>
      <c r="F34" s="51"/>
    </row>
    <row r="36" spans="4:6" ht="15.75" x14ac:dyDescent="0.2">
      <c r="D36" s="59"/>
      <c r="E36" s="59"/>
      <c r="F36" s="59"/>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8">
    <pageSetUpPr fitToPage="1"/>
  </sheetPr>
  <dimension ref="A1:F53"/>
  <sheetViews>
    <sheetView showGridLines="0" zoomScaleNormal="100" zoomScaleSheetLayoutView="100" workbookViewId="0">
      <pane xSplit="5" ySplit="2" topLeftCell="F10" activePane="bottomRight" state="frozen"/>
      <selection pane="topRight" activeCell="F1" sqref="F1"/>
      <selection pane="bottomLeft" activeCell="A3" sqref="A3"/>
      <selection pane="bottomRight" activeCell="C37" sqref="C37"/>
    </sheetView>
  </sheetViews>
  <sheetFormatPr baseColWidth="10" defaultColWidth="11.42578125" defaultRowHeight="15" x14ac:dyDescent="0.2"/>
  <cols>
    <col min="1" max="1" width="12.28515625" style="47" customWidth="1"/>
    <col min="2" max="2" width="44.7109375" style="47" bestFit="1" customWidth="1"/>
    <col min="3" max="3" width="27.42578125" style="47" customWidth="1"/>
    <col min="4" max="4" width="28.5703125" style="47" bestFit="1" customWidth="1"/>
    <col min="5" max="5" width="3.42578125" style="47" customWidth="1"/>
    <col min="6" max="6" width="20.7109375" style="48" customWidth="1"/>
    <col min="7" max="16384" width="11.42578125" style="47"/>
  </cols>
  <sheetData>
    <row r="1" spans="1:6" ht="15.75" x14ac:dyDescent="0.2">
      <c r="A1" s="45"/>
      <c r="B1" s="46"/>
      <c r="C1" s="265"/>
      <c r="D1" s="265"/>
    </row>
    <row r="2" spans="1:6" ht="36" customHeight="1" x14ac:dyDescent="0.2">
      <c r="A2" s="430" t="str">
        <f>" Ressources externes utilisées en " &amp; SURVEY_YEAR &amp; ", en provenance des entreprises"</f>
        <v xml:space="preserve"> Ressources externes utilisées en 2025, en provenance des entreprises</v>
      </c>
      <c r="B2" s="430"/>
      <c r="C2" s="430"/>
      <c r="F2" s="49"/>
    </row>
    <row r="3" spans="1:6" ht="129" customHeight="1" x14ac:dyDescent="0.2">
      <c r="A3" s="435" t="s">
        <v>567</v>
      </c>
      <c r="B3" s="435"/>
      <c r="C3" s="435"/>
      <c r="D3" s="435"/>
      <c r="E3" s="266"/>
      <c r="F3" s="49"/>
    </row>
    <row r="4" spans="1:6" ht="37.15" customHeight="1" x14ac:dyDescent="0.2">
      <c r="A4" s="402" t="s">
        <v>528</v>
      </c>
      <c r="B4" s="402"/>
      <c r="C4" s="402"/>
      <c r="D4" s="402"/>
      <c r="F4" s="53"/>
    </row>
    <row r="5" spans="1:6" ht="15.75" x14ac:dyDescent="0.25">
      <c r="A5" s="432" t="s">
        <v>1</v>
      </c>
      <c r="B5" s="432"/>
      <c r="C5" s="432"/>
      <c r="D5" s="432"/>
      <c r="F5" s="57"/>
    </row>
    <row r="6" spans="1:6" ht="31.5" x14ac:dyDescent="0.25">
      <c r="A6" s="267"/>
      <c r="B6" s="163" t="s">
        <v>218</v>
      </c>
      <c r="C6" s="163" t="s">
        <v>347</v>
      </c>
      <c r="D6" s="163" t="s">
        <v>220</v>
      </c>
      <c r="F6" s="57"/>
    </row>
    <row r="7" spans="1:6" ht="15.75" x14ac:dyDescent="0.2">
      <c r="A7" s="268" t="s">
        <v>221</v>
      </c>
      <c r="B7" s="168"/>
      <c r="C7" s="271"/>
      <c r="D7" s="116"/>
      <c r="F7" s="57"/>
    </row>
    <row r="8" spans="1:6" x14ac:dyDescent="0.2">
      <c r="A8" s="268" t="s">
        <v>222</v>
      </c>
      <c r="B8" s="168"/>
      <c r="C8" s="271"/>
      <c r="D8" s="116"/>
    </row>
    <row r="9" spans="1:6" x14ac:dyDescent="0.2">
      <c r="A9" s="268" t="s">
        <v>223</v>
      </c>
      <c r="B9" s="168"/>
      <c r="C9" s="271"/>
      <c r="D9" s="116"/>
      <c r="F9" s="58"/>
    </row>
    <row r="10" spans="1:6" x14ac:dyDescent="0.2">
      <c r="A10" s="268" t="s">
        <v>224</v>
      </c>
      <c r="B10" s="168"/>
      <c r="C10" s="271"/>
      <c r="D10" s="116"/>
      <c r="F10" s="51"/>
    </row>
    <row r="11" spans="1:6" x14ac:dyDescent="0.2">
      <c r="A11" s="268" t="s">
        <v>225</v>
      </c>
      <c r="B11" s="168"/>
      <c r="C11" s="271"/>
      <c r="D11" s="116"/>
      <c r="F11" s="51"/>
    </row>
    <row r="12" spans="1:6" x14ac:dyDescent="0.2">
      <c r="A12" s="268" t="s">
        <v>226</v>
      </c>
      <c r="B12" s="168"/>
      <c r="C12" s="271"/>
      <c r="D12" s="116"/>
      <c r="F12" s="51"/>
    </row>
    <row r="13" spans="1:6" x14ac:dyDescent="0.2">
      <c r="A13" s="268" t="s">
        <v>227</v>
      </c>
      <c r="B13" s="168"/>
      <c r="C13" s="271"/>
      <c r="D13" s="116"/>
      <c r="F13" s="51"/>
    </row>
    <row r="14" spans="1:6" x14ac:dyDescent="0.2">
      <c r="A14" s="268" t="s">
        <v>228</v>
      </c>
      <c r="B14" s="168"/>
      <c r="C14" s="271"/>
      <c r="D14" s="116"/>
      <c r="F14" s="51"/>
    </row>
    <row r="15" spans="1:6" x14ac:dyDescent="0.2">
      <c r="A15" s="268" t="s">
        <v>229</v>
      </c>
      <c r="B15" s="168"/>
      <c r="C15" s="271"/>
      <c r="D15" s="116"/>
      <c r="F15" s="51"/>
    </row>
    <row r="16" spans="1:6" x14ac:dyDescent="0.2">
      <c r="A16" s="268" t="s">
        <v>230</v>
      </c>
      <c r="B16" s="168"/>
      <c r="C16" s="271"/>
      <c r="D16" s="116"/>
      <c r="F16" s="51"/>
    </row>
    <row r="17" spans="1:6" x14ac:dyDescent="0.2">
      <c r="A17" s="268" t="s">
        <v>231</v>
      </c>
      <c r="B17" s="168"/>
      <c r="C17" s="271"/>
      <c r="D17" s="116"/>
      <c r="F17" s="51"/>
    </row>
    <row r="18" spans="1:6" x14ac:dyDescent="0.2">
      <c r="A18" s="268" t="s">
        <v>232</v>
      </c>
      <c r="B18" s="168"/>
      <c r="C18" s="271"/>
      <c r="D18" s="116"/>
      <c r="F18" s="51"/>
    </row>
    <row r="19" spans="1:6" x14ac:dyDescent="0.2">
      <c r="A19" s="268" t="s">
        <v>233</v>
      </c>
      <c r="B19" s="168"/>
      <c r="C19" s="271"/>
      <c r="D19" s="116"/>
      <c r="F19" s="51"/>
    </row>
    <row r="20" spans="1:6" x14ac:dyDescent="0.2">
      <c r="A20" s="268" t="s">
        <v>234</v>
      </c>
      <c r="B20" s="168"/>
      <c r="C20" s="271"/>
      <c r="D20" s="116"/>
      <c r="F20" s="51"/>
    </row>
    <row r="21" spans="1:6" x14ac:dyDescent="0.2">
      <c r="A21" s="268" t="s">
        <v>235</v>
      </c>
      <c r="B21" s="168"/>
      <c r="C21" s="271"/>
      <c r="D21" s="116"/>
      <c r="F21" s="51"/>
    </row>
    <row r="22" spans="1:6" x14ac:dyDescent="0.2">
      <c r="A22" s="268" t="s">
        <v>236</v>
      </c>
      <c r="B22" s="168"/>
      <c r="C22" s="271"/>
      <c r="D22" s="116"/>
      <c r="F22" s="51"/>
    </row>
    <row r="23" spans="1:6" x14ac:dyDescent="0.2">
      <c r="A23" s="268" t="s">
        <v>237</v>
      </c>
      <c r="B23" s="168"/>
      <c r="C23" s="271"/>
      <c r="D23" s="116"/>
      <c r="F23" s="51"/>
    </row>
    <row r="24" spans="1:6" x14ac:dyDescent="0.2">
      <c r="A24" s="268" t="s">
        <v>238</v>
      </c>
      <c r="B24" s="168"/>
      <c r="C24" s="271"/>
      <c r="D24" s="116"/>
      <c r="F24" s="51"/>
    </row>
    <row r="25" spans="1:6" x14ac:dyDescent="0.2">
      <c r="A25" s="268" t="s">
        <v>239</v>
      </c>
      <c r="B25" s="168"/>
      <c r="C25" s="271"/>
      <c r="D25" s="116"/>
      <c r="F25" s="51"/>
    </row>
    <row r="26" spans="1:6" x14ac:dyDescent="0.2">
      <c r="A26" s="268" t="s">
        <v>240</v>
      </c>
      <c r="B26" s="168"/>
      <c r="C26" s="271"/>
      <c r="D26" s="116"/>
      <c r="F26" s="51"/>
    </row>
    <row r="27" spans="1:6" x14ac:dyDescent="0.2">
      <c r="A27" s="268" t="s">
        <v>241</v>
      </c>
      <c r="B27" s="168"/>
      <c r="C27" s="271"/>
      <c r="D27" s="116"/>
      <c r="F27" s="51"/>
    </row>
    <row r="28" spans="1:6" x14ac:dyDescent="0.2">
      <c r="A28" s="268" t="s">
        <v>242</v>
      </c>
      <c r="B28" s="168"/>
      <c r="C28" s="271"/>
      <c r="D28" s="116"/>
      <c r="F28" s="51"/>
    </row>
    <row r="29" spans="1:6" x14ac:dyDescent="0.2">
      <c r="A29" s="268" t="s">
        <v>243</v>
      </c>
      <c r="B29" s="168"/>
      <c r="C29" s="271"/>
      <c r="D29" s="116"/>
      <c r="F29" s="51"/>
    </row>
    <row r="30" spans="1:6" x14ac:dyDescent="0.2">
      <c r="A30" s="268" t="s">
        <v>244</v>
      </c>
      <c r="B30" s="168"/>
      <c r="C30" s="271"/>
      <c r="D30" s="116"/>
      <c r="F30" s="51"/>
    </row>
    <row r="31" spans="1:6" x14ac:dyDescent="0.2">
      <c r="A31" s="268" t="s">
        <v>245</v>
      </c>
      <c r="B31" s="168"/>
      <c r="C31" s="271"/>
      <c r="D31" s="116"/>
      <c r="F31" s="51"/>
    </row>
    <row r="32" spans="1:6" x14ac:dyDescent="0.2">
      <c r="A32" s="268" t="s">
        <v>246</v>
      </c>
      <c r="B32" s="168"/>
      <c r="C32" s="271"/>
      <c r="D32" s="116"/>
      <c r="F32" s="51"/>
    </row>
    <row r="33" spans="1:6" x14ac:dyDescent="0.2">
      <c r="A33" s="268" t="s">
        <v>247</v>
      </c>
      <c r="B33" s="168"/>
      <c r="C33" s="271"/>
      <c r="D33" s="116"/>
      <c r="F33" s="51"/>
    </row>
    <row r="34" spans="1:6" x14ac:dyDescent="0.2">
      <c r="A34" s="268" t="s">
        <v>248</v>
      </c>
      <c r="B34" s="168"/>
      <c r="C34" s="271"/>
      <c r="D34" s="116"/>
      <c r="F34" s="51"/>
    </row>
    <row r="35" spans="1:6" x14ac:dyDescent="0.2">
      <c r="A35" s="268" t="s">
        <v>249</v>
      </c>
      <c r="B35" s="168"/>
      <c r="C35" s="271"/>
      <c r="D35" s="116"/>
      <c r="F35" s="51"/>
    </row>
    <row r="36" spans="1:6" x14ac:dyDescent="0.2">
      <c r="A36" s="268" t="s">
        <v>250</v>
      </c>
      <c r="B36" s="168"/>
      <c r="C36" s="271"/>
      <c r="D36" s="116"/>
      <c r="F36" s="51"/>
    </row>
    <row r="37" spans="1:6" ht="15.75" x14ac:dyDescent="0.25">
      <c r="A37" s="268">
        <v>31</v>
      </c>
      <c r="B37" s="270" t="s">
        <v>418</v>
      </c>
      <c r="C37" s="271"/>
      <c r="D37" s="269"/>
    </row>
    <row r="38" spans="1:6" ht="48" customHeight="1" x14ac:dyDescent="0.2">
      <c r="A38" s="459" t="s">
        <v>346</v>
      </c>
      <c r="B38" s="460"/>
      <c r="C38" s="272">
        <f>SUM(C7:C37)</f>
        <v>0</v>
      </c>
    </row>
    <row r="39" spans="1:6" ht="28.5" customHeight="1" x14ac:dyDescent="0.2">
      <c r="B39" s="104"/>
      <c r="C39" s="104"/>
    </row>
    <row r="40" spans="1:6" x14ac:dyDescent="0.2">
      <c r="B40" s="104"/>
    </row>
    <row r="41" spans="1:6" x14ac:dyDescent="0.2">
      <c r="B41" s="104"/>
    </row>
    <row r="42" spans="1:6" x14ac:dyDescent="0.2">
      <c r="B42" s="104"/>
    </row>
    <row r="51" ht="31.5" customHeight="1" x14ac:dyDescent="0.2"/>
    <row r="52" ht="31.5" customHeight="1" x14ac:dyDescent="0.2"/>
    <row r="53" ht="31.5" customHeight="1" x14ac:dyDescent="0.2"/>
  </sheetData>
  <mergeCells count="5">
    <mergeCell ref="A5:D5"/>
    <mergeCell ref="A38:B38"/>
    <mergeCell ref="A2:C2"/>
    <mergeCell ref="A4:D4"/>
    <mergeCell ref="A3:D3"/>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9">
    <pageSetUpPr fitToPage="1"/>
  </sheetPr>
  <dimension ref="A1:F41"/>
  <sheetViews>
    <sheetView showGridLines="0" zoomScale="85" zoomScaleNormal="85" zoomScaleSheetLayoutView="100" workbookViewId="0">
      <pane xSplit="3" ySplit="2" topLeftCell="D3" activePane="bottomRight" state="frozen"/>
      <selection pane="topRight" activeCell="D1" sqref="D1"/>
      <selection pane="bottomLeft" activeCell="A3" sqref="A3"/>
      <selection pane="bottomRight" activeCell="E9" sqref="E9"/>
    </sheetView>
  </sheetViews>
  <sheetFormatPr baseColWidth="10" defaultColWidth="11.42578125" defaultRowHeight="15" x14ac:dyDescent="0.2"/>
  <cols>
    <col min="1" max="1" width="58.7109375" style="47" customWidth="1"/>
    <col min="2" max="2" width="25.28515625" style="47" customWidth="1"/>
    <col min="3" max="3" width="22.28515625" style="47" customWidth="1"/>
    <col min="4" max="4" width="3.28515625" style="48" customWidth="1"/>
    <col min="5" max="5" width="42.7109375" style="48" customWidth="1"/>
    <col min="6" max="6" width="3.140625" style="48" customWidth="1"/>
    <col min="7" max="16384" width="11.42578125" style="47"/>
  </cols>
  <sheetData>
    <row r="1" spans="1:6" ht="15.75" x14ac:dyDescent="0.25">
      <c r="A1" s="45"/>
      <c r="B1" s="265"/>
      <c r="C1" s="273"/>
      <c r="E1" s="239" t="s">
        <v>425</v>
      </c>
    </row>
    <row r="2" spans="1:6" ht="34.15" customHeight="1" x14ac:dyDescent="0.2">
      <c r="A2" s="461" t="str">
        <f>" Ressources externes utilisées en " &amp; SURVEY_YEAR &amp; ", en provenance des organisations internationales et de l'Étranger"</f>
        <v xml:space="preserve"> Ressources externes utilisées en 2025, en provenance des organisations internationales et de l'Étranger</v>
      </c>
      <c r="B2" s="461"/>
      <c r="C2" s="461"/>
      <c r="D2" s="49"/>
      <c r="E2" s="50"/>
      <c r="F2" s="49"/>
    </row>
    <row r="3" spans="1:6" ht="101.45" customHeight="1" x14ac:dyDescent="0.2">
      <c r="A3" s="456" t="s">
        <v>568</v>
      </c>
      <c r="B3" s="456"/>
      <c r="C3" s="456"/>
      <c r="D3" s="51"/>
      <c r="E3" s="50"/>
      <c r="F3" s="49"/>
    </row>
    <row r="4" spans="1:6" ht="12.75" customHeight="1" x14ac:dyDescent="0.2">
      <c r="D4" s="53"/>
      <c r="E4" s="53"/>
      <c r="F4" s="53"/>
    </row>
    <row r="5" spans="1:6" ht="15.75" x14ac:dyDescent="0.25">
      <c r="A5" s="134" t="s">
        <v>8</v>
      </c>
      <c r="B5" s="208" t="s">
        <v>66</v>
      </c>
      <c r="D5" s="57"/>
      <c r="E5" s="57"/>
      <c r="F5" s="57"/>
    </row>
    <row r="6" spans="1:6" ht="30" x14ac:dyDescent="0.2">
      <c r="A6" s="277" t="s">
        <v>356</v>
      </c>
      <c r="B6" s="279"/>
      <c r="D6" s="57"/>
      <c r="E6" s="57"/>
      <c r="F6" s="57"/>
    </row>
    <row r="7" spans="1:6" ht="15.75" x14ac:dyDescent="0.2">
      <c r="A7" s="277" t="s">
        <v>355</v>
      </c>
      <c r="B7" s="279"/>
      <c r="D7" s="57"/>
      <c r="E7" s="57"/>
      <c r="F7" s="57"/>
    </row>
    <row r="8" spans="1:6" x14ac:dyDescent="0.2">
      <c r="A8" s="277" t="s">
        <v>112</v>
      </c>
      <c r="B8" s="279"/>
    </row>
    <row r="9" spans="1:6" x14ac:dyDescent="0.2">
      <c r="A9" s="277" t="s">
        <v>260</v>
      </c>
      <c r="B9" s="280"/>
      <c r="D9" s="58"/>
      <c r="E9" s="58"/>
      <c r="F9" s="58"/>
    </row>
    <row r="10" spans="1:6" ht="31.5" x14ac:dyDescent="0.2">
      <c r="A10" s="246" t="s">
        <v>354</v>
      </c>
      <c r="B10" s="282">
        <f>SUM(B6:B8)</f>
        <v>0</v>
      </c>
      <c r="D10" s="51"/>
      <c r="E10" s="51"/>
      <c r="F10" s="51"/>
    </row>
    <row r="11" spans="1:6" ht="12.75" customHeight="1" x14ac:dyDescent="0.2">
      <c r="A11" s="274"/>
      <c r="B11" s="274"/>
      <c r="C11" s="274"/>
      <c r="D11" s="51"/>
      <c r="E11" s="51"/>
      <c r="F11" s="51"/>
    </row>
    <row r="12" spans="1:6" ht="31.5" x14ac:dyDescent="0.25">
      <c r="A12" s="278" t="s">
        <v>3</v>
      </c>
      <c r="B12" s="208" t="s">
        <v>66</v>
      </c>
      <c r="D12" s="51"/>
      <c r="E12" s="51"/>
      <c r="F12" s="51"/>
    </row>
    <row r="13" spans="1:6" ht="30" x14ac:dyDescent="0.2">
      <c r="A13" s="277" t="s">
        <v>252</v>
      </c>
      <c r="B13" s="279"/>
      <c r="D13" s="51"/>
      <c r="E13" s="51"/>
      <c r="F13" s="51"/>
    </row>
    <row r="14" spans="1:6" ht="30" x14ac:dyDescent="0.2">
      <c r="A14" s="277" t="s">
        <v>253</v>
      </c>
      <c r="B14" s="279"/>
      <c r="D14" s="51"/>
      <c r="E14" s="51"/>
      <c r="F14" s="51"/>
    </row>
    <row r="15" spans="1:6" x14ac:dyDescent="0.2">
      <c r="A15" s="277" t="s">
        <v>254</v>
      </c>
      <c r="B15" s="279"/>
      <c r="D15" s="51"/>
      <c r="E15" s="51"/>
      <c r="F15" s="51"/>
    </row>
    <row r="16" spans="1:6" x14ac:dyDescent="0.2">
      <c r="A16" s="277" t="s">
        <v>255</v>
      </c>
      <c r="B16" s="279"/>
    </row>
    <row r="17" spans="1:6" x14ac:dyDescent="0.2">
      <c r="A17" s="277" t="s">
        <v>256</v>
      </c>
      <c r="B17" s="279"/>
      <c r="D17" s="51"/>
      <c r="E17" s="51"/>
      <c r="F17" s="51"/>
    </row>
    <row r="18" spans="1:6" x14ac:dyDescent="0.2">
      <c r="A18" s="277" t="s">
        <v>257</v>
      </c>
      <c r="B18" s="279"/>
      <c r="D18" s="51"/>
      <c r="E18" s="51"/>
      <c r="F18" s="51"/>
    </row>
    <row r="19" spans="1:6" ht="30" x14ac:dyDescent="0.2">
      <c r="A19" s="277" t="s">
        <v>258</v>
      </c>
      <c r="B19" s="279"/>
    </row>
    <row r="20" spans="1:6" x14ac:dyDescent="0.2">
      <c r="A20" s="277" t="s">
        <v>259</v>
      </c>
      <c r="B20" s="279"/>
      <c r="D20" s="49"/>
      <c r="E20" s="49"/>
      <c r="F20" s="49"/>
    </row>
    <row r="21" spans="1:6" x14ac:dyDescent="0.2">
      <c r="A21" s="277" t="s">
        <v>112</v>
      </c>
      <c r="B21" s="279"/>
      <c r="D21" s="51"/>
      <c r="E21" s="51"/>
      <c r="F21" s="51"/>
    </row>
    <row r="22" spans="1:6" x14ac:dyDescent="0.2">
      <c r="A22" s="277" t="s">
        <v>260</v>
      </c>
      <c r="B22" s="280"/>
      <c r="D22" s="56"/>
      <c r="E22" s="56"/>
      <c r="F22" s="56"/>
    </row>
    <row r="23" spans="1:6" ht="31.5" x14ac:dyDescent="0.2">
      <c r="A23" s="246" t="s">
        <v>353</v>
      </c>
      <c r="B23" s="282">
        <f>SUM(B13:B21)</f>
        <v>0</v>
      </c>
      <c r="D23" s="57"/>
      <c r="E23" s="57"/>
      <c r="F23" s="57"/>
    </row>
    <row r="24" spans="1:6" ht="13.5" customHeight="1" x14ac:dyDescent="0.2">
      <c r="D24" s="57"/>
      <c r="E24" s="57"/>
      <c r="F24" s="57"/>
    </row>
    <row r="25" spans="1:6" ht="29.25" customHeight="1" x14ac:dyDescent="0.25">
      <c r="A25" s="278" t="s">
        <v>4</v>
      </c>
      <c r="B25" s="208" t="s">
        <v>66</v>
      </c>
      <c r="D25" s="57"/>
      <c r="E25" s="462" t="s">
        <v>262</v>
      </c>
      <c r="F25" s="57"/>
    </row>
    <row r="26" spans="1:6" ht="13.5" customHeight="1" x14ac:dyDescent="0.2">
      <c r="A26" s="81" t="s">
        <v>351</v>
      </c>
      <c r="B26" s="279"/>
      <c r="E26" s="462"/>
    </row>
    <row r="27" spans="1:6" ht="26.25" customHeight="1" x14ac:dyDescent="0.2">
      <c r="A27" s="81" t="s">
        <v>350</v>
      </c>
      <c r="B27" s="279"/>
      <c r="D27" s="58"/>
      <c r="E27" s="462"/>
      <c r="F27" s="58"/>
    </row>
    <row r="28" spans="1:6" x14ac:dyDescent="0.2">
      <c r="A28" s="81" t="s">
        <v>112</v>
      </c>
      <c r="B28" s="279"/>
      <c r="D28" s="51"/>
      <c r="E28" s="462"/>
      <c r="F28" s="51"/>
    </row>
    <row r="29" spans="1:6" ht="47.25" x14ac:dyDescent="0.25">
      <c r="A29" s="246" t="s">
        <v>352</v>
      </c>
      <c r="B29" s="281">
        <f>SUM(B26:B28)</f>
        <v>0</v>
      </c>
      <c r="D29" s="51"/>
      <c r="E29" s="462"/>
      <c r="F29" s="51"/>
    </row>
    <row r="30" spans="1:6" x14ac:dyDescent="0.2">
      <c r="D30" s="51"/>
      <c r="E30" s="51"/>
      <c r="F30" s="51"/>
    </row>
    <row r="31" spans="1:6" x14ac:dyDescent="0.2">
      <c r="A31" s="275"/>
      <c r="B31" s="275"/>
      <c r="D31" s="51"/>
      <c r="E31" s="51"/>
      <c r="F31" s="51"/>
    </row>
    <row r="32" spans="1:6" ht="15.75" x14ac:dyDescent="0.25">
      <c r="A32" s="278" t="s">
        <v>5</v>
      </c>
      <c r="B32" s="208" t="s">
        <v>66</v>
      </c>
      <c r="D32" s="51"/>
      <c r="E32" s="51"/>
      <c r="F32" s="51"/>
    </row>
    <row r="33" spans="1:6" x14ac:dyDescent="0.2">
      <c r="A33" s="81" t="s">
        <v>351</v>
      </c>
      <c r="B33" s="279"/>
    </row>
    <row r="34" spans="1:6" ht="15.75" x14ac:dyDescent="0.2">
      <c r="A34" s="81" t="s">
        <v>350</v>
      </c>
      <c r="B34" s="279"/>
      <c r="D34" s="59"/>
      <c r="E34" s="59"/>
      <c r="F34" s="59"/>
    </row>
    <row r="35" spans="1:6" x14ac:dyDescent="0.2">
      <c r="A35" s="81" t="s">
        <v>112</v>
      </c>
      <c r="B35" s="279"/>
    </row>
    <row r="36" spans="1:6" ht="31.5" x14ac:dyDescent="0.2">
      <c r="A36" s="246" t="s">
        <v>349</v>
      </c>
      <c r="B36" s="282">
        <f>SUM(B33:B35)</f>
        <v>0</v>
      </c>
    </row>
    <row r="37" spans="1:6" ht="15.75" x14ac:dyDescent="0.2">
      <c r="A37" s="146"/>
      <c r="B37" s="146"/>
      <c r="C37" s="146"/>
    </row>
    <row r="38" spans="1:6" x14ac:dyDescent="0.2">
      <c r="A38" s="104"/>
      <c r="B38" s="276"/>
    </row>
    <row r="39" spans="1:6" ht="50.25" customHeight="1" x14ac:dyDescent="0.2">
      <c r="A39" s="246" t="s">
        <v>348</v>
      </c>
      <c r="B39" s="282">
        <f>RESS_OI_UE_TOTAL+RESS_OI_HE_TOTAL+RESS_ESE_TOTAL+RESS_EE_TOTAL</f>
        <v>0</v>
      </c>
    </row>
    <row r="40" spans="1:6" ht="27" customHeight="1" x14ac:dyDescent="0.2">
      <c r="A40" s="146"/>
      <c r="B40" s="146"/>
      <c r="C40" s="146"/>
    </row>
    <row r="41" spans="1:6" ht="30" customHeight="1" x14ac:dyDescent="0.2">
      <c r="A41" s="146"/>
      <c r="B41" s="146"/>
      <c r="C41" s="146"/>
    </row>
  </sheetData>
  <mergeCells count="3">
    <mergeCell ref="A2:C2"/>
    <mergeCell ref="A3:C3"/>
    <mergeCell ref="E25:E29"/>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0">
    <pageSetUpPr fitToPage="1"/>
  </sheetPr>
  <dimension ref="A1:D16"/>
  <sheetViews>
    <sheetView showGridLines="0" zoomScale="85" zoomScaleNormal="85" zoomScaleSheetLayoutView="100" workbookViewId="0">
      <selection activeCell="B13" sqref="B13"/>
    </sheetView>
  </sheetViews>
  <sheetFormatPr baseColWidth="10" defaultColWidth="11.42578125" defaultRowHeight="15" x14ac:dyDescent="0.2"/>
  <cols>
    <col min="1" max="1" width="58.7109375" style="47" customWidth="1"/>
    <col min="2" max="2" width="25.28515625" style="47" customWidth="1"/>
    <col min="3" max="4" width="25.42578125" style="47" customWidth="1"/>
    <col min="5" max="16384" width="11.42578125" style="47"/>
  </cols>
  <sheetData>
    <row r="1" spans="1:4" ht="15.75" x14ac:dyDescent="0.25">
      <c r="A1" s="45"/>
      <c r="C1" s="273"/>
      <c r="D1" s="273"/>
    </row>
    <row r="2" spans="1:4" ht="24" customHeight="1" x14ac:dyDescent="0.2">
      <c r="A2" s="463" t="str">
        <f>"Synthèse des RESSOURCES utilisées pour la R&amp;D en "&amp; SURVEY_YEAR &amp; " et estimation en "&amp;SURVEY_YEAR+1</f>
        <v>Synthèse des RESSOURCES utilisées pour la R&amp;D en 2025 et estimation en 2026</v>
      </c>
      <c r="B2" s="463"/>
      <c r="C2" s="463"/>
      <c r="D2" s="291"/>
    </row>
    <row r="3" spans="1:4" ht="15.75" x14ac:dyDescent="0.25">
      <c r="A3" s="283"/>
      <c r="B3" s="464" t="s">
        <v>66</v>
      </c>
      <c r="C3" s="464"/>
      <c r="D3" s="204"/>
    </row>
    <row r="4" spans="1:4" x14ac:dyDescent="0.2">
      <c r="A4" s="283"/>
      <c r="C4" s="284"/>
      <c r="D4" s="284"/>
    </row>
    <row r="5" spans="1:4" ht="15.75" x14ac:dyDescent="0.25">
      <c r="A5" s="104"/>
      <c r="B5" s="285" t="str">
        <f>"en " &amp; SURVEY_YEAR</f>
        <v>en 2025</v>
      </c>
      <c r="C5" s="286" t="str">
        <f>"Estimation " &amp; SURVEY_YEAR+1</f>
        <v>Estimation 2026</v>
      </c>
      <c r="D5" s="294" t="str">
        <f>"Evolution " &amp; SURVEY_YEAR+1&amp;"/"&amp;SURVEY_YEAR</f>
        <v>Evolution 2026/2025</v>
      </c>
    </row>
    <row r="6" spans="1:4" ht="69" customHeight="1" x14ac:dyDescent="0.2">
      <c r="A6" s="246" t="str">
        <f>"Total des ressources externes pour travaux de R&amp;D en " &amp; SURVEY_YEAR</f>
        <v>Total des ressources externes pour travaux de R&amp;D en 2025</v>
      </c>
      <c r="B6" s="282">
        <f>RESS_GOV_TOTAL+RESS_ES_TOTAL+RESS_I_TOTAL+RESS_ENTR_TOTAL+RESS_ETR_TOTAL</f>
        <v>0</v>
      </c>
      <c r="C6" s="293"/>
      <c r="D6" s="219">
        <f>IF(RESS_CONTRAT_TOTAL&lt;&gt;0,(RESS_CONTRAT_PREV/RESS_CONTRAT_TOTAL-1)*100,0)</f>
        <v>0</v>
      </c>
    </row>
    <row r="7" spans="1:4" ht="15.75" x14ac:dyDescent="0.2">
      <c r="A7" s="146"/>
      <c r="B7" s="287"/>
      <c r="C7" s="288"/>
      <c r="D7" s="288"/>
    </row>
    <row r="8" spans="1:4" ht="33.6" customHeight="1" x14ac:dyDescent="0.2">
      <c r="A8" s="465"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65"/>
      <c r="C8" s="465"/>
      <c r="D8" s="465"/>
    </row>
    <row r="9" spans="1:4" ht="15.75" x14ac:dyDescent="0.2">
      <c r="A9" s="246" t="s">
        <v>570</v>
      </c>
      <c r="B9" s="282">
        <f>RESS_BUDGT_TOTAL+RESS_PROPRES_TOTAL+RESS_CONTRAT_TOTAL</f>
        <v>0</v>
      </c>
      <c r="C9" s="282">
        <f>RESS_BUDGT_PREV+RESS_PROPRES_PREV+RESS_CONTRAT_PREV</f>
        <v>0</v>
      </c>
      <c r="D9" s="219">
        <f>IF(RESS_TOTALE&lt;&gt;0,(RESS_TOTALE_PREV/RESS_TOTALE-1)*100,0)</f>
        <v>0</v>
      </c>
    </row>
    <row r="10" spans="1:4" x14ac:dyDescent="0.2">
      <c r="A10" s="417" t="str">
        <f>IF(ABS(D9)&gt;20,"Les ressources totales estimées pour "&amp; SURVEY_YEAR + 1&amp; " varient de plus de 20% par rapport aux ressources totales "&amp; SURVEY_YEAR,"Contrôles OK")</f>
        <v>Contrôles OK</v>
      </c>
      <c r="B10" s="417"/>
      <c r="C10" s="417"/>
      <c r="D10" s="417"/>
    </row>
    <row r="11" spans="1:4" x14ac:dyDescent="0.2">
      <c r="A11" s="86"/>
      <c r="B11" s="289"/>
      <c r="C11" s="289"/>
      <c r="D11" s="289"/>
    </row>
    <row r="12" spans="1:4" ht="39.6" customHeight="1" x14ac:dyDescent="0.2">
      <c r="A12" s="465"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65"/>
      <c r="C12" s="465"/>
      <c r="D12" s="465"/>
    </row>
    <row r="13" spans="1:4" ht="65.25" customHeight="1" x14ac:dyDescent="0.2">
      <c r="A13" s="259" t="s">
        <v>569</v>
      </c>
      <c r="B13" s="219">
        <f>RESS_TOTALE/(DEP_TOTALE+0.001)*100</f>
        <v>0</v>
      </c>
      <c r="C13" s="219">
        <f>RESS_TOTALE_PREV/(DEP_TOTALE_PREV+0.001)*100</f>
        <v>0</v>
      </c>
      <c r="D13" s="292"/>
    </row>
    <row r="14" spans="1:4" x14ac:dyDescent="0.2">
      <c r="A14" s="450" t="str">
        <f>IF(ABS(RESS_TOTALE_2)&gt;20,"L'écart entre les ressources et les dépenses totales de R&amp;D est de plus de 20%","Contrôles OK")</f>
        <v>Contrôles OK</v>
      </c>
      <c r="B14" s="450"/>
      <c r="C14" s="450"/>
      <c r="D14" s="450"/>
    </row>
    <row r="15" spans="1:4" x14ac:dyDescent="0.2">
      <c r="A15" s="450" t="str">
        <f>IF(ABS(RESS_TOTALE_2_PREV)&gt;20,"L'écart entre les ressources estimées pour "&amp; SURVEY_YEAR + 1&amp; " et les dépenses de R&amp;D estimées en "&amp; SURVEY_YEAR &amp; " est de plus de 20%","Contrôles OK")</f>
        <v>Contrôles OK</v>
      </c>
      <c r="B15" s="450"/>
      <c r="C15" s="450"/>
      <c r="D15" s="450"/>
    </row>
    <row r="16" spans="1:4" ht="15.75" x14ac:dyDescent="0.2">
      <c r="A16" s="264" t="s">
        <v>595</v>
      </c>
      <c r="B16" s="290">
        <f>DEP_TOTALE</f>
        <v>0</v>
      </c>
      <c r="C16" s="290">
        <f>DEP_TOTALE_PREV</f>
        <v>0</v>
      </c>
      <c r="D16" s="292"/>
    </row>
  </sheetData>
  <mergeCells count="7">
    <mergeCell ref="A14:D14"/>
    <mergeCell ref="A15:D15"/>
    <mergeCell ref="A2:C2"/>
    <mergeCell ref="B3:C3"/>
    <mergeCell ref="A12:D12"/>
    <mergeCell ref="A8:D8"/>
    <mergeCell ref="A10:D10"/>
  </mergeCells>
  <conditionalFormatting sqref="B13:C13">
    <cfRule type="cellIs" dxfId="25" priority="1" operator="notBetween">
      <formula>-20</formula>
      <formula>20</formula>
    </cfRule>
  </conditionalFormatting>
  <conditionalFormatting sqref="D6">
    <cfRule type="cellIs" dxfId="24" priority="4" operator="notBetween">
      <formula>-20</formula>
      <formula>20</formula>
    </cfRule>
  </conditionalFormatting>
  <conditionalFormatting sqref="D9">
    <cfRule type="cellIs" dxfId="23" priority="3"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1">
    <pageSetUpPr fitToPage="1"/>
  </sheetPr>
  <dimension ref="A1:L62"/>
  <sheetViews>
    <sheetView showGridLines="0" zoomScale="70" zoomScaleNormal="70" workbookViewId="0">
      <pane xSplit="1" ySplit="6" topLeftCell="B16" activePane="bottomRight" state="frozen"/>
      <selection pane="topRight" activeCell="B1" sqref="B1"/>
      <selection pane="bottomLeft" activeCell="A7" sqref="A7"/>
      <selection pane="bottomRight" activeCell="D12" sqref="D12"/>
    </sheetView>
  </sheetViews>
  <sheetFormatPr baseColWidth="10" defaultColWidth="11.42578125" defaultRowHeight="15" x14ac:dyDescent="0.2"/>
  <cols>
    <col min="1" max="1" width="26.7109375" style="47" customWidth="1"/>
    <col min="2" max="8" width="20.7109375" style="47" customWidth="1"/>
    <col min="9" max="9" width="3.28515625" style="48" customWidth="1"/>
    <col min="10" max="10" width="86.7109375" style="48" customWidth="1"/>
    <col min="11" max="11" width="3.140625" style="48" customWidth="1"/>
    <col min="12" max="16384" width="11.42578125" style="47"/>
  </cols>
  <sheetData>
    <row r="1" spans="1:12" ht="15.75" x14ac:dyDescent="0.2">
      <c r="A1" s="45"/>
      <c r="B1" s="46"/>
      <c r="J1" s="239" t="s">
        <v>425</v>
      </c>
    </row>
    <row r="2" spans="1:12" ht="18" x14ac:dyDescent="0.2">
      <c r="A2" s="474" t="str">
        <f>"Effectifs de R&amp;D rémunérés par votre organisme au 31/12/" &amp; SURVEY_YEAR &amp; " en personnes physiques (PP)"</f>
        <v>Effectifs de R&amp;D rémunérés par votre organisme au 31/12/2025 en personnes physiques (PP)</v>
      </c>
      <c r="B2" s="475"/>
      <c r="C2" s="475"/>
      <c r="D2" s="475"/>
      <c r="E2" s="475"/>
      <c r="F2" s="475"/>
      <c r="G2" s="475"/>
      <c r="H2" s="475"/>
      <c r="I2" s="49"/>
      <c r="J2" s="182"/>
      <c r="K2" s="49"/>
    </row>
    <row r="3" spans="1:12" ht="15" customHeight="1" x14ac:dyDescent="0.2">
      <c r="A3" s="476" t="s">
        <v>357</v>
      </c>
      <c r="B3" s="476"/>
      <c r="C3" s="476"/>
      <c r="D3" s="476"/>
      <c r="E3" s="476"/>
      <c r="F3" s="476"/>
      <c r="G3" s="476"/>
      <c r="H3" s="476"/>
      <c r="I3" s="51"/>
      <c r="J3" s="51"/>
      <c r="K3" s="51"/>
    </row>
    <row r="4" spans="1:12" ht="15.75" x14ac:dyDescent="0.2">
      <c r="A4" s="54" t="str">
        <f>"En Personnes Physiques (PP) au 31/12/" &amp; SURVEY_YEAR</f>
        <v>En Personnes Physiques (PP) au 31/12/2025</v>
      </c>
      <c r="B4" s="202"/>
      <c r="C4" s="202"/>
      <c r="D4" s="202"/>
      <c r="E4" s="202"/>
      <c r="F4" s="202"/>
      <c r="G4" s="202"/>
      <c r="H4" s="202"/>
      <c r="I4" s="53"/>
      <c r="K4" s="53"/>
    </row>
    <row r="5" spans="1:12" ht="115.15" customHeight="1" x14ac:dyDescent="0.2">
      <c r="A5" s="456" t="s">
        <v>571</v>
      </c>
      <c r="B5" s="456"/>
      <c r="C5" s="456"/>
      <c r="D5" s="456"/>
      <c r="E5" s="456"/>
      <c r="F5" s="456"/>
      <c r="G5" s="456"/>
      <c r="H5" s="456"/>
      <c r="I5" s="57"/>
      <c r="J5" s="57"/>
      <c r="K5" s="57"/>
    </row>
    <row r="6" spans="1:12" ht="93.6" customHeight="1" x14ac:dyDescent="0.2">
      <c r="A6" s="185" t="s">
        <v>601</v>
      </c>
      <c r="B6" s="185" t="s">
        <v>597</v>
      </c>
      <c r="C6" s="185" t="s">
        <v>598</v>
      </c>
      <c r="D6" s="358" t="s">
        <v>599</v>
      </c>
      <c r="E6" s="185" t="s">
        <v>413</v>
      </c>
      <c r="F6" s="185" t="s">
        <v>600</v>
      </c>
      <c r="G6" s="185" t="s">
        <v>412</v>
      </c>
      <c r="H6" s="295" t="s">
        <v>358</v>
      </c>
      <c r="I6" s="58"/>
      <c r="J6" s="58"/>
      <c r="K6" s="58"/>
      <c r="L6" s="296"/>
    </row>
    <row r="7" spans="1:12" ht="15.75" thickBot="1" x14ac:dyDescent="0.25">
      <c r="L7" s="296"/>
    </row>
    <row r="8" spans="1:12" ht="12.75" customHeight="1" x14ac:dyDescent="0.25">
      <c r="A8" s="468" t="str">
        <f>"Répartition titulaire/non titulaire des effectifs de R&amp;D rémunérés par votre organisme au 31/12/" &amp; SURVEY_YEAR &amp; " "</f>
        <v xml:space="preserve">Répartition titulaire/non titulaire des effectifs de R&amp;D rémunérés par votre organisme au 31/12/2025 </v>
      </c>
      <c r="B8" s="469"/>
      <c r="C8" s="469"/>
      <c r="D8" s="469"/>
      <c r="E8" s="469"/>
      <c r="F8" s="469"/>
      <c r="G8" s="469"/>
      <c r="H8" s="470"/>
      <c r="I8" s="57"/>
      <c r="J8" s="53"/>
      <c r="K8" s="57"/>
    </row>
    <row r="9" spans="1:12" ht="48" customHeight="1" x14ac:dyDescent="0.2">
      <c r="A9" s="472" t="s">
        <v>574</v>
      </c>
      <c r="B9" s="421"/>
      <c r="C9" s="421"/>
      <c r="D9" s="421"/>
      <c r="E9" s="421"/>
      <c r="F9" s="421"/>
      <c r="G9" s="421"/>
      <c r="H9" s="473"/>
      <c r="I9" s="57"/>
      <c r="J9" s="53"/>
      <c r="K9" s="57"/>
    </row>
    <row r="10" spans="1:12" ht="36.75" customHeight="1" x14ac:dyDescent="0.2">
      <c r="A10" s="301" t="s">
        <v>360</v>
      </c>
      <c r="B10" s="376"/>
      <c r="C10" s="376"/>
      <c r="D10" s="376"/>
      <c r="E10" s="376"/>
      <c r="F10" s="376"/>
      <c r="G10" s="376"/>
      <c r="H10" s="375">
        <f>SUM(B10:G10)</f>
        <v>0</v>
      </c>
    </row>
    <row r="11" spans="1:12" ht="45" x14ac:dyDescent="0.2">
      <c r="A11" s="303" t="s">
        <v>361</v>
      </c>
      <c r="B11" s="374">
        <f>DR_CDD_L+DR_CDD_A</f>
        <v>0</v>
      </c>
      <c r="C11" s="374">
        <f>CR_CDD_L+CR_CDD_A</f>
        <v>0</v>
      </c>
      <c r="D11" s="374">
        <f>CR_CDD_L+CR_CDD_A</f>
        <v>0</v>
      </c>
      <c r="E11" s="374">
        <f>DOC_CDD_L+DOC_CDD_A</f>
        <v>0</v>
      </c>
      <c r="F11" s="374">
        <f>IE_CDD_L+IE_CDD_A</f>
        <v>0</v>
      </c>
      <c r="G11" s="374">
        <f>AUTRE_CDD_L+AUTRE_CDD_A</f>
        <v>0</v>
      </c>
      <c r="H11" s="375">
        <f>SUM(B11:G11)</f>
        <v>0</v>
      </c>
      <c r="I11" s="58"/>
      <c r="J11" s="58"/>
      <c r="K11" s="58"/>
    </row>
    <row r="12" spans="1:12" ht="120" x14ac:dyDescent="0.2">
      <c r="A12" s="301" t="s">
        <v>419</v>
      </c>
      <c r="B12" s="376"/>
      <c r="C12" s="376"/>
      <c r="D12" s="376"/>
      <c r="E12" s="376"/>
      <c r="F12" s="376"/>
      <c r="G12" s="376"/>
      <c r="H12" s="375">
        <f>SUM(B12:G12)</f>
        <v>0</v>
      </c>
      <c r="I12" s="58"/>
      <c r="J12" s="161" t="s">
        <v>573</v>
      </c>
      <c r="K12" s="58"/>
    </row>
    <row r="13" spans="1:12" ht="39.950000000000003" customHeight="1" x14ac:dyDescent="0.2">
      <c r="A13" s="301" t="s">
        <v>420</v>
      </c>
      <c r="B13" s="376"/>
      <c r="C13" s="376"/>
      <c r="D13" s="376"/>
      <c r="E13" s="376"/>
      <c r="F13" s="376"/>
      <c r="G13" s="376"/>
      <c r="H13" s="375">
        <f>SUM(B13:G13)</f>
        <v>0</v>
      </c>
      <c r="I13" s="58"/>
      <c r="J13" s="58"/>
      <c r="K13" s="58"/>
    </row>
    <row r="14" spans="1:12" ht="39" customHeight="1" thickBot="1" x14ac:dyDescent="0.25">
      <c r="A14" s="304" t="s">
        <v>359</v>
      </c>
      <c r="B14" s="377">
        <f>DR_CDI+DR_CDD</f>
        <v>0</v>
      </c>
      <c r="C14" s="377">
        <f>CR_CDI+CR_CDD</f>
        <v>0</v>
      </c>
      <c r="D14" s="377">
        <f>CR_CDI+CR_CDD</f>
        <v>0</v>
      </c>
      <c r="E14" s="377">
        <f>DOC_CDI+DOC_CDD</f>
        <v>0</v>
      </c>
      <c r="F14" s="377">
        <f>IE_CDI+IE_CDD</f>
        <v>0</v>
      </c>
      <c r="G14" s="377">
        <f>AUTRE_CDI+AUTRE_CDD</f>
        <v>0</v>
      </c>
      <c r="H14" s="379">
        <f>TOT_CDI+TOT_CDD</f>
        <v>0</v>
      </c>
      <c r="I14" s="51"/>
      <c r="J14" s="51"/>
      <c r="K14" s="51"/>
    </row>
    <row r="15" spans="1:12" ht="22.9" customHeight="1" thickBot="1" x14ac:dyDescent="0.25">
      <c r="A15" s="76"/>
      <c r="B15" s="307"/>
      <c r="C15" s="307"/>
      <c r="D15" s="307"/>
      <c r="E15" s="307"/>
      <c r="F15" s="307"/>
      <c r="G15" s="307"/>
      <c r="H15" s="300"/>
    </row>
    <row r="16" spans="1:12" ht="15.75" x14ac:dyDescent="0.25">
      <c r="A16" s="468" t="str">
        <f>"Répartition par sexe des effectifs de R&amp;D rémunérés par votre organisme au 31/12/" &amp; SURVEY_YEAR &amp; " "</f>
        <v xml:space="preserve">Répartition par sexe des effectifs de R&amp;D rémunérés par votre organisme au 31/12/2025 </v>
      </c>
      <c r="B16" s="469"/>
      <c r="C16" s="469"/>
      <c r="D16" s="469"/>
      <c r="E16" s="469"/>
      <c r="F16" s="469"/>
      <c r="G16" s="469"/>
      <c r="H16" s="470"/>
      <c r="I16" s="51"/>
      <c r="J16" s="51"/>
      <c r="K16" s="51"/>
    </row>
    <row r="17" spans="1:11" x14ac:dyDescent="0.2">
      <c r="A17" s="301" t="s">
        <v>363</v>
      </c>
      <c r="B17" s="299"/>
      <c r="C17" s="299"/>
      <c r="D17" s="299"/>
      <c r="E17" s="299"/>
      <c r="F17" s="299"/>
      <c r="G17" s="299"/>
      <c r="H17" s="302">
        <f>SUM(B17:G17)</f>
        <v>0</v>
      </c>
      <c r="I17" s="51"/>
      <c r="J17" s="51"/>
      <c r="K17" s="51"/>
    </row>
    <row r="18" spans="1:11" x14ac:dyDescent="0.2">
      <c r="A18" s="301" t="s">
        <v>364</v>
      </c>
      <c r="B18" s="299"/>
      <c r="C18" s="299"/>
      <c r="D18" s="299"/>
      <c r="E18" s="299"/>
      <c r="F18" s="299"/>
      <c r="G18" s="299"/>
      <c r="H18" s="302">
        <f>SUM(B18:G18)</f>
        <v>0</v>
      </c>
      <c r="I18" s="51"/>
      <c r="J18" s="51"/>
      <c r="K18" s="51"/>
    </row>
    <row r="19" spans="1:11" ht="30.75" thickBot="1" x14ac:dyDescent="0.25">
      <c r="A19" s="304" t="s">
        <v>359</v>
      </c>
      <c r="B19" s="305">
        <f>SUM(B17:B18)</f>
        <v>0</v>
      </c>
      <c r="C19" s="305">
        <f t="shared" ref="C19:H19" si="0">SUM(C17:C18)</f>
        <v>0</v>
      </c>
      <c r="D19" s="305">
        <f t="shared" si="0"/>
        <v>0</v>
      </c>
      <c r="E19" s="305">
        <f t="shared" si="0"/>
        <v>0</v>
      </c>
      <c r="F19" s="305">
        <f t="shared" si="0"/>
        <v>0</v>
      </c>
      <c r="G19" s="305">
        <f t="shared" si="0"/>
        <v>0</v>
      </c>
      <c r="H19" s="306">
        <f t="shared" si="0"/>
        <v>0</v>
      </c>
    </row>
    <row r="20" spans="1:11" ht="15.75" x14ac:dyDescent="0.2">
      <c r="A20" s="466" t="str">
        <f>IF(TOT_SE&lt;&gt;TOT_CD,"L'effectif total de la répartition par sexe et l'effectif total par type d'emploi ne sont pas égaux","Contrôles OK")</f>
        <v>Contrôles OK</v>
      </c>
      <c r="B20" s="466"/>
      <c r="C20" s="466"/>
      <c r="D20" s="466"/>
      <c r="E20" s="466"/>
      <c r="F20" s="466"/>
      <c r="G20" s="466"/>
      <c r="H20" s="466"/>
      <c r="I20" s="59"/>
      <c r="J20" s="59"/>
      <c r="K20" s="59"/>
    </row>
    <row r="21" spans="1:11" ht="15.75" thickBot="1" x14ac:dyDescent="0.25">
      <c r="H21" s="297" t="s">
        <v>362</v>
      </c>
    </row>
    <row r="22" spans="1:11" ht="15.75" x14ac:dyDescent="0.25">
      <c r="A22" s="468" t="str">
        <f>"Répartition par nationalité* des effectifs de R&amp;D rémunérés par votre organisme au 31/12/" &amp; SURVEY_YEAR &amp; " "</f>
        <v xml:space="preserve">Répartition par nationalité* des effectifs de R&amp;D rémunérés par votre organisme au 31/12/2025 </v>
      </c>
      <c r="B22" s="469"/>
      <c r="C22" s="469"/>
      <c r="D22" s="469"/>
      <c r="E22" s="469"/>
      <c r="F22" s="469"/>
      <c r="G22" s="469"/>
      <c r="H22" s="470"/>
    </row>
    <row r="23" spans="1:11" ht="49.9" customHeight="1" x14ac:dyDescent="0.2">
      <c r="A23" s="472" t="s">
        <v>572</v>
      </c>
      <c r="B23" s="421"/>
      <c r="C23" s="421"/>
      <c r="D23" s="421"/>
      <c r="E23" s="421"/>
      <c r="F23" s="421"/>
      <c r="G23" s="421"/>
      <c r="H23" s="473"/>
    </row>
    <row r="24" spans="1:11" x14ac:dyDescent="0.2">
      <c r="A24" s="308" t="s">
        <v>365</v>
      </c>
      <c r="B24" s="376"/>
      <c r="C24" s="376"/>
      <c r="D24" s="376"/>
      <c r="E24" s="376"/>
      <c r="F24" s="376"/>
      <c r="G24" s="376"/>
      <c r="H24" s="375">
        <f t="shared" ref="H24:H31" si="1">SUM(B24:G24)</f>
        <v>0</v>
      </c>
    </row>
    <row r="25" spans="1:11" ht="27" customHeight="1" x14ac:dyDescent="0.2">
      <c r="A25" s="301" t="s">
        <v>366</v>
      </c>
      <c r="B25" s="376"/>
      <c r="C25" s="376"/>
      <c r="D25" s="376"/>
      <c r="E25" s="376"/>
      <c r="F25" s="376"/>
      <c r="G25" s="376"/>
      <c r="H25" s="375">
        <f t="shared" si="1"/>
        <v>0</v>
      </c>
    </row>
    <row r="26" spans="1:11" x14ac:dyDescent="0.2">
      <c r="A26" s="301" t="s">
        <v>350</v>
      </c>
      <c r="B26" s="376"/>
      <c r="C26" s="376"/>
      <c r="D26" s="376"/>
      <c r="E26" s="376"/>
      <c r="F26" s="376"/>
      <c r="G26" s="376"/>
      <c r="H26" s="375">
        <f t="shared" si="1"/>
        <v>0</v>
      </c>
    </row>
    <row r="27" spans="1:11" x14ac:dyDescent="0.2">
      <c r="A27" s="301" t="s">
        <v>367</v>
      </c>
      <c r="B27" s="376"/>
      <c r="C27" s="376"/>
      <c r="D27" s="376"/>
      <c r="E27" s="376"/>
      <c r="F27" s="376"/>
      <c r="G27" s="376"/>
      <c r="H27" s="375">
        <f t="shared" si="1"/>
        <v>0</v>
      </c>
    </row>
    <row r="28" spans="1:11" ht="30" x14ac:dyDescent="0.2">
      <c r="A28" s="301" t="s">
        <v>368</v>
      </c>
      <c r="B28" s="376"/>
      <c r="C28" s="376"/>
      <c r="D28" s="376"/>
      <c r="E28" s="376"/>
      <c r="F28" s="376"/>
      <c r="G28" s="376"/>
      <c r="H28" s="375">
        <f t="shared" si="1"/>
        <v>0</v>
      </c>
    </row>
    <row r="29" spans="1:11" x14ac:dyDescent="0.2">
      <c r="A29" s="301" t="s">
        <v>369</v>
      </c>
      <c r="B29" s="376"/>
      <c r="C29" s="376"/>
      <c r="D29" s="376"/>
      <c r="E29" s="376"/>
      <c r="F29" s="376"/>
      <c r="G29" s="376"/>
      <c r="H29" s="375">
        <f t="shared" si="1"/>
        <v>0</v>
      </c>
    </row>
    <row r="30" spans="1:11" x14ac:dyDescent="0.2">
      <c r="A30" s="301" t="s">
        <v>370</v>
      </c>
      <c r="B30" s="376"/>
      <c r="C30" s="376"/>
      <c r="D30" s="376"/>
      <c r="E30" s="376"/>
      <c r="F30" s="376"/>
      <c r="G30" s="376"/>
      <c r="H30" s="375">
        <f t="shared" si="1"/>
        <v>0</v>
      </c>
    </row>
    <row r="31" spans="1:11" x14ac:dyDescent="0.2">
      <c r="A31" s="301" t="s">
        <v>112</v>
      </c>
      <c r="B31" s="376"/>
      <c r="C31" s="376"/>
      <c r="D31" s="376"/>
      <c r="E31" s="376"/>
      <c r="F31" s="376"/>
      <c r="G31" s="376"/>
      <c r="H31" s="375">
        <f t="shared" si="1"/>
        <v>0</v>
      </c>
    </row>
    <row r="32" spans="1:11" ht="30.75" thickBot="1" x14ac:dyDescent="0.25">
      <c r="A32" s="304" t="s">
        <v>359</v>
      </c>
      <c r="B32" s="377">
        <f>SUM(B24:B31)</f>
        <v>0</v>
      </c>
      <c r="C32" s="377">
        <f t="shared" ref="C32:H32" si="2">SUM(C24:C31)</f>
        <v>0</v>
      </c>
      <c r="D32" s="377">
        <f t="shared" si="2"/>
        <v>0</v>
      </c>
      <c r="E32" s="377">
        <f t="shared" si="2"/>
        <v>0</v>
      </c>
      <c r="F32" s="377">
        <f t="shared" si="2"/>
        <v>0</v>
      </c>
      <c r="G32" s="377">
        <f t="shared" si="2"/>
        <v>0</v>
      </c>
      <c r="H32" s="378">
        <f t="shared" si="2"/>
        <v>0</v>
      </c>
    </row>
    <row r="33" spans="1:10" ht="15.75" x14ac:dyDescent="0.2">
      <c r="A33" s="466" t="str">
        <f>IF(TOT_NAT&lt;&gt;TOT_CD,"L'effectif total de la répartition par nationalité et l'effectif total par type d'emploi ne sont pas égaux","Contrôles OK")</f>
        <v>Contrôles OK</v>
      </c>
      <c r="B33" s="466"/>
      <c r="C33" s="466"/>
      <c r="D33" s="466"/>
      <c r="E33" s="466"/>
      <c r="F33" s="466"/>
      <c r="G33" s="466"/>
      <c r="H33" s="466"/>
    </row>
    <row r="34" spans="1:10" x14ac:dyDescent="0.2">
      <c r="H34" s="297" t="s">
        <v>371</v>
      </c>
    </row>
    <row r="35" spans="1:10" ht="12.75" customHeight="1" x14ac:dyDescent="0.25">
      <c r="A35" s="471" t="str">
        <f>"Répartition par lieu de travail* des effectifs de R&amp;D rémunérés par votre organisme au 31/12/" &amp; SURVEY_YEAR &amp; " "</f>
        <v xml:space="preserve">Répartition par lieu de travail* des effectifs de R&amp;D rémunérés par votre organisme au 31/12/2025 </v>
      </c>
      <c r="B35" s="471"/>
      <c r="C35" s="471"/>
      <c r="D35" s="471"/>
      <c r="E35" s="471"/>
      <c r="F35" s="471"/>
      <c r="G35" s="471"/>
      <c r="H35" s="471"/>
      <c r="J35" s="50"/>
    </row>
    <row r="36" spans="1:10" ht="62.45" customHeight="1" thickBot="1" x14ac:dyDescent="0.25">
      <c r="A36" s="453" t="s">
        <v>575</v>
      </c>
      <c r="B36" s="453"/>
      <c r="C36" s="453"/>
      <c r="D36" s="453"/>
      <c r="E36" s="453"/>
      <c r="F36" s="453"/>
      <c r="G36" s="453"/>
      <c r="H36" s="453"/>
    </row>
    <row r="37" spans="1:10" ht="35.25" customHeight="1" x14ac:dyDescent="0.2">
      <c r="A37" s="311" t="s">
        <v>372</v>
      </c>
      <c r="B37" s="372"/>
      <c r="C37" s="372"/>
      <c r="D37" s="372"/>
      <c r="E37" s="372"/>
      <c r="F37" s="372"/>
      <c r="G37" s="372"/>
      <c r="H37" s="373">
        <f t="shared" ref="H37:H44" si="3">SUM(B37:G37)</f>
        <v>0</v>
      </c>
    </row>
    <row r="38" spans="1:10" ht="29.25" customHeight="1" x14ac:dyDescent="0.2">
      <c r="A38" s="312" t="s">
        <v>373</v>
      </c>
      <c r="B38" s="374">
        <f t="shared" ref="B38:G38" si="4">SUM(B39:B44)</f>
        <v>0</v>
      </c>
      <c r="C38" s="374">
        <f t="shared" si="4"/>
        <v>0</v>
      </c>
      <c r="D38" s="374">
        <f t="shared" si="4"/>
        <v>0</v>
      </c>
      <c r="E38" s="374">
        <f t="shared" si="4"/>
        <v>0</v>
      </c>
      <c r="F38" s="374">
        <f t="shared" si="4"/>
        <v>0</v>
      </c>
      <c r="G38" s="374">
        <f t="shared" si="4"/>
        <v>0</v>
      </c>
      <c r="H38" s="375">
        <f t="shared" si="3"/>
        <v>0</v>
      </c>
    </row>
    <row r="39" spans="1:10" ht="45" x14ac:dyDescent="0.2">
      <c r="A39" s="313" t="s">
        <v>374</v>
      </c>
      <c r="B39" s="376"/>
      <c r="C39" s="376"/>
      <c r="D39" s="376"/>
      <c r="E39" s="376"/>
      <c r="F39" s="376"/>
      <c r="G39" s="376"/>
      <c r="H39" s="375">
        <f t="shared" si="3"/>
        <v>0</v>
      </c>
    </row>
    <row r="40" spans="1:10" ht="27" customHeight="1" x14ac:dyDescent="0.2">
      <c r="A40" s="313" t="s">
        <v>375</v>
      </c>
      <c r="B40" s="376"/>
      <c r="C40" s="376"/>
      <c r="D40" s="376"/>
      <c r="E40" s="376"/>
      <c r="F40" s="376"/>
      <c r="G40" s="376"/>
      <c r="H40" s="375">
        <f t="shared" si="3"/>
        <v>0</v>
      </c>
    </row>
    <row r="41" spans="1:10" ht="30" x14ac:dyDescent="0.2">
      <c r="A41" s="313" t="s">
        <v>376</v>
      </c>
      <c r="B41" s="376"/>
      <c r="C41" s="376"/>
      <c r="D41" s="376"/>
      <c r="E41" s="376"/>
      <c r="F41" s="376"/>
      <c r="G41" s="376"/>
      <c r="H41" s="375">
        <f t="shared" si="3"/>
        <v>0</v>
      </c>
    </row>
    <row r="42" spans="1:10" x14ac:dyDescent="0.2">
      <c r="A42" s="313" t="s">
        <v>2</v>
      </c>
      <c r="B42" s="376"/>
      <c r="C42" s="376"/>
      <c r="D42" s="376"/>
      <c r="E42" s="376"/>
      <c r="F42" s="376"/>
      <c r="G42" s="376"/>
      <c r="H42" s="375">
        <f t="shared" si="3"/>
        <v>0</v>
      </c>
    </row>
    <row r="43" spans="1:10" ht="30" x14ac:dyDescent="0.2">
      <c r="A43" s="313" t="s">
        <v>377</v>
      </c>
      <c r="B43" s="376"/>
      <c r="C43" s="376"/>
      <c r="D43" s="376"/>
      <c r="E43" s="376"/>
      <c r="F43" s="376"/>
      <c r="G43" s="376"/>
      <c r="H43" s="375">
        <f t="shared" si="3"/>
        <v>0</v>
      </c>
    </row>
    <row r="44" spans="1:10" x14ac:dyDescent="0.2">
      <c r="A44" s="313" t="s">
        <v>378</v>
      </c>
      <c r="B44" s="376"/>
      <c r="C44" s="376"/>
      <c r="D44" s="376"/>
      <c r="E44" s="376"/>
      <c r="F44" s="376"/>
      <c r="G44" s="376"/>
      <c r="H44" s="375">
        <f t="shared" si="3"/>
        <v>0</v>
      </c>
    </row>
    <row r="45" spans="1:10" ht="30.75" thickBot="1" x14ac:dyDescent="0.25">
      <c r="A45" s="304" t="s">
        <v>359</v>
      </c>
      <c r="B45" s="377">
        <f>DR_IN_PP+DR_OUT_PP</f>
        <v>0</v>
      </c>
      <c r="C45" s="377">
        <f>CR_IN_PP+CR_OUT_PP</f>
        <v>0</v>
      </c>
      <c r="D45" s="377">
        <f>CR_IN_PP+CR_OUT_PP</f>
        <v>0</v>
      </c>
      <c r="E45" s="377">
        <f>DOC_IN_PP+DOC_OUT_PP</f>
        <v>0</v>
      </c>
      <c r="F45" s="377">
        <f>IE_IN_PP+IE_OUT_PP</f>
        <v>0</v>
      </c>
      <c r="G45" s="377">
        <f>AUTRE_IN_PP+AUTRE_OUT_PP</f>
        <v>0</v>
      </c>
      <c r="H45" s="378">
        <f>TOT_IN_PP+TOT_OUT_PP</f>
        <v>0</v>
      </c>
    </row>
    <row r="46" spans="1:10" ht="15.75" x14ac:dyDescent="0.2">
      <c r="A46" s="466" t="str">
        <f>IF(TOT_LIEU_PP&lt;&gt;TOT_CD,"L'effectif total de la répartition par nationalité et l'effectif total par type d'emploi ne sont pas égaux","Contrôles OK")</f>
        <v>Contrôles OK</v>
      </c>
      <c r="B46" s="466"/>
      <c r="C46" s="466"/>
      <c r="D46" s="466"/>
      <c r="E46" s="466"/>
      <c r="F46" s="466"/>
      <c r="G46" s="466"/>
      <c r="H46" s="466"/>
    </row>
    <row r="47" spans="1:10" ht="15.75" x14ac:dyDescent="0.2">
      <c r="A47" s="467" t="str">
        <f>IF((TOT_CD+TOT_SE+TOT_NAT+TOT_LIEU_PP)/4&lt;&gt;TOT_SE,"Au moins un des effectifs totaux n'est pas égal aux autres","Contrôles OK")</f>
        <v>Contrôles OK</v>
      </c>
      <c r="B47" s="467"/>
      <c r="C47" s="467"/>
      <c r="D47" s="467"/>
      <c r="E47" s="467"/>
      <c r="F47" s="467"/>
      <c r="G47" s="467"/>
      <c r="H47" s="467"/>
    </row>
    <row r="48" spans="1:10" x14ac:dyDescent="0.2">
      <c r="B48" s="298"/>
      <c r="C48" s="298"/>
      <c r="D48" s="298"/>
      <c r="E48" s="298"/>
      <c r="F48" s="298"/>
      <c r="G48" s="298"/>
      <c r="H48" s="298"/>
    </row>
    <row r="49" spans="3:6" x14ac:dyDescent="0.2">
      <c r="C49" s="298"/>
      <c r="D49" s="298"/>
      <c r="E49" s="298"/>
      <c r="F49" s="298"/>
    </row>
    <row r="60" spans="3:6" ht="31.5" customHeight="1" x14ac:dyDescent="0.2"/>
    <row r="61" spans="3:6" ht="31.5" customHeight="1" x14ac:dyDescent="0.2"/>
    <row r="62" spans="3:6" ht="31.5" customHeight="1" x14ac:dyDescent="0.2"/>
  </sheetData>
  <mergeCells count="14">
    <mergeCell ref="A20:H20"/>
    <mergeCell ref="A33:H33"/>
    <mergeCell ref="A2:H2"/>
    <mergeCell ref="A3:H3"/>
    <mergeCell ref="A8:H8"/>
    <mergeCell ref="A16:H16"/>
    <mergeCell ref="A9:H9"/>
    <mergeCell ref="A5:H5"/>
    <mergeCell ref="A46:H46"/>
    <mergeCell ref="A47:H47"/>
    <mergeCell ref="A36:H36"/>
    <mergeCell ref="A22:H22"/>
    <mergeCell ref="A35:H35"/>
    <mergeCell ref="A23:H23"/>
  </mergeCells>
  <conditionalFormatting sqref="B6:G6">
    <cfRule type="cellIs" dxfId="22" priority="4" operator="equal">
      <formula>""</formula>
    </cfRule>
  </conditionalFormatting>
  <conditionalFormatting sqref="H19">
    <cfRule type="cellIs" dxfId="21" priority="3" operator="notEqual">
      <formula>$H$14</formula>
    </cfRule>
  </conditionalFormatting>
  <conditionalFormatting sqref="H32">
    <cfRule type="cellIs" dxfId="20" priority="2" operator="notEqual">
      <formula>$H$14</formula>
    </cfRule>
  </conditionalFormatting>
  <conditionalFormatting sqref="H45">
    <cfRule type="cellIs" dxfId="19" priority="1" operator="notEqual">
      <formula>$H$14</formula>
    </cfRule>
  </conditionalFormatting>
  <printOptions horizontalCentered="1"/>
  <pageMargins left="0.23622047244094491" right="0.59055118110236227" top="0.39370078740157483" bottom="0.78740157480314965" header="0.39370078740157483" footer="0.55118110236220474"/>
  <pageSetup paperSize="9" scale="13" orientation="portrait" r:id="rId1"/>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2">
    <pageSetUpPr fitToPage="1"/>
  </sheetPr>
  <dimension ref="A1:L74"/>
  <sheetViews>
    <sheetView showGridLines="0" zoomScale="75" zoomScaleNormal="75" workbookViewId="0">
      <pane xSplit="8" ySplit="2" topLeftCell="I3" activePane="bottomRight" state="frozen"/>
      <selection pane="topRight" activeCell="J1" sqref="J1"/>
      <selection pane="bottomLeft" activeCell="A4" sqref="A4"/>
      <selection pane="bottomRight" activeCell="D19" sqref="D19"/>
    </sheetView>
  </sheetViews>
  <sheetFormatPr baseColWidth="10" defaultColWidth="11.42578125" defaultRowHeight="15" x14ac:dyDescent="0.2"/>
  <cols>
    <col min="1" max="1" width="47.7109375" style="47" customWidth="1"/>
    <col min="2" max="7" width="20.7109375" style="47" customWidth="1"/>
    <col min="8" max="8" width="12.85546875" style="47" customWidth="1"/>
    <col min="9" max="9" width="3.28515625" style="48" customWidth="1"/>
    <col min="10" max="10" width="18.28515625" style="48" customWidth="1"/>
    <col min="11" max="11" width="3.140625" style="48" customWidth="1"/>
    <col min="12" max="16384" width="11.42578125" style="47"/>
  </cols>
  <sheetData>
    <row r="1" spans="1:12" ht="15.75" x14ac:dyDescent="0.2">
      <c r="A1" s="45"/>
      <c r="B1" s="46"/>
      <c r="H1" s="266"/>
      <c r="J1" s="368" t="s">
        <v>29</v>
      </c>
    </row>
    <row r="2" spans="1:12" ht="45.6" customHeight="1" x14ac:dyDescent="0.2">
      <c r="A2" s="474" t="str">
        <f>"Répartition des personnels titulaires par tranche d'âge et par sexe en personne physique (PP) au 31/12/" &amp; SURVEY_YEAR &amp; " "</f>
        <v xml:space="preserve">Répartition des personnels titulaires par tranche d'âge et par sexe en personne physique (PP) au 31/12/2025 </v>
      </c>
      <c r="B2" s="475"/>
      <c r="C2" s="475"/>
      <c r="D2" s="475"/>
      <c r="E2" s="475"/>
      <c r="F2" s="475"/>
      <c r="G2" s="475"/>
      <c r="H2" s="475"/>
      <c r="I2" s="49"/>
      <c r="K2" s="49"/>
    </row>
    <row r="3" spans="1:12" ht="15.6" customHeight="1" x14ac:dyDescent="0.2">
      <c r="A3" s="310" t="str">
        <f>"Hommes en Personnes Physiques (PP) au 31/12/" &amp; SURVEY_YEAR</f>
        <v>Hommes en Personnes Physiques (PP) au 31/12/2025</v>
      </c>
      <c r="B3" s="310"/>
      <c r="C3" s="310"/>
      <c r="D3" s="367"/>
      <c r="E3" s="314"/>
      <c r="F3" s="314"/>
      <c r="G3" s="314"/>
      <c r="H3" s="314"/>
      <c r="I3" s="53"/>
      <c r="K3" s="53"/>
    </row>
    <row r="4" spans="1:12" ht="95.45" customHeight="1" x14ac:dyDescent="0.2">
      <c r="A4" s="435" t="s">
        <v>577</v>
      </c>
      <c r="B4" s="435"/>
      <c r="C4" s="435"/>
      <c r="D4" s="435"/>
      <c r="E4" s="435"/>
      <c r="F4" s="435"/>
      <c r="G4" s="435"/>
      <c r="H4" s="314"/>
      <c r="I4" s="53"/>
      <c r="K4" s="53"/>
    </row>
    <row r="5" spans="1:12" ht="12" customHeight="1" x14ac:dyDescent="0.2">
      <c r="A5" s="152"/>
      <c r="B5" s="314"/>
      <c r="C5" s="314"/>
      <c r="D5" s="314"/>
      <c r="E5" s="314"/>
      <c r="F5" s="314"/>
      <c r="G5" s="314"/>
      <c r="H5" s="314"/>
      <c r="I5" s="57"/>
      <c r="J5" s="57"/>
      <c r="K5" s="57"/>
    </row>
    <row r="6" spans="1:12" ht="78.75" x14ac:dyDescent="0.2">
      <c r="A6" s="358" t="s">
        <v>601</v>
      </c>
      <c r="B6" s="358" t="s">
        <v>597</v>
      </c>
      <c r="C6" s="358" t="s">
        <v>598</v>
      </c>
      <c r="D6" s="358" t="s">
        <v>599</v>
      </c>
      <c r="E6" s="358" t="s">
        <v>600</v>
      </c>
      <c r="F6" s="358" t="s">
        <v>412</v>
      </c>
      <c r="G6" s="295" t="s">
        <v>358</v>
      </c>
      <c r="I6" s="58"/>
      <c r="J6" s="58"/>
      <c r="K6" s="58"/>
      <c r="L6" s="296"/>
    </row>
    <row r="7" spans="1:12" ht="15.75" x14ac:dyDescent="0.25">
      <c r="A7" s="315" t="str">
        <f>"&lt; 25 ans (né après "&amp;SURVEY_YEAR-25&amp;" )"</f>
        <v>&lt; 25 ans (né après 2000 )</v>
      </c>
      <c r="B7" s="323"/>
      <c r="C7" s="324"/>
      <c r="D7" s="324"/>
      <c r="E7" s="324"/>
      <c r="F7" s="324"/>
      <c r="G7" s="325">
        <f>SUM(B7:F7)</f>
        <v>0</v>
      </c>
      <c r="H7" s="72"/>
    </row>
    <row r="8" spans="1:12" ht="15.75" x14ac:dyDescent="0.25">
      <c r="A8" s="316" t="str">
        <f>"25 ans - 29 ans (nés entre "&amp;SURVEY_YEAR-29&amp;" et "&amp;SURVEY_YEAR-25&amp;" )"</f>
        <v>25 ans - 29 ans (nés entre 1996 et 2000 )</v>
      </c>
      <c r="B8" s="323"/>
      <c r="C8" s="324"/>
      <c r="D8" s="324"/>
      <c r="E8" s="324"/>
      <c r="F8" s="324"/>
      <c r="G8" s="325">
        <f>SUM(B8:F8)</f>
        <v>0</v>
      </c>
      <c r="H8" s="72"/>
      <c r="I8" s="58"/>
      <c r="J8" s="58"/>
      <c r="K8" s="58"/>
    </row>
    <row r="9" spans="1:12" ht="15.75" x14ac:dyDescent="0.25">
      <c r="A9" s="316" t="str">
        <f>"30 ans - 34 ans (nés entre "&amp;SURVEY_YEAR-34&amp;" et "&amp;SURVEY_YEAR-30&amp;" )"</f>
        <v>30 ans - 34 ans (nés entre 1991 et 1995 )</v>
      </c>
      <c r="B9" s="323"/>
      <c r="C9" s="324"/>
      <c r="D9" s="324"/>
      <c r="E9" s="324"/>
      <c r="F9" s="324"/>
      <c r="G9" s="325">
        <f t="shared" ref="G9:G18" si="0">SUM(B9:F9)</f>
        <v>0</v>
      </c>
      <c r="H9" s="72"/>
      <c r="I9" s="51"/>
      <c r="J9" s="51"/>
      <c r="K9" s="51"/>
    </row>
    <row r="10" spans="1:12" ht="15.75" x14ac:dyDescent="0.25">
      <c r="A10" s="316" t="str">
        <f>"35 ans - 39 ans (nés entre "&amp;SURVEY_YEAR-39&amp;" et "&amp;SURVEY_YEAR-35&amp;" )"</f>
        <v>35 ans - 39 ans (nés entre 1986 et 1990 )</v>
      </c>
      <c r="B10" s="323"/>
      <c r="C10" s="324"/>
      <c r="D10" s="324"/>
      <c r="E10" s="324"/>
      <c r="F10" s="324"/>
      <c r="G10" s="325">
        <f t="shared" si="0"/>
        <v>0</v>
      </c>
      <c r="H10" s="72"/>
      <c r="I10" s="51"/>
      <c r="J10" s="51"/>
      <c r="K10" s="51"/>
    </row>
    <row r="11" spans="1:12" ht="15.75" x14ac:dyDescent="0.25">
      <c r="A11" s="316" t="str">
        <f>"40 ans - 44 ans (nés entre "&amp;SURVEY_YEAR-44&amp;" et "&amp;SURVEY_YEAR-40&amp;" )"</f>
        <v>40 ans - 44 ans (nés entre 1981 et 1985 )</v>
      </c>
      <c r="B11" s="323"/>
      <c r="C11" s="324"/>
      <c r="D11" s="324"/>
      <c r="E11" s="324"/>
      <c r="F11" s="324"/>
      <c r="G11" s="325">
        <f t="shared" si="0"/>
        <v>0</v>
      </c>
      <c r="H11" s="72"/>
      <c r="I11" s="51"/>
      <c r="J11" s="51"/>
      <c r="K11" s="51"/>
    </row>
    <row r="12" spans="1:12" ht="15.75" x14ac:dyDescent="0.25">
      <c r="A12" s="316" t="str">
        <f>"45 ans - 49 ans (nés entre "&amp;SURVEY_YEAR-49&amp;" et "&amp;SURVEY_YEAR-45&amp;" )"</f>
        <v>45 ans - 49 ans (nés entre 1976 et 1980 )</v>
      </c>
      <c r="B12" s="323"/>
      <c r="C12" s="324"/>
      <c r="D12" s="324"/>
      <c r="E12" s="324"/>
      <c r="F12" s="324"/>
      <c r="G12" s="325">
        <f t="shared" si="0"/>
        <v>0</v>
      </c>
      <c r="H12" s="72"/>
      <c r="I12" s="51"/>
      <c r="J12" s="51"/>
      <c r="K12" s="51"/>
    </row>
    <row r="13" spans="1:12" ht="15.75" x14ac:dyDescent="0.25">
      <c r="A13" s="316" t="str">
        <f>"50 ans - 54 ans (nés entre "&amp;SURVEY_YEAR-54&amp;" et "&amp;SURVEY_YEAR-50&amp;" )"</f>
        <v>50 ans - 54 ans (nés entre 1971 et 1975 )</v>
      </c>
      <c r="B13" s="323"/>
      <c r="C13" s="324"/>
      <c r="D13" s="324"/>
      <c r="E13" s="324"/>
      <c r="F13" s="324"/>
      <c r="G13" s="325">
        <f t="shared" si="0"/>
        <v>0</v>
      </c>
      <c r="H13" s="72"/>
      <c r="I13" s="51"/>
      <c r="J13" s="51"/>
      <c r="K13" s="51"/>
    </row>
    <row r="14" spans="1:12" ht="15.75" x14ac:dyDescent="0.25">
      <c r="A14" s="316" t="str">
        <f>"55 ans - 59 ans (nés entre "&amp;SURVEY_YEAR-59&amp;" et "&amp;SURVEY_YEAR-55&amp;" )"</f>
        <v>55 ans - 59 ans (nés entre 1966 et 1970 )</v>
      </c>
      <c r="B14" s="323"/>
      <c r="C14" s="324"/>
      <c r="D14" s="324"/>
      <c r="E14" s="324"/>
      <c r="F14" s="324"/>
      <c r="G14" s="325">
        <f t="shared" si="0"/>
        <v>0</v>
      </c>
      <c r="H14" s="72"/>
      <c r="I14" s="51"/>
      <c r="J14" s="51"/>
      <c r="K14" s="51"/>
    </row>
    <row r="15" spans="1:12" ht="15.75" x14ac:dyDescent="0.25">
      <c r="A15" s="316" t="str">
        <f>"60 ans - 62 ans (nés entre "&amp;SURVEY_YEAR-62&amp;" et "&amp;SURVEY_YEAR-60&amp;" )"</f>
        <v>60 ans - 62 ans (nés entre 1963 et 1965 )</v>
      </c>
      <c r="B15" s="323"/>
      <c r="C15" s="324"/>
      <c r="D15" s="324"/>
      <c r="E15" s="324"/>
      <c r="F15" s="324"/>
      <c r="G15" s="325">
        <f t="shared" si="0"/>
        <v>0</v>
      </c>
      <c r="H15" s="72"/>
    </row>
    <row r="16" spans="1:12" ht="15.75" x14ac:dyDescent="0.25">
      <c r="A16" s="316" t="str">
        <f>"63 ans - 64 ans (nés entre "&amp;SURVEY_YEAR-64&amp;" et "&amp;SURVEY_YEAR-63&amp;" )"</f>
        <v>63 ans - 64 ans (nés entre 1961 et 1962 )</v>
      </c>
      <c r="B16" s="323"/>
      <c r="C16" s="324"/>
      <c r="D16" s="324"/>
      <c r="E16" s="324"/>
      <c r="F16" s="324"/>
      <c r="G16" s="325">
        <f t="shared" si="0"/>
        <v>0</v>
      </c>
      <c r="H16" s="72"/>
      <c r="I16" s="51"/>
      <c r="J16" s="51"/>
      <c r="K16" s="51"/>
    </row>
    <row r="17" spans="1:11" ht="15.75" x14ac:dyDescent="0.25">
      <c r="A17" s="316" t="str">
        <f>"65 ans - 67 ans (nés entre "&amp;SURVEY_YEAR-67&amp;" et "&amp;SURVEY_YEAR-65&amp;" )"</f>
        <v>65 ans - 67 ans (nés entre 1958 et 1960 )</v>
      </c>
      <c r="B17" s="323"/>
      <c r="C17" s="324"/>
      <c r="D17" s="324"/>
      <c r="E17" s="324"/>
      <c r="F17" s="324"/>
      <c r="G17" s="325">
        <f t="shared" si="0"/>
        <v>0</v>
      </c>
      <c r="H17" s="72"/>
      <c r="I17" s="51"/>
      <c r="J17" s="51"/>
      <c r="K17" s="51"/>
    </row>
    <row r="18" spans="1:11" ht="15.75" x14ac:dyDescent="0.25">
      <c r="A18" s="315" t="str">
        <f>"&gt; 67 ans (nés avant "&amp;SURVEY_YEAR-67&amp;" )"</f>
        <v>&gt; 67 ans (nés avant 1958 )</v>
      </c>
      <c r="B18" s="323"/>
      <c r="C18" s="324"/>
      <c r="D18" s="324"/>
      <c r="E18" s="324"/>
      <c r="F18" s="324"/>
      <c r="G18" s="325">
        <f t="shared" si="0"/>
        <v>0</v>
      </c>
      <c r="H18" s="72"/>
    </row>
    <row r="19" spans="1:11" ht="31.5" x14ac:dyDescent="0.25">
      <c r="A19" s="294" t="s">
        <v>379</v>
      </c>
      <c r="B19" s="325">
        <f>SUM(B7:B18)</f>
        <v>0</v>
      </c>
      <c r="C19" s="325">
        <f t="shared" ref="C19:G19" si="1">SUM(C7:C18)</f>
        <v>0</v>
      </c>
      <c r="D19" s="325">
        <f t="shared" si="1"/>
        <v>0</v>
      </c>
      <c r="E19" s="325">
        <f t="shared" si="1"/>
        <v>0</v>
      </c>
      <c r="F19" s="325">
        <f t="shared" si="1"/>
        <v>0</v>
      </c>
      <c r="G19" s="325">
        <f t="shared" si="1"/>
        <v>0</v>
      </c>
      <c r="H19" s="72"/>
      <c r="I19" s="49"/>
      <c r="J19" s="49"/>
      <c r="K19" s="49"/>
    </row>
    <row r="20" spans="1:11" ht="15.75" x14ac:dyDescent="0.25">
      <c r="B20" s="317"/>
      <c r="C20" s="317"/>
      <c r="D20" s="317"/>
      <c r="E20" s="317"/>
      <c r="F20" s="317"/>
      <c r="G20" s="318"/>
      <c r="H20" s="72"/>
      <c r="I20" s="56"/>
      <c r="J20" s="56"/>
      <c r="K20" s="56"/>
    </row>
    <row r="21" spans="1:11" ht="15.75" x14ac:dyDescent="0.25">
      <c r="A21" s="319"/>
      <c r="B21" s="319"/>
      <c r="C21" s="319"/>
      <c r="D21" s="319"/>
      <c r="E21" s="319"/>
      <c r="F21" s="319"/>
      <c r="G21" s="319"/>
      <c r="H21" s="320"/>
    </row>
    <row r="22" spans="1:11" x14ac:dyDescent="0.2">
      <c r="A22" s="51"/>
      <c r="B22" s="51"/>
      <c r="C22" s="51"/>
      <c r="D22" s="51"/>
      <c r="E22" s="51"/>
      <c r="F22" s="51"/>
      <c r="G22" s="51"/>
      <c r="H22" s="51"/>
    </row>
    <row r="24" spans="1:11" x14ac:dyDescent="0.2">
      <c r="B24" s="317"/>
      <c r="C24" s="317"/>
      <c r="D24" s="317"/>
      <c r="E24" s="317"/>
      <c r="F24" s="317"/>
      <c r="G24" s="318"/>
      <c r="H24" s="318"/>
    </row>
    <row r="25" spans="1:11" x14ac:dyDescent="0.2">
      <c r="B25" s="317"/>
      <c r="C25" s="317"/>
      <c r="D25" s="317"/>
      <c r="E25" s="317"/>
      <c r="F25" s="317"/>
      <c r="G25" s="318"/>
      <c r="H25" s="318"/>
    </row>
    <row r="26" spans="1:11" x14ac:dyDescent="0.2">
      <c r="B26" s="317"/>
      <c r="C26" s="317"/>
      <c r="D26" s="317"/>
      <c r="E26" s="317"/>
      <c r="F26" s="317"/>
      <c r="G26" s="318"/>
      <c r="H26" s="318"/>
    </row>
    <row r="27" spans="1:11" x14ac:dyDescent="0.2">
      <c r="B27" s="317"/>
      <c r="C27" s="317"/>
      <c r="D27" s="317"/>
      <c r="E27" s="317"/>
      <c r="F27" s="317"/>
      <c r="G27" s="318"/>
      <c r="H27" s="318"/>
    </row>
    <row r="28" spans="1:11" x14ac:dyDescent="0.2">
      <c r="B28" s="317"/>
      <c r="C28" s="317"/>
      <c r="D28" s="317"/>
      <c r="E28" s="317"/>
      <c r="F28" s="317"/>
      <c r="G28" s="318"/>
      <c r="H28" s="318"/>
    </row>
    <row r="29" spans="1:11" x14ac:dyDescent="0.2">
      <c r="B29" s="317"/>
      <c r="C29" s="317"/>
      <c r="D29" s="317"/>
      <c r="E29" s="317"/>
      <c r="F29" s="317"/>
      <c r="G29" s="318"/>
      <c r="H29" s="318"/>
    </row>
    <row r="30" spans="1:11" x14ac:dyDescent="0.2">
      <c r="B30" s="317"/>
      <c r="C30" s="317"/>
      <c r="D30" s="317"/>
      <c r="E30" s="317"/>
      <c r="F30" s="317"/>
      <c r="G30" s="318"/>
      <c r="H30" s="318"/>
    </row>
    <row r="31" spans="1:11" x14ac:dyDescent="0.2">
      <c r="B31" s="317"/>
      <c r="C31" s="317"/>
      <c r="D31" s="317"/>
      <c r="E31" s="317"/>
      <c r="F31" s="317"/>
      <c r="G31" s="318"/>
      <c r="H31" s="318"/>
    </row>
    <row r="32" spans="1:11" x14ac:dyDescent="0.2">
      <c r="B32" s="317"/>
      <c r="C32" s="317"/>
      <c r="D32" s="317"/>
      <c r="E32" s="317"/>
      <c r="F32" s="317"/>
      <c r="G32" s="318"/>
      <c r="H32" s="318"/>
    </row>
    <row r="33" spans="2:8" x14ac:dyDescent="0.2">
      <c r="B33" s="317"/>
      <c r="C33" s="317"/>
      <c r="D33" s="317"/>
      <c r="E33" s="317"/>
      <c r="F33" s="317"/>
      <c r="G33" s="318"/>
      <c r="H33" s="318"/>
    </row>
    <row r="34" spans="2:8" x14ac:dyDescent="0.2">
      <c r="B34" s="317"/>
      <c r="C34" s="317"/>
      <c r="D34" s="317"/>
      <c r="E34" s="317"/>
      <c r="F34" s="317"/>
      <c r="G34" s="318"/>
      <c r="H34" s="318"/>
    </row>
    <row r="35" spans="2:8" x14ac:dyDescent="0.2">
      <c r="B35" s="317"/>
      <c r="C35" s="317"/>
      <c r="D35" s="317"/>
      <c r="E35" s="317"/>
      <c r="F35" s="317"/>
      <c r="G35" s="318"/>
      <c r="H35" s="318"/>
    </row>
    <row r="36" spans="2:8" x14ac:dyDescent="0.2">
      <c r="B36" s="317"/>
      <c r="C36" s="317"/>
      <c r="D36" s="317"/>
      <c r="E36" s="317"/>
      <c r="F36" s="317"/>
      <c r="G36" s="318"/>
      <c r="H36" s="318"/>
    </row>
    <row r="37" spans="2:8" x14ac:dyDescent="0.2">
      <c r="B37" s="317"/>
      <c r="C37" s="317"/>
      <c r="D37" s="317"/>
      <c r="E37" s="317"/>
      <c r="F37" s="317"/>
      <c r="G37" s="318"/>
      <c r="H37" s="318"/>
    </row>
    <row r="38" spans="2:8" x14ac:dyDescent="0.2">
      <c r="B38" s="317"/>
      <c r="C38" s="317"/>
      <c r="D38" s="317"/>
      <c r="E38" s="317"/>
      <c r="F38" s="317"/>
      <c r="G38" s="318"/>
      <c r="H38" s="318"/>
    </row>
    <row r="39" spans="2:8" x14ac:dyDescent="0.2">
      <c r="B39" s="317"/>
      <c r="C39" s="317"/>
      <c r="D39" s="317"/>
      <c r="E39" s="317"/>
      <c r="F39" s="317"/>
      <c r="G39" s="318"/>
      <c r="H39" s="318"/>
    </row>
    <row r="40" spans="2:8" x14ac:dyDescent="0.2">
      <c r="B40" s="317"/>
      <c r="C40" s="317"/>
      <c r="D40" s="317"/>
      <c r="E40" s="317"/>
      <c r="F40" s="317"/>
      <c r="G40" s="318"/>
      <c r="H40" s="318"/>
    </row>
    <row r="41" spans="2:8" x14ac:dyDescent="0.2">
      <c r="B41" s="317"/>
      <c r="C41" s="317"/>
      <c r="D41" s="317"/>
      <c r="E41" s="317"/>
      <c r="F41" s="317"/>
      <c r="G41" s="318"/>
      <c r="H41" s="318"/>
    </row>
    <row r="42" spans="2:8" x14ac:dyDescent="0.2">
      <c r="B42" s="317"/>
      <c r="C42" s="317"/>
      <c r="D42" s="317"/>
      <c r="E42" s="317"/>
      <c r="F42" s="317"/>
      <c r="G42" s="318"/>
      <c r="H42" s="318"/>
    </row>
    <row r="43" spans="2:8" x14ac:dyDescent="0.2">
      <c r="B43" s="317"/>
      <c r="C43" s="317"/>
      <c r="D43" s="317"/>
      <c r="E43" s="317"/>
      <c r="F43" s="317"/>
      <c r="G43" s="318"/>
      <c r="H43" s="318"/>
    </row>
    <row r="44" spans="2:8" x14ac:dyDescent="0.2">
      <c r="B44" s="317"/>
      <c r="C44" s="317"/>
      <c r="D44" s="317"/>
      <c r="E44" s="317"/>
      <c r="F44" s="317"/>
      <c r="G44" s="318"/>
      <c r="H44" s="318"/>
    </row>
    <row r="45" spans="2:8" x14ac:dyDescent="0.2">
      <c r="B45" s="317"/>
      <c r="C45" s="317"/>
      <c r="D45" s="317"/>
      <c r="E45" s="317"/>
      <c r="F45" s="317"/>
      <c r="G45" s="318"/>
      <c r="H45" s="318"/>
    </row>
    <row r="46" spans="2:8" x14ac:dyDescent="0.2">
      <c r="B46" s="317"/>
      <c r="C46" s="317"/>
      <c r="D46" s="317"/>
      <c r="E46" s="317"/>
      <c r="F46" s="317"/>
      <c r="G46" s="318"/>
      <c r="H46" s="318"/>
    </row>
    <row r="47" spans="2:8" x14ac:dyDescent="0.2">
      <c r="B47" s="317"/>
      <c r="C47" s="317"/>
      <c r="D47" s="317"/>
      <c r="E47" s="317"/>
      <c r="F47" s="317"/>
      <c r="G47" s="318"/>
      <c r="H47" s="318"/>
    </row>
    <row r="48" spans="2:8" x14ac:dyDescent="0.2">
      <c r="B48" s="317"/>
      <c r="C48" s="317"/>
      <c r="D48" s="317"/>
      <c r="E48" s="317"/>
      <c r="F48" s="317"/>
      <c r="G48" s="318"/>
      <c r="H48" s="318"/>
    </row>
    <row r="49" spans="2:8" x14ac:dyDescent="0.2">
      <c r="B49" s="317"/>
      <c r="C49" s="317"/>
      <c r="D49" s="317"/>
      <c r="E49" s="317"/>
      <c r="F49" s="317"/>
      <c r="G49" s="318"/>
      <c r="H49" s="318"/>
    </row>
    <row r="50" spans="2:8" x14ac:dyDescent="0.2">
      <c r="B50" s="317"/>
      <c r="C50" s="317"/>
      <c r="D50" s="317"/>
      <c r="E50" s="317"/>
      <c r="F50" s="317"/>
      <c r="G50" s="318"/>
      <c r="H50" s="318"/>
    </row>
    <row r="51" spans="2:8" x14ac:dyDescent="0.2">
      <c r="B51" s="317"/>
      <c r="C51" s="317"/>
      <c r="D51" s="317"/>
      <c r="E51" s="317"/>
      <c r="F51" s="317"/>
      <c r="G51" s="318"/>
      <c r="H51" s="318"/>
    </row>
    <row r="52" spans="2:8" x14ac:dyDescent="0.2">
      <c r="B52" s="317"/>
      <c r="C52" s="317"/>
      <c r="D52" s="317"/>
      <c r="E52" s="317"/>
      <c r="F52" s="317"/>
      <c r="G52" s="318"/>
      <c r="H52" s="318"/>
    </row>
    <row r="53" spans="2:8" x14ac:dyDescent="0.2">
      <c r="B53" s="317"/>
      <c r="C53" s="317"/>
      <c r="D53" s="317"/>
      <c r="E53" s="317"/>
      <c r="F53" s="317"/>
      <c r="G53" s="318"/>
      <c r="H53" s="318"/>
    </row>
    <row r="54" spans="2:8" x14ac:dyDescent="0.2">
      <c r="B54" s="317"/>
      <c r="C54" s="317"/>
      <c r="D54" s="317"/>
      <c r="E54" s="317"/>
      <c r="F54" s="317"/>
      <c r="G54" s="318"/>
      <c r="H54" s="318"/>
    </row>
    <row r="55" spans="2:8" x14ac:dyDescent="0.2">
      <c r="B55" s="317"/>
      <c r="C55" s="317"/>
      <c r="D55" s="317"/>
      <c r="E55" s="317"/>
      <c r="F55" s="317"/>
      <c r="G55" s="318"/>
      <c r="H55" s="318"/>
    </row>
    <row r="56" spans="2:8" x14ac:dyDescent="0.2">
      <c r="B56" s="317"/>
      <c r="C56" s="317"/>
      <c r="D56" s="317"/>
      <c r="E56" s="317"/>
      <c r="F56" s="317"/>
      <c r="G56" s="318"/>
      <c r="H56" s="318"/>
    </row>
    <row r="57" spans="2:8" x14ac:dyDescent="0.2">
      <c r="B57" s="317"/>
      <c r="C57" s="317"/>
      <c r="D57" s="317"/>
      <c r="E57" s="317"/>
      <c r="F57" s="317"/>
      <c r="G57" s="318"/>
      <c r="H57" s="318"/>
    </row>
    <row r="58" spans="2:8" x14ac:dyDescent="0.2">
      <c r="B58" s="317"/>
      <c r="C58" s="317"/>
      <c r="D58" s="317"/>
      <c r="E58" s="317"/>
      <c r="F58" s="317"/>
      <c r="G58" s="318"/>
      <c r="H58" s="318"/>
    </row>
    <row r="59" spans="2:8" x14ac:dyDescent="0.2">
      <c r="B59" s="317"/>
      <c r="C59" s="317"/>
      <c r="D59" s="317"/>
      <c r="E59" s="317"/>
      <c r="F59" s="317"/>
      <c r="G59" s="318"/>
      <c r="H59" s="318"/>
    </row>
    <row r="60" spans="2:8" x14ac:dyDescent="0.2">
      <c r="B60" s="317"/>
      <c r="C60" s="317"/>
      <c r="D60" s="317"/>
      <c r="E60" s="317"/>
      <c r="F60" s="317"/>
      <c r="G60" s="318"/>
      <c r="H60" s="318"/>
    </row>
    <row r="61" spans="2:8" x14ac:dyDescent="0.2">
      <c r="B61" s="317"/>
      <c r="C61" s="317"/>
      <c r="D61" s="317"/>
      <c r="E61" s="317"/>
      <c r="F61" s="317"/>
      <c r="G61" s="318"/>
      <c r="H61" s="318"/>
    </row>
    <row r="62" spans="2:8" x14ac:dyDescent="0.2">
      <c r="B62" s="317"/>
      <c r="C62" s="317"/>
      <c r="D62" s="317"/>
      <c r="E62" s="317"/>
      <c r="F62" s="317"/>
      <c r="G62" s="318"/>
      <c r="H62" s="318"/>
    </row>
    <row r="63" spans="2:8" x14ac:dyDescent="0.2">
      <c r="B63" s="317"/>
      <c r="C63" s="317"/>
      <c r="D63" s="317"/>
      <c r="E63" s="317"/>
      <c r="F63" s="317"/>
      <c r="G63" s="318"/>
      <c r="H63" s="318"/>
    </row>
    <row r="64" spans="2:8" x14ac:dyDescent="0.2">
      <c r="B64" s="317"/>
      <c r="C64" s="317"/>
      <c r="D64" s="317"/>
      <c r="E64" s="317"/>
      <c r="F64" s="317"/>
      <c r="G64" s="318"/>
      <c r="H64" s="318"/>
    </row>
    <row r="65" spans="2:8" x14ac:dyDescent="0.2">
      <c r="B65" s="321"/>
      <c r="C65" s="321"/>
      <c r="D65" s="321"/>
      <c r="E65" s="321"/>
      <c r="F65" s="321"/>
      <c r="G65" s="322"/>
      <c r="H65" s="322"/>
    </row>
    <row r="66" spans="2:8" x14ac:dyDescent="0.2">
      <c r="B66" s="321"/>
      <c r="C66" s="321"/>
      <c r="D66" s="321"/>
      <c r="E66" s="321"/>
      <c r="F66" s="321"/>
      <c r="G66" s="322"/>
      <c r="H66" s="322"/>
    </row>
    <row r="67" spans="2:8" x14ac:dyDescent="0.2">
      <c r="B67" s="321"/>
      <c r="C67" s="321"/>
      <c r="D67" s="321"/>
      <c r="E67" s="321"/>
      <c r="F67" s="321"/>
      <c r="G67" s="322"/>
      <c r="H67" s="322"/>
    </row>
    <row r="68" spans="2:8" x14ac:dyDescent="0.2">
      <c r="B68" s="321"/>
      <c r="C68" s="321"/>
      <c r="D68" s="321"/>
      <c r="E68" s="321"/>
      <c r="F68" s="321"/>
      <c r="G68" s="322"/>
      <c r="H68" s="322"/>
    </row>
    <row r="69" spans="2:8" x14ac:dyDescent="0.2">
      <c r="B69" s="321"/>
      <c r="C69" s="321"/>
      <c r="D69" s="321"/>
      <c r="E69" s="321"/>
      <c r="F69" s="321"/>
      <c r="G69" s="322"/>
      <c r="H69" s="322"/>
    </row>
    <row r="70" spans="2:8" x14ac:dyDescent="0.2">
      <c r="B70" s="321"/>
      <c r="C70" s="321"/>
      <c r="D70" s="321"/>
      <c r="E70" s="321"/>
      <c r="F70" s="321"/>
      <c r="G70" s="322"/>
      <c r="H70" s="322"/>
    </row>
    <row r="71" spans="2:8" x14ac:dyDescent="0.2">
      <c r="B71" s="321"/>
      <c r="C71" s="321"/>
      <c r="D71" s="321"/>
      <c r="E71" s="321"/>
      <c r="F71" s="321"/>
      <c r="G71" s="322"/>
      <c r="H71" s="322"/>
    </row>
    <row r="72" spans="2:8" x14ac:dyDescent="0.2">
      <c r="B72" s="321"/>
      <c r="C72" s="321"/>
      <c r="D72" s="321"/>
      <c r="E72" s="321"/>
      <c r="F72" s="321"/>
      <c r="G72" s="322"/>
      <c r="H72" s="322"/>
    </row>
    <row r="73" spans="2:8" x14ac:dyDescent="0.2">
      <c r="B73" s="321"/>
      <c r="C73" s="321"/>
      <c r="D73" s="321"/>
      <c r="E73" s="321"/>
      <c r="F73" s="321"/>
      <c r="G73" s="322"/>
      <c r="H73" s="322"/>
    </row>
    <row r="74" spans="2:8" x14ac:dyDescent="0.2">
      <c r="B74" s="321"/>
      <c r="C74" s="321"/>
      <c r="D74" s="321"/>
      <c r="E74" s="321"/>
      <c r="F74" s="321"/>
      <c r="G74" s="322"/>
      <c r="H74" s="322"/>
    </row>
  </sheetData>
  <mergeCells count="2">
    <mergeCell ref="A2:H2"/>
    <mergeCell ref="A4:G4"/>
  </mergeCells>
  <conditionalFormatting sqref="B6:F6">
    <cfRule type="cellIs" dxfId="18"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3">
    <pageSetUpPr fitToPage="1"/>
  </sheetPr>
  <dimension ref="A1:J67"/>
  <sheetViews>
    <sheetView showGridLines="0" zoomScale="75" zoomScaleNormal="75" workbookViewId="0">
      <pane xSplit="8" ySplit="2" topLeftCell="I3" activePane="bottomRight" state="frozen"/>
      <selection pane="topRight" activeCell="J1" sqref="J1"/>
      <selection pane="bottomLeft" activeCell="A3" sqref="A3"/>
      <selection pane="bottomRight" activeCell="D18" sqref="D18"/>
    </sheetView>
  </sheetViews>
  <sheetFormatPr baseColWidth="10" defaultColWidth="11.42578125" defaultRowHeight="15" x14ac:dyDescent="0.2"/>
  <cols>
    <col min="1" max="1" width="47.7109375" style="47" customWidth="1"/>
    <col min="2" max="7" width="20.7109375" style="47" customWidth="1"/>
    <col min="8" max="8" width="12.85546875" style="47" customWidth="1"/>
    <col min="9" max="9" width="3.28515625" style="48" customWidth="1"/>
    <col min="10" max="10" width="3.140625" style="48" customWidth="1"/>
    <col min="11" max="16384" width="11.42578125" style="47"/>
  </cols>
  <sheetData>
    <row r="1" spans="1:10" ht="15.75" x14ac:dyDescent="0.2">
      <c r="A1" s="45"/>
      <c r="B1" s="46"/>
      <c r="H1" s="266"/>
    </row>
    <row r="2" spans="1:10" ht="39.6" customHeight="1" x14ac:dyDescent="0.2">
      <c r="A2" s="474" t="str">
        <f>"Répartition des personnels titulaires par tranche d'âge et par sexe en personne physique (PP) au 31/12/" &amp; SURVEY_YEAR &amp; " "</f>
        <v xml:space="preserve">Répartition des personnels titulaires par tranche d'âge et par sexe en personne physique (PP) au 31/12/2025 </v>
      </c>
      <c r="B2" s="475"/>
      <c r="C2" s="475"/>
      <c r="D2" s="475"/>
      <c r="E2" s="475"/>
      <c r="F2" s="475"/>
      <c r="G2" s="475"/>
      <c r="H2" s="475"/>
      <c r="I2" s="49"/>
      <c r="J2" s="49"/>
    </row>
    <row r="3" spans="1:10" ht="15.6" customHeight="1" x14ac:dyDescent="0.2">
      <c r="A3" s="453" t="str">
        <f>"Femmes en Personnes Physiques* (PP) au 31/12/" &amp; SURVEY_YEAR</f>
        <v>Femmes en Personnes Physiques* (PP) au 31/12/2025</v>
      </c>
      <c r="B3" s="453"/>
      <c r="C3" s="453"/>
      <c r="D3" s="453"/>
      <c r="E3" s="453"/>
      <c r="F3" s="453"/>
      <c r="G3" s="453"/>
      <c r="H3" s="314"/>
      <c r="I3" s="57"/>
      <c r="J3" s="57"/>
    </row>
    <row r="4" spans="1:10" ht="143.25" customHeight="1" x14ac:dyDescent="0.2">
      <c r="A4" s="435" t="s">
        <v>577</v>
      </c>
      <c r="B4" s="435"/>
      <c r="C4" s="435"/>
      <c r="D4" s="435"/>
      <c r="E4" s="435"/>
      <c r="F4" s="435"/>
      <c r="G4" s="435"/>
      <c r="H4" s="314"/>
      <c r="I4" s="57"/>
      <c r="J4" s="57"/>
    </row>
    <row r="5" spans="1:10" ht="63" customHeight="1" x14ac:dyDescent="0.2">
      <c r="A5" s="358" t="s">
        <v>601</v>
      </c>
      <c r="B5" s="358" t="s">
        <v>597</v>
      </c>
      <c r="C5" s="358" t="s">
        <v>598</v>
      </c>
      <c r="D5" s="358" t="s">
        <v>599</v>
      </c>
      <c r="E5" s="358" t="s">
        <v>600</v>
      </c>
      <c r="F5" s="358" t="s">
        <v>412</v>
      </c>
      <c r="G5" s="295" t="s">
        <v>358</v>
      </c>
      <c r="I5" s="58"/>
      <c r="J5" s="58"/>
    </row>
    <row r="6" spans="1:10" ht="15.75" x14ac:dyDescent="0.25">
      <c r="A6" s="315" t="str">
        <f>"&lt; 25 ans (né après "&amp;SURVEY_YEAR-25&amp;" )"</f>
        <v>&lt; 25 ans (né après 2000 )</v>
      </c>
      <c r="B6" s="323"/>
      <c r="C6" s="324"/>
      <c r="D6" s="324"/>
      <c r="E6" s="324"/>
      <c r="F6" s="324"/>
      <c r="G6" s="325">
        <f>SUM(B6:F6)</f>
        <v>0</v>
      </c>
      <c r="H6" s="72"/>
      <c r="I6" s="51"/>
      <c r="J6" s="51"/>
    </row>
    <row r="7" spans="1:10" ht="15.75" x14ac:dyDescent="0.25">
      <c r="A7" s="316" t="str">
        <f>"25 ans - 29 ans (nés entre "&amp;SURVEY_YEAR-29&amp;" et "&amp;SURVEY_YEAR-25&amp;" )"</f>
        <v>25 ans - 29 ans (nés entre 1996 et 2000 )</v>
      </c>
      <c r="B7" s="323"/>
      <c r="C7" s="324"/>
      <c r="D7" s="324"/>
      <c r="E7" s="324"/>
      <c r="F7" s="324"/>
      <c r="G7" s="325">
        <f>SUM(B7:F7)</f>
        <v>0</v>
      </c>
      <c r="H7" s="72"/>
      <c r="I7" s="51"/>
      <c r="J7" s="51"/>
    </row>
    <row r="8" spans="1:10" ht="15.75" x14ac:dyDescent="0.25">
      <c r="A8" s="316" t="str">
        <f>"30 ans - 34 ans (nés entre "&amp;SURVEY_YEAR-34&amp;" et "&amp;SURVEY_YEAR-30&amp;" )"</f>
        <v>30 ans - 34 ans (nés entre 1991 et 1995 )</v>
      </c>
      <c r="B8" s="323"/>
      <c r="C8" s="324"/>
      <c r="D8" s="324"/>
      <c r="E8" s="324"/>
      <c r="F8" s="324"/>
      <c r="G8" s="325">
        <f t="shared" ref="G8:G17" si="0">SUM(B8:F8)</f>
        <v>0</v>
      </c>
      <c r="H8" s="72"/>
      <c r="I8" s="51"/>
      <c r="J8" s="51"/>
    </row>
    <row r="9" spans="1:10" ht="15.75" x14ac:dyDescent="0.25">
      <c r="A9" s="316" t="str">
        <f>"35 ans - 39 ans (nés entre "&amp;SURVEY_YEAR-39&amp;" et "&amp;SURVEY_YEAR-35&amp;" )"</f>
        <v>35 ans - 39 ans (nés entre 1986 et 1990 )</v>
      </c>
      <c r="B9" s="323"/>
      <c r="C9" s="324"/>
      <c r="D9" s="324"/>
      <c r="E9" s="324"/>
      <c r="F9" s="324"/>
      <c r="G9" s="325">
        <f t="shared" si="0"/>
        <v>0</v>
      </c>
      <c r="H9" s="72"/>
      <c r="I9" s="51"/>
      <c r="J9" s="51"/>
    </row>
    <row r="10" spans="1:10" ht="15.75" x14ac:dyDescent="0.25">
      <c r="A10" s="316" t="str">
        <f>"40 ans - 44 ans (nés entre "&amp;SURVEY_YEAR-44&amp;" et "&amp;SURVEY_YEAR-40&amp;" )"</f>
        <v>40 ans - 44 ans (nés entre 1981 et 1985 )</v>
      </c>
      <c r="B10" s="323"/>
      <c r="C10" s="324"/>
      <c r="D10" s="324"/>
      <c r="E10" s="324"/>
      <c r="F10" s="324"/>
      <c r="G10" s="325">
        <f t="shared" si="0"/>
        <v>0</v>
      </c>
      <c r="H10" s="72"/>
      <c r="I10" s="51"/>
      <c r="J10" s="51"/>
    </row>
    <row r="11" spans="1:10" ht="15.75" x14ac:dyDescent="0.25">
      <c r="A11" s="316" t="str">
        <f>"45 ans - 49 ans (nés entre "&amp;SURVEY_YEAR-49&amp;" et "&amp;SURVEY_YEAR-45&amp;" )"</f>
        <v>45 ans - 49 ans (nés entre 1976 et 1980 )</v>
      </c>
      <c r="B11" s="323"/>
      <c r="C11" s="324"/>
      <c r="D11" s="324"/>
      <c r="E11" s="324"/>
      <c r="F11" s="324"/>
      <c r="G11" s="325">
        <f t="shared" si="0"/>
        <v>0</v>
      </c>
      <c r="H11" s="72"/>
      <c r="I11" s="51"/>
      <c r="J11" s="51"/>
    </row>
    <row r="12" spans="1:10" ht="15.75" x14ac:dyDescent="0.25">
      <c r="A12" s="316" t="str">
        <f>"50 ans - 54 ans (nés entre "&amp;SURVEY_YEAR-54&amp;" et "&amp;SURVEY_YEAR-50&amp;" )"</f>
        <v>50 ans - 54 ans (nés entre 1971 et 1975 )</v>
      </c>
      <c r="B12" s="323"/>
      <c r="C12" s="324"/>
      <c r="D12" s="324"/>
      <c r="E12" s="324"/>
      <c r="F12" s="324"/>
      <c r="G12" s="325">
        <f t="shared" si="0"/>
        <v>0</v>
      </c>
      <c r="H12" s="72"/>
    </row>
    <row r="13" spans="1:10" ht="15.75" x14ac:dyDescent="0.25">
      <c r="A13" s="316" t="str">
        <f>"55 ans - 59 ans (nés entre "&amp;SURVEY_YEAR-59&amp;" et "&amp;SURVEY_YEAR-55&amp;" )"</f>
        <v>55 ans - 59 ans (nés entre 1966 et 1970 )</v>
      </c>
      <c r="B13" s="323"/>
      <c r="C13" s="324"/>
      <c r="D13" s="324"/>
      <c r="E13" s="324"/>
      <c r="F13" s="324"/>
      <c r="G13" s="325">
        <f t="shared" si="0"/>
        <v>0</v>
      </c>
      <c r="H13" s="72"/>
      <c r="I13" s="59"/>
      <c r="J13" s="59"/>
    </row>
    <row r="14" spans="1:10" ht="15.75" x14ac:dyDescent="0.25">
      <c r="A14" s="316" t="str">
        <f>"60 ans - 62 ans (nés entre "&amp;SURVEY_YEAR-62&amp;" et "&amp;SURVEY_YEAR-60&amp;" )"</f>
        <v>60 ans - 62 ans (nés entre 1963 et 1965 )</v>
      </c>
      <c r="B14" s="323"/>
      <c r="C14" s="324"/>
      <c r="D14" s="324"/>
      <c r="E14" s="324"/>
      <c r="F14" s="324"/>
      <c r="G14" s="325">
        <f t="shared" si="0"/>
        <v>0</v>
      </c>
      <c r="H14" s="72"/>
    </row>
    <row r="15" spans="1:10" ht="15.75" x14ac:dyDescent="0.25">
      <c r="A15" s="316" t="str">
        <f>"63 ans - 64 ans (nés entre "&amp;SURVEY_YEAR-64&amp;" et "&amp;SURVEY_YEAR-63&amp;" )"</f>
        <v>63 ans - 64 ans (nés entre 1961 et 1962 )</v>
      </c>
      <c r="B15" s="323"/>
      <c r="C15" s="324"/>
      <c r="D15" s="324"/>
      <c r="E15" s="324"/>
      <c r="F15" s="324"/>
      <c r="G15" s="325">
        <f t="shared" si="0"/>
        <v>0</v>
      </c>
      <c r="H15" s="72"/>
    </row>
    <row r="16" spans="1:10" ht="15.75" x14ac:dyDescent="0.25">
      <c r="A16" s="316" t="str">
        <f>"65 ans - 67 ans (nés entre "&amp;SURVEY_YEAR-67&amp;" et "&amp;SURVEY_YEAR-65&amp;" )"</f>
        <v>65 ans - 67 ans (nés entre 1958 et 1960 )</v>
      </c>
      <c r="B16" s="323"/>
      <c r="C16" s="324"/>
      <c r="D16" s="324"/>
      <c r="E16" s="324"/>
      <c r="F16" s="324"/>
      <c r="G16" s="325">
        <f t="shared" si="0"/>
        <v>0</v>
      </c>
      <c r="H16" s="72"/>
    </row>
    <row r="17" spans="1:8" ht="15.75" x14ac:dyDescent="0.25">
      <c r="A17" s="315" t="str">
        <f>"&gt; 67 ans (nés avant "&amp;SURVEY_YEAR-67&amp;" )"</f>
        <v>&gt; 67 ans (nés avant 1958 )</v>
      </c>
      <c r="B17" s="323"/>
      <c r="C17" s="324"/>
      <c r="D17" s="324"/>
      <c r="E17" s="324"/>
      <c r="F17" s="324"/>
      <c r="G17" s="325">
        <f t="shared" si="0"/>
        <v>0</v>
      </c>
      <c r="H17" s="72"/>
    </row>
    <row r="18" spans="1:8" ht="31.5" x14ac:dyDescent="0.25">
      <c r="A18" s="294" t="s">
        <v>380</v>
      </c>
      <c r="B18" s="325">
        <f>SUM(B6:B17)</f>
        <v>0</v>
      </c>
      <c r="C18" s="325">
        <f t="shared" ref="C18:G18" si="1">SUM(C6:C17)</f>
        <v>0</v>
      </c>
      <c r="D18" s="325">
        <f t="shared" si="1"/>
        <v>0</v>
      </c>
      <c r="E18" s="325">
        <f t="shared" si="1"/>
        <v>0</v>
      </c>
      <c r="F18" s="325">
        <f t="shared" si="1"/>
        <v>0</v>
      </c>
      <c r="G18" s="325">
        <f t="shared" si="1"/>
        <v>0</v>
      </c>
      <c r="H18" s="72"/>
    </row>
    <row r="19" spans="1:8" ht="15.75" x14ac:dyDescent="0.25">
      <c r="A19" s="319"/>
      <c r="B19" s="319"/>
      <c r="C19" s="319"/>
      <c r="D19" s="319"/>
      <c r="E19" s="319"/>
      <c r="F19" s="319"/>
      <c r="G19" s="319"/>
      <c r="H19" s="319"/>
    </row>
    <row r="20" spans="1:8" x14ac:dyDescent="0.2">
      <c r="B20" s="317"/>
      <c r="C20" s="317"/>
      <c r="D20" s="317"/>
      <c r="E20" s="317"/>
      <c r="F20" s="317"/>
      <c r="G20" s="318"/>
      <c r="H20" s="318"/>
    </row>
    <row r="21" spans="1:8" x14ac:dyDescent="0.2">
      <c r="B21" s="317"/>
      <c r="C21" s="317"/>
      <c r="D21" s="317"/>
      <c r="E21" s="317"/>
      <c r="F21" s="317"/>
      <c r="G21" s="318"/>
      <c r="H21" s="318"/>
    </row>
    <row r="22" spans="1:8" x14ac:dyDescent="0.2">
      <c r="B22" s="317"/>
      <c r="C22" s="317"/>
      <c r="D22" s="317"/>
      <c r="E22" s="317"/>
      <c r="F22" s="317"/>
      <c r="G22" s="318"/>
      <c r="H22" s="318"/>
    </row>
    <row r="23" spans="1:8" x14ac:dyDescent="0.2">
      <c r="B23" s="317"/>
      <c r="C23" s="317"/>
      <c r="D23" s="317"/>
      <c r="E23" s="317"/>
      <c r="F23" s="317"/>
      <c r="G23" s="318"/>
      <c r="H23" s="318"/>
    </row>
    <row r="24" spans="1:8" x14ac:dyDescent="0.2">
      <c r="B24" s="317"/>
      <c r="C24" s="317"/>
      <c r="D24" s="317"/>
      <c r="E24" s="317"/>
      <c r="F24" s="317"/>
      <c r="G24" s="318"/>
      <c r="H24" s="318"/>
    </row>
    <row r="25" spans="1:8" x14ac:dyDescent="0.2">
      <c r="B25" s="317"/>
      <c r="C25" s="317"/>
      <c r="D25" s="317"/>
      <c r="E25" s="317"/>
      <c r="F25" s="317"/>
      <c r="G25" s="318"/>
      <c r="H25" s="318"/>
    </row>
    <row r="26" spans="1:8" x14ac:dyDescent="0.2">
      <c r="B26" s="317"/>
      <c r="C26" s="317"/>
      <c r="D26" s="317"/>
      <c r="E26" s="317"/>
      <c r="F26" s="317"/>
      <c r="G26" s="318"/>
      <c r="H26" s="318"/>
    </row>
    <row r="27" spans="1:8" x14ac:dyDescent="0.2">
      <c r="B27" s="317"/>
      <c r="C27" s="317"/>
      <c r="D27" s="317"/>
      <c r="E27" s="317"/>
      <c r="F27" s="317"/>
      <c r="G27" s="318"/>
      <c r="H27" s="318"/>
    </row>
    <row r="28" spans="1:8" x14ac:dyDescent="0.2">
      <c r="B28" s="317"/>
      <c r="C28" s="317"/>
      <c r="D28" s="317"/>
      <c r="E28" s="317"/>
      <c r="F28" s="317"/>
      <c r="G28" s="318"/>
      <c r="H28" s="318"/>
    </row>
    <row r="29" spans="1:8" x14ac:dyDescent="0.2">
      <c r="B29" s="317"/>
      <c r="C29" s="317"/>
      <c r="D29" s="317"/>
      <c r="E29" s="317"/>
      <c r="F29" s="317"/>
      <c r="G29" s="318"/>
      <c r="H29" s="318"/>
    </row>
    <row r="30" spans="1:8" x14ac:dyDescent="0.2">
      <c r="B30" s="317"/>
      <c r="C30" s="317"/>
      <c r="D30" s="317"/>
      <c r="E30" s="317"/>
      <c r="F30" s="317"/>
      <c r="G30" s="318"/>
      <c r="H30" s="318"/>
    </row>
    <row r="31" spans="1:8" x14ac:dyDescent="0.2">
      <c r="B31" s="317"/>
      <c r="C31" s="317"/>
      <c r="D31" s="317"/>
      <c r="E31" s="317"/>
      <c r="F31" s="317"/>
      <c r="G31" s="318"/>
      <c r="H31" s="318"/>
    </row>
    <row r="32" spans="1:8" x14ac:dyDescent="0.2">
      <c r="B32" s="317"/>
      <c r="C32" s="317"/>
      <c r="D32" s="317"/>
      <c r="E32" s="317"/>
      <c r="F32" s="317"/>
      <c r="G32" s="318"/>
      <c r="H32" s="318"/>
    </row>
    <row r="33" spans="2:8" x14ac:dyDescent="0.2">
      <c r="B33" s="317"/>
      <c r="C33" s="317"/>
      <c r="D33" s="317"/>
      <c r="E33" s="317"/>
      <c r="F33" s="317"/>
      <c r="G33" s="318"/>
      <c r="H33" s="318"/>
    </row>
    <row r="34" spans="2:8" x14ac:dyDescent="0.2">
      <c r="B34" s="317"/>
      <c r="C34" s="317"/>
      <c r="D34" s="317"/>
      <c r="E34" s="317"/>
      <c r="F34" s="317"/>
      <c r="G34" s="318"/>
      <c r="H34" s="318"/>
    </row>
    <row r="35" spans="2:8" x14ac:dyDescent="0.2">
      <c r="B35" s="317"/>
      <c r="C35" s="317"/>
      <c r="D35" s="317"/>
      <c r="E35" s="317"/>
      <c r="F35" s="317"/>
      <c r="G35" s="318"/>
      <c r="H35" s="318"/>
    </row>
    <row r="36" spans="2:8" x14ac:dyDescent="0.2">
      <c r="B36" s="317"/>
      <c r="C36" s="317"/>
      <c r="D36" s="317"/>
      <c r="E36" s="317"/>
      <c r="F36" s="317"/>
      <c r="G36" s="318"/>
      <c r="H36" s="318"/>
    </row>
    <row r="37" spans="2:8" x14ac:dyDescent="0.2">
      <c r="B37" s="317"/>
      <c r="C37" s="317"/>
      <c r="D37" s="317"/>
      <c r="E37" s="317"/>
      <c r="F37" s="317"/>
      <c r="G37" s="318"/>
      <c r="H37" s="318"/>
    </row>
    <row r="38" spans="2:8" x14ac:dyDescent="0.2">
      <c r="B38" s="317"/>
      <c r="C38" s="317"/>
      <c r="D38" s="317"/>
      <c r="E38" s="317"/>
      <c r="F38" s="317"/>
      <c r="G38" s="318"/>
      <c r="H38" s="318"/>
    </row>
    <row r="39" spans="2:8" x14ac:dyDescent="0.2">
      <c r="B39" s="317"/>
      <c r="C39" s="317"/>
      <c r="D39" s="317"/>
      <c r="E39" s="317"/>
      <c r="F39" s="317"/>
      <c r="G39" s="318"/>
      <c r="H39" s="318"/>
    </row>
    <row r="40" spans="2:8" x14ac:dyDescent="0.2">
      <c r="B40" s="317"/>
      <c r="C40" s="317"/>
      <c r="D40" s="317"/>
      <c r="E40" s="317"/>
      <c r="F40" s="317"/>
      <c r="G40" s="318"/>
      <c r="H40" s="318"/>
    </row>
    <row r="41" spans="2:8" x14ac:dyDescent="0.2">
      <c r="B41" s="317"/>
      <c r="C41" s="317"/>
      <c r="D41" s="317"/>
      <c r="E41" s="317"/>
      <c r="F41" s="317"/>
      <c r="G41" s="318"/>
      <c r="H41" s="318"/>
    </row>
    <row r="42" spans="2:8" x14ac:dyDescent="0.2">
      <c r="B42" s="317"/>
      <c r="C42" s="317"/>
      <c r="D42" s="317"/>
      <c r="E42" s="317"/>
      <c r="F42" s="317"/>
      <c r="G42" s="318"/>
      <c r="H42" s="318"/>
    </row>
    <row r="43" spans="2:8" x14ac:dyDescent="0.2">
      <c r="B43" s="317"/>
      <c r="C43" s="317"/>
      <c r="D43" s="317"/>
      <c r="E43" s="317"/>
      <c r="F43" s="317"/>
      <c r="G43" s="318"/>
      <c r="H43" s="318"/>
    </row>
    <row r="44" spans="2:8" x14ac:dyDescent="0.2">
      <c r="B44" s="317"/>
      <c r="C44" s="317"/>
      <c r="D44" s="317"/>
      <c r="E44" s="317"/>
      <c r="F44" s="317"/>
      <c r="G44" s="318"/>
      <c r="H44" s="318"/>
    </row>
    <row r="45" spans="2:8" x14ac:dyDescent="0.2">
      <c r="B45" s="317"/>
      <c r="C45" s="317"/>
      <c r="D45" s="317"/>
      <c r="E45" s="317"/>
      <c r="F45" s="317"/>
      <c r="G45" s="318"/>
      <c r="H45" s="318"/>
    </row>
    <row r="46" spans="2:8" x14ac:dyDescent="0.2">
      <c r="B46" s="317"/>
      <c r="C46" s="317"/>
      <c r="D46" s="317"/>
      <c r="E46" s="317"/>
      <c r="F46" s="317"/>
      <c r="G46" s="318"/>
      <c r="H46" s="318"/>
    </row>
    <row r="47" spans="2:8" x14ac:dyDescent="0.2">
      <c r="B47" s="317"/>
      <c r="C47" s="317"/>
      <c r="D47" s="317"/>
      <c r="E47" s="317"/>
      <c r="F47" s="317"/>
      <c r="G47" s="318"/>
      <c r="H47" s="318"/>
    </row>
    <row r="48" spans="2:8" x14ac:dyDescent="0.2">
      <c r="B48" s="317"/>
      <c r="C48" s="317"/>
      <c r="D48" s="317"/>
      <c r="E48" s="317"/>
      <c r="F48" s="317"/>
      <c r="G48" s="318"/>
      <c r="H48" s="318"/>
    </row>
    <row r="49" spans="2:8" x14ac:dyDescent="0.2">
      <c r="B49" s="317"/>
      <c r="C49" s="317"/>
      <c r="D49" s="317"/>
      <c r="E49" s="317"/>
      <c r="F49" s="317"/>
      <c r="G49" s="318"/>
      <c r="H49" s="318"/>
    </row>
    <row r="50" spans="2:8" x14ac:dyDescent="0.2">
      <c r="B50" s="317"/>
      <c r="C50" s="317"/>
      <c r="D50" s="317"/>
      <c r="E50" s="317"/>
      <c r="F50" s="317"/>
      <c r="G50" s="318"/>
      <c r="H50" s="318"/>
    </row>
    <row r="51" spans="2:8" x14ac:dyDescent="0.2">
      <c r="B51" s="317"/>
      <c r="C51" s="317"/>
      <c r="D51" s="317"/>
      <c r="E51" s="317"/>
      <c r="F51" s="317"/>
      <c r="G51" s="318"/>
      <c r="H51" s="318"/>
    </row>
    <row r="52" spans="2:8" x14ac:dyDescent="0.2">
      <c r="B52" s="317"/>
      <c r="C52" s="317"/>
      <c r="D52" s="317"/>
      <c r="E52" s="317"/>
      <c r="F52" s="317"/>
      <c r="G52" s="318"/>
      <c r="H52" s="318"/>
    </row>
    <row r="53" spans="2:8" x14ac:dyDescent="0.2">
      <c r="B53" s="317"/>
      <c r="C53" s="317"/>
      <c r="D53" s="317"/>
      <c r="E53" s="317"/>
      <c r="F53" s="317"/>
      <c r="G53" s="318"/>
      <c r="H53" s="318"/>
    </row>
    <row r="54" spans="2:8" x14ac:dyDescent="0.2">
      <c r="B54" s="317"/>
      <c r="C54" s="317"/>
      <c r="D54" s="317"/>
      <c r="E54" s="317"/>
      <c r="F54" s="317"/>
      <c r="G54" s="318"/>
      <c r="H54" s="318"/>
    </row>
    <row r="55" spans="2:8" x14ac:dyDescent="0.2">
      <c r="B55" s="317"/>
      <c r="C55" s="317"/>
      <c r="D55" s="317"/>
      <c r="E55" s="317"/>
      <c r="F55" s="317"/>
      <c r="G55" s="318"/>
      <c r="H55" s="318"/>
    </row>
    <row r="56" spans="2:8" x14ac:dyDescent="0.2">
      <c r="B56" s="317"/>
      <c r="C56" s="317"/>
      <c r="D56" s="317"/>
      <c r="E56" s="317"/>
      <c r="F56" s="317"/>
      <c r="G56" s="318"/>
      <c r="H56" s="318"/>
    </row>
    <row r="57" spans="2:8" x14ac:dyDescent="0.2">
      <c r="B57" s="317"/>
      <c r="C57" s="317"/>
      <c r="D57" s="317"/>
      <c r="E57" s="317"/>
      <c r="F57" s="317"/>
      <c r="G57" s="318"/>
      <c r="H57" s="318"/>
    </row>
    <row r="58" spans="2:8" x14ac:dyDescent="0.2">
      <c r="B58" s="321"/>
      <c r="C58" s="321"/>
      <c r="D58" s="321"/>
      <c r="E58" s="321"/>
      <c r="F58" s="321"/>
      <c r="G58" s="322"/>
      <c r="H58" s="322"/>
    </row>
    <row r="59" spans="2:8" x14ac:dyDescent="0.2">
      <c r="B59" s="321"/>
      <c r="C59" s="321"/>
      <c r="D59" s="321"/>
      <c r="E59" s="321"/>
      <c r="F59" s="321"/>
      <c r="G59" s="322"/>
      <c r="H59" s="322"/>
    </row>
    <row r="60" spans="2:8" x14ac:dyDescent="0.2">
      <c r="B60" s="321"/>
      <c r="C60" s="321"/>
      <c r="D60" s="321"/>
      <c r="E60" s="321"/>
      <c r="F60" s="321"/>
      <c r="G60" s="322"/>
      <c r="H60" s="322"/>
    </row>
    <row r="61" spans="2:8" x14ac:dyDescent="0.2">
      <c r="B61" s="321"/>
      <c r="C61" s="321"/>
      <c r="D61" s="321"/>
      <c r="E61" s="321"/>
      <c r="F61" s="321"/>
      <c r="G61" s="322"/>
      <c r="H61" s="322"/>
    </row>
    <row r="62" spans="2:8" x14ac:dyDescent="0.2">
      <c r="B62" s="321"/>
      <c r="C62" s="321"/>
      <c r="D62" s="321"/>
      <c r="E62" s="321"/>
      <c r="F62" s="321"/>
      <c r="G62" s="322"/>
      <c r="H62" s="322"/>
    </row>
    <row r="63" spans="2:8" x14ac:dyDescent="0.2">
      <c r="B63" s="321"/>
      <c r="C63" s="321"/>
      <c r="D63" s="321"/>
      <c r="E63" s="321"/>
      <c r="F63" s="321"/>
      <c r="G63" s="322"/>
      <c r="H63" s="322"/>
    </row>
    <row r="64" spans="2:8" x14ac:dyDescent="0.2">
      <c r="B64" s="321"/>
      <c r="C64" s="321"/>
      <c r="D64" s="321"/>
      <c r="E64" s="321"/>
      <c r="F64" s="321"/>
      <c r="G64" s="322"/>
      <c r="H64" s="322"/>
    </row>
    <row r="65" spans="2:8" x14ac:dyDescent="0.2">
      <c r="B65" s="321"/>
      <c r="C65" s="321"/>
      <c r="D65" s="321"/>
      <c r="E65" s="321"/>
      <c r="F65" s="321"/>
      <c r="G65" s="322"/>
      <c r="H65" s="322"/>
    </row>
    <row r="66" spans="2:8" x14ac:dyDescent="0.2">
      <c r="B66" s="321"/>
      <c r="C66" s="321"/>
      <c r="D66" s="321"/>
      <c r="E66" s="321"/>
      <c r="F66" s="321"/>
      <c r="G66" s="322"/>
      <c r="H66" s="322"/>
    </row>
    <row r="67" spans="2:8" x14ac:dyDescent="0.2">
      <c r="B67" s="321"/>
      <c r="C67" s="321"/>
      <c r="D67" s="321"/>
      <c r="E67" s="321"/>
      <c r="F67" s="321"/>
      <c r="G67" s="322"/>
      <c r="H67" s="322"/>
    </row>
  </sheetData>
  <mergeCells count="3">
    <mergeCell ref="A2:H2"/>
    <mergeCell ref="A4:G4"/>
    <mergeCell ref="A3:G3"/>
  </mergeCells>
  <conditionalFormatting sqref="B5:F5">
    <cfRule type="cellIs" dxfId="17"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4">
    <pageSetUpPr fitToPage="1"/>
  </sheetPr>
  <dimension ref="A1:I61"/>
  <sheetViews>
    <sheetView showGridLines="0" zoomScale="75" zoomScaleNormal="75" workbookViewId="0">
      <pane xSplit="8" ySplit="2" topLeftCell="I3" activePane="bottomRight" state="frozen"/>
      <selection pane="topRight" activeCell="J1" sqref="J1"/>
      <selection pane="bottomLeft" activeCell="A3" sqref="A3"/>
      <selection pane="bottomRight" activeCell="G10" sqref="G10"/>
    </sheetView>
  </sheetViews>
  <sheetFormatPr baseColWidth="10" defaultColWidth="11.42578125" defaultRowHeight="15" x14ac:dyDescent="0.2"/>
  <cols>
    <col min="1" max="1" width="39.28515625" style="47" customWidth="1"/>
    <col min="2" max="7" width="16.42578125" style="47" customWidth="1"/>
    <col min="8" max="8" width="12.85546875" style="47" customWidth="1"/>
    <col min="9" max="9" width="3.28515625" style="48" customWidth="1"/>
    <col min="10" max="16384" width="11.42578125" style="47"/>
  </cols>
  <sheetData>
    <row r="1" spans="1:9" ht="15.75" x14ac:dyDescent="0.2">
      <c r="A1" s="45"/>
      <c r="B1" s="46"/>
      <c r="H1" s="266"/>
    </row>
    <row r="2" spans="1:9" ht="37.15" customHeight="1" x14ac:dyDescent="0.2">
      <c r="A2" s="474" t="str">
        <f>"Répartition des personnels titulaires par tranche d'âge et par sexe en personne physique (PP) au 31/12/" &amp; SURVEY_YEAR &amp; " "</f>
        <v xml:space="preserve">Répartition des personnels titulaires par tranche d'âge et par sexe en personne physique (PP) au 31/12/2025 </v>
      </c>
      <c r="B2" s="475"/>
      <c r="C2" s="475"/>
      <c r="D2" s="475"/>
      <c r="E2" s="475"/>
      <c r="F2" s="475"/>
      <c r="G2" s="475"/>
      <c r="H2" s="475"/>
      <c r="I2" s="49"/>
    </row>
    <row r="3" spans="1:9" x14ac:dyDescent="0.2">
      <c r="I3" s="47"/>
    </row>
    <row r="4" spans="1:9" ht="73.150000000000006" customHeight="1" x14ac:dyDescent="0.2">
      <c r="A4" s="456" t="s">
        <v>578</v>
      </c>
      <c r="B4" s="456"/>
      <c r="C4" s="456"/>
      <c r="D4" s="456"/>
      <c r="E4" s="456"/>
      <c r="F4" s="456"/>
      <c r="G4" s="456"/>
      <c r="I4" s="47"/>
    </row>
    <row r="5" spans="1:9" x14ac:dyDescent="0.2">
      <c r="I5" s="47"/>
    </row>
    <row r="6" spans="1:9" ht="63.75" customHeight="1" x14ac:dyDescent="0.25">
      <c r="A6" s="358" t="s">
        <v>601</v>
      </c>
      <c r="B6" s="358" t="s">
        <v>597</v>
      </c>
      <c r="C6" s="358" t="s">
        <v>598</v>
      </c>
      <c r="D6" s="358" t="s">
        <v>599</v>
      </c>
      <c r="E6" s="358" t="s">
        <v>600</v>
      </c>
      <c r="F6" s="358" t="s">
        <v>412</v>
      </c>
      <c r="G6" s="295" t="s">
        <v>358</v>
      </c>
      <c r="H6" s="320"/>
    </row>
    <row r="7" spans="1:9" ht="31.5" x14ac:dyDescent="0.25">
      <c r="A7" s="326" t="s">
        <v>381</v>
      </c>
      <c r="B7" s="339">
        <f>DR_AGE_HO+DR_AGE_FE</f>
        <v>0</v>
      </c>
      <c r="C7" s="339">
        <f>CR_AGE_HO+CR_AGE_FE</f>
        <v>0</v>
      </c>
      <c r="D7" s="339">
        <f>CR_AGE_HO+CR_AGE_FE</f>
        <v>0</v>
      </c>
      <c r="E7" s="339">
        <f>IE_AGE_HO+IE_AGE_FE</f>
        <v>0</v>
      </c>
      <c r="F7" s="339">
        <f>AUTRE_AGE_HO+AUTRE_AGE_FE</f>
        <v>0</v>
      </c>
      <c r="G7" s="339">
        <f>TOT_AGE_HO+TOT_AGE_FE</f>
        <v>0</v>
      </c>
      <c r="H7" s="320"/>
    </row>
    <row r="8" spans="1:9" ht="15.75" x14ac:dyDescent="0.25">
      <c r="A8" s="319"/>
      <c r="B8" s="340"/>
      <c r="C8" s="340"/>
      <c r="D8" s="340"/>
      <c r="E8" s="340"/>
      <c r="F8" s="340"/>
      <c r="G8" s="340"/>
      <c r="H8" s="320"/>
    </row>
    <row r="9" spans="1:9" ht="15.75" x14ac:dyDescent="0.2">
      <c r="A9" s="327" t="s">
        <v>579</v>
      </c>
      <c r="B9" s="341"/>
      <c r="C9" s="341"/>
      <c r="D9" s="341"/>
      <c r="E9" s="341"/>
      <c r="F9" s="341"/>
      <c r="G9" s="341"/>
      <c r="H9" s="51"/>
    </row>
    <row r="10" spans="1:9" ht="15.75" x14ac:dyDescent="0.25">
      <c r="A10" s="326" t="s">
        <v>360</v>
      </c>
      <c r="B10" s="339">
        <f>DR_CDI</f>
        <v>0</v>
      </c>
      <c r="C10" s="339">
        <f>CR_CDI</f>
        <v>0</v>
      </c>
      <c r="D10" s="339">
        <f>IR_CDI</f>
        <v>0</v>
      </c>
      <c r="E10" s="339">
        <f>IE_CDI</f>
        <v>0</v>
      </c>
      <c r="F10" s="339">
        <f>AUTRE_CDI</f>
        <v>0</v>
      </c>
      <c r="G10" s="339">
        <f>SUM(B10:F10)</f>
        <v>0</v>
      </c>
    </row>
    <row r="11" spans="1:9" x14ac:dyDescent="0.2">
      <c r="B11" s="317"/>
      <c r="C11" s="317"/>
      <c r="D11" s="317"/>
      <c r="E11" s="317"/>
      <c r="F11" s="317"/>
      <c r="G11" s="318"/>
      <c r="H11" s="318"/>
    </row>
    <row r="12" spans="1:9" ht="15.75" x14ac:dyDescent="0.2">
      <c r="A12" s="327" t="s">
        <v>580</v>
      </c>
      <c r="B12" s="317"/>
      <c r="C12" s="317"/>
      <c r="D12" s="317"/>
      <c r="E12" s="317"/>
      <c r="F12" s="317"/>
      <c r="G12" s="318"/>
      <c r="H12" s="318"/>
    </row>
    <row r="13" spans="1:9" ht="47.25" x14ac:dyDescent="0.25">
      <c r="A13" s="326" t="s">
        <v>581</v>
      </c>
      <c r="B13" s="339">
        <f>DR_AGE-B10</f>
        <v>0</v>
      </c>
      <c r="C13" s="339">
        <f>CR_AGE-C10</f>
        <v>0</v>
      </c>
      <c r="D13" s="339">
        <f>IR_AGE-D10</f>
        <v>0</v>
      </c>
      <c r="E13" s="339">
        <f>IE_AGE-E10</f>
        <v>0</v>
      </c>
      <c r="F13" s="339">
        <f>AUTRE_AGE-F10</f>
        <v>0</v>
      </c>
      <c r="G13" s="339">
        <f>TOT_AGE-G10</f>
        <v>0</v>
      </c>
      <c r="H13" s="318"/>
    </row>
    <row r="14" spans="1:9" x14ac:dyDescent="0.2">
      <c r="B14" s="317"/>
      <c r="C14" s="317"/>
      <c r="D14" s="317"/>
      <c r="E14" s="317"/>
      <c r="F14" s="317"/>
      <c r="G14" s="318"/>
      <c r="H14" s="318"/>
    </row>
    <row r="15" spans="1:9" x14ac:dyDescent="0.2">
      <c r="A15" s="450" t="str">
        <f>IF(ABS(B13)+ABS(C13)+ABS(E13)+ABS(F13)+ABS(G13)&gt;0,"Les totaux du personnel titulaire par tranche d'âge ne correspondent pas aux effectifs titulaires (tableau PP titulaire/non titulaire)","Contrôles OK")</f>
        <v>Contrôles OK</v>
      </c>
      <c r="B15" s="450"/>
      <c r="C15" s="450"/>
      <c r="D15" s="450"/>
      <c r="E15" s="450"/>
      <c r="F15" s="450"/>
      <c r="G15" s="450"/>
      <c r="H15" s="318"/>
    </row>
    <row r="16" spans="1:9" x14ac:dyDescent="0.2">
      <c r="B16" s="317"/>
      <c r="C16" s="317"/>
      <c r="D16" s="317"/>
      <c r="E16" s="317"/>
      <c r="F16" s="317"/>
      <c r="G16" s="318"/>
      <c r="H16" s="318"/>
    </row>
    <row r="17" spans="2:8" x14ac:dyDescent="0.2">
      <c r="B17" s="317"/>
      <c r="C17" s="317"/>
      <c r="D17" s="317"/>
      <c r="E17" s="317"/>
      <c r="F17" s="317"/>
      <c r="G17" s="318"/>
      <c r="H17" s="318"/>
    </row>
    <row r="18" spans="2:8" x14ac:dyDescent="0.2">
      <c r="B18" s="317"/>
      <c r="C18" s="317"/>
      <c r="D18" s="317"/>
      <c r="E18" s="317"/>
      <c r="F18" s="317"/>
      <c r="G18" s="318"/>
      <c r="H18" s="318"/>
    </row>
    <row r="19" spans="2:8" x14ac:dyDescent="0.2">
      <c r="B19" s="317"/>
      <c r="C19" s="317"/>
      <c r="D19" s="317"/>
      <c r="E19" s="317"/>
      <c r="F19" s="317"/>
      <c r="G19" s="318"/>
      <c r="H19" s="318"/>
    </row>
    <row r="20" spans="2:8" x14ac:dyDescent="0.2">
      <c r="B20" s="317"/>
      <c r="C20" s="317"/>
      <c r="D20" s="317"/>
      <c r="E20" s="317"/>
      <c r="F20" s="317"/>
      <c r="G20" s="318"/>
      <c r="H20" s="318"/>
    </row>
    <row r="21" spans="2:8" x14ac:dyDescent="0.2">
      <c r="B21" s="317"/>
      <c r="C21" s="317"/>
      <c r="D21" s="317"/>
      <c r="E21" s="317"/>
      <c r="F21" s="317"/>
      <c r="G21" s="318"/>
      <c r="H21" s="318"/>
    </row>
    <row r="22" spans="2:8" x14ac:dyDescent="0.2">
      <c r="B22" s="317"/>
      <c r="C22" s="317"/>
      <c r="D22" s="317"/>
      <c r="E22" s="317"/>
      <c r="F22" s="317"/>
      <c r="G22" s="318"/>
      <c r="H22" s="318"/>
    </row>
    <row r="23" spans="2:8" x14ac:dyDescent="0.2">
      <c r="B23" s="317"/>
      <c r="C23" s="317"/>
      <c r="D23" s="317"/>
      <c r="E23" s="317"/>
      <c r="F23" s="317"/>
      <c r="G23" s="318"/>
      <c r="H23" s="318"/>
    </row>
    <row r="24" spans="2:8" x14ac:dyDescent="0.2">
      <c r="B24" s="317"/>
      <c r="C24" s="317"/>
      <c r="D24" s="317"/>
      <c r="E24" s="317"/>
      <c r="F24" s="317"/>
      <c r="G24" s="318"/>
      <c r="H24" s="318"/>
    </row>
    <row r="25" spans="2:8" x14ac:dyDescent="0.2">
      <c r="B25" s="317"/>
      <c r="C25" s="317"/>
      <c r="D25" s="317"/>
      <c r="E25" s="317"/>
      <c r="F25" s="317"/>
      <c r="G25" s="318"/>
      <c r="H25" s="318"/>
    </row>
    <row r="26" spans="2:8" x14ac:dyDescent="0.2">
      <c r="B26" s="317"/>
      <c r="C26" s="317"/>
      <c r="D26" s="317"/>
      <c r="E26" s="317"/>
      <c r="F26" s="317"/>
      <c r="G26" s="318"/>
      <c r="H26" s="318"/>
    </row>
    <row r="27" spans="2:8" x14ac:dyDescent="0.2">
      <c r="B27" s="317"/>
      <c r="C27" s="317"/>
      <c r="D27" s="317"/>
      <c r="E27" s="317"/>
      <c r="F27" s="317"/>
      <c r="G27" s="318"/>
      <c r="H27" s="318"/>
    </row>
    <row r="28" spans="2:8" x14ac:dyDescent="0.2">
      <c r="B28" s="317"/>
      <c r="C28" s="317"/>
      <c r="D28" s="317"/>
      <c r="E28" s="317"/>
      <c r="F28" s="317"/>
      <c r="G28" s="318"/>
      <c r="H28" s="318"/>
    </row>
    <row r="29" spans="2:8" x14ac:dyDescent="0.2">
      <c r="B29" s="317"/>
      <c r="C29" s="317"/>
      <c r="D29" s="317"/>
      <c r="E29" s="317"/>
      <c r="F29" s="317"/>
      <c r="G29" s="318"/>
      <c r="H29" s="318"/>
    </row>
    <row r="30" spans="2:8" x14ac:dyDescent="0.2">
      <c r="B30" s="317"/>
      <c r="C30" s="317"/>
      <c r="D30" s="317"/>
      <c r="E30" s="317"/>
      <c r="F30" s="317"/>
      <c r="G30" s="318"/>
      <c r="H30" s="318"/>
    </row>
    <row r="31" spans="2:8" x14ac:dyDescent="0.2">
      <c r="B31" s="317"/>
      <c r="C31" s="317"/>
      <c r="D31" s="317"/>
      <c r="E31" s="317"/>
      <c r="F31" s="317"/>
      <c r="G31" s="318"/>
      <c r="H31" s="318"/>
    </row>
    <row r="32" spans="2:8" x14ac:dyDescent="0.2">
      <c r="B32" s="317"/>
      <c r="C32" s="317"/>
      <c r="D32" s="317"/>
      <c r="E32" s="317"/>
      <c r="F32" s="317"/>
      <c r="G32" s="318"/>
      <c r="H32" s="318"/>
    </row>
    <row r="33" spans="2:8" x14ac:dyDescent="0.2">
      <c r="B33" s="317"/>
      <c r="C33" s="317"/>
      <c r="D33" s="317"/>
      <c r="E33" s="317"/>
      <c r="F33" s="317"/>
      <c r="G33" s="318"/>
      <c r="H33" s="318"/>
    </row>
    <row r="34" spans="2:8" x14ac:dyDescent="0.2">
      <c r="B34" s="317"/>
      <c r="C34" s="317"/>
      <c r="D34" s="317"/>
      <c r="E34" s="317"/>
      <c r="F34" s="317"/>
      <c r="G34" s="318"/>
      <c r="H34" s="318"/>
    </row>
    <row r="35" spans="2:8" x14ac:dyDescent="0.2">
      <c r="B35" s="317"/>
      <c r="C35" s="317"/>
      <c r="D35" s="317"/>
      <c r="E35" s="317"/>
      <c r="F35" s="317"/>
      <c r="G35" s="318"/>
      <c r="H35" s="318"/>
    </row>
    <row r="36" spans="2:8" x14ac:dyDescent="0.2">
      <c r="B36" s="317"/>
      <c r="C36" s="317"/>
      <c r="D36" s="317"/>
      <c r="E36" s="317"/>
      <c r="F36" s="317"/>
      <c r="G36" s="318"/>
      <c r="H36" s="318"/>
    </row>
    <row r="37" spans="2:8" x14ac:dyDescent="0.2">
      <c r="B37" s="317"/>
      <c r="C37" s="317"/>
      <c r="D37" s="317"/>
      <c r="E37" s="317"/>
      <c r="F37" s="317"/>
      <c r="G37" s="318"/>
      <c r="H37" s="318"/>
    </row>
    <row r="38" spans="2:8" x14ac:dyDescent="0.2">
      <c r="B38" s="317"/>
      <c r="C38" s="317"/>
      <c r="D38" s="317"/>
      <c r="E38" s="317"/>
      <c r="F38" s="317"/>
      <c r="G38" s="318"/>
      <c r="H38" s="318"/>
    </row>
    <row r="39" spans="2:8" x14ac:dyDescent="0.2">
      <c r="B39" s="317"/>
      <c r="C39" s="317"/>
      <c r="D39" s="317"/>
      <c r="E39" s="317"/>
      <c r="F39" s="317"/>
      <c r="G39" s="318"/>
      <c r="H39" s="318"/>
    </row>
    <row r="40" spans="2:8" x14ac:dyDescent="0.2">
      <c r="B40" s="317"/>
      <c r="C40" s="317"/>
      <c r="D40" s="317"/>
      <c r="E40" s="317"/>
      <c r="F40" s="317"/>
      <c r="G40" s="318"/>
      <c r="H40" s="318"/>
    </row>
    <row r="41" spans="2:8" x14ac:dyDescent="0.2">
      <c r="B41" s="317"/>
      <c r="C41" s="317"/>
      <c r="D41" s="317"/>
      <c r="E41" s="317"/>
      <c r="F41" s="317"/>
      <c r="G41" s="318"/>
      <c r="H41" s="318"/>
    </row>
    <row r="42" spans="2:8" x14ac:dyDescent="0.2">
      <c r="B42" s="317"/>
      <c r="C42" s="317"/>
      <c r="D42" s="317"/>
      <c r="E42" s="317"/>
      <c r="F42" s="317"/>
      <c r="G42" s="318"/>
      <c r="H42" s="318"/>
    </row>
    <row r="43" spans="2:8" x14ac:dyDescent="0.2">
      <c r="B43" s="317"/>
      <c r="C43" s="317"/>
      <c r="D43" s="317"/>
      <c r="E43" s="317"/>
      <c r="F43" s="317"/>
      <c r="G43" s="318"/>
      <c r="H43" s="318"/>
    </row>
    <row r="44" spans="2:8" x14ac:dyDescent="0.2">
      <c r="B44" s="317"/>
      <c r="C44" s="317"/>
      <c r="D44" s="317"/>
      <c r="E44" s="317"/>
      <c r="F44" s="317"/>
      <c r="G44" s="318"/>
      <c r="H44" s="318"/>
    </row>
    <row r="45" spans="2:8" x14ac:dyDescent="0.2">
      <c r="B45" s="317"/>
      <c r="C45" s="317"/>
      <c r="D45" s="317"/>
      <c r="E45" s="317"/>
      <c r="F45" s="317"/>
      <c r="G45" s="318"/>
      <c r="H45" s="318"/>
    </row>
    <row r="46" spans="2:8" x14ac:dyDescent="0.2">
      <c r="B46" s="317"/>
      <c r="C46" s="317"/>
      <c r="D46" s="317"/>
      <c r="E46" s="317"/>
      <c r="F46" s="317"/>
      <c r="G46" s="318"/>
      <c r="H46" s="318"/>
    </row>
    <row r="47" spans="2:8" x14ac:dyDescent="0.2">
      <c r="B47" s="317"/>
      <c r="C47" s="317"/>
      <c r="D47" s="317"/>
      <c r="E47" s="317"/>
      <c r="F47" s="317"/>
      <c r="G47" s="318"/>
      <c r="H47" s="318"/>
    </row>
    <row r="48" spans="2:8" x14ac:dyDescent="0.2">
      <c r="B48" s="317"/>
      <c r="C48" s="317"/>
      <c r="D48" s="317"/>
      <c r="E48" s="317"/>
      <c r="F48" s="317"/>
      <c r="G48" s="318"/>
      <c r="H48" s="318"/>
    </row>
    <row r="49" spans="2:8" x14ac:dyDescent="0.2">
      <c r="B49" s="317"/>
      <c r="C49" s="317"/>
      <c r="D49" s="317"/>
      <c r="E49" s="317"/>
      <c r="F49" s="317"/>
      <c r="G49" s="318"/>
      <c r="H49" s="318"/>
    </row>
    <row r="50" spans="2:8" x14ac:dyDescent="0.2">
      <c r="B50" s="317"/>
      <c r="C50" s="317"/>
      <c r="D50" s="317"/>
      <c r="E50" s="317"/>
      <c r="F50" s="317"/>
      <c r="G50" s="318"/>
      <c r="H50" s="318"/>
    </row>
    <row r="51" spans="2:8" x14ac:dyDescent="0.2">
      <c r="B51" s="317"/>
      <c r="C51" s="317"/>
      <c r="D51" s="317"/>
      <c r="E51" s="317"/>
      <c r="F51" s="317"/>
      <c r="G51" s="318"/>
      <c r="H51" s="318"/>
    </row>
    <row r="52" spans="2:8" x14ac:dyDescent="0.2">
      <c r="B52" s="321"/>
      <c r="C52" s="321"/>
      <c r="D52" s="321"/>
      <c r="E52" s="321"/>
      <c r="F52" s="321"/>
      <c r="G52" s="322"/>
      <c r="H52" s="322"/>
    </row>
    <row r="53" spans="2:8" x14ac:dyDescent="0.2">
      <c r="B53" s="321"/>
      <c r="C53" s="321"/>
      <c r="D53" s="321"/>
      <c r="E53" s="321"/>
      <c r="F53" s="321"/>
      <c r="G53" s="322"/>
      <c r="H53" s="322"/>
    </row>
    <row r="54" spans="2:8" x14ac:dyDescent="0.2">
      <c r="B54" s="321"/>
      <c r="C54" s="321"/>
      <c r="D54" s="321"/>
      <c r="E54" s="321"/>
      <c r="F54" s="321"/>
      <c r="G54" s="322"/>
      <c r="H54" s="322"/>
    </row>
    <row r="55" spans="2:8" x14ac:dyDescent="0.2">
      <c r="B55" s="321"/>
      <c r="C55" s="321"/>
      <c r="D55" s="321"/>
      <c r="E55" s="321"/>
      <c r="F55" s="321"/>
      <c r="G55" s="322"/>
      <c r="H55" s="322"/>
    </row>
    <row r="56" spans="2:8" x14ac:dyDescent="0.2">
      <c r="B56" s="321"/>
      <c r="C56" s="321"/>
      <c r="D56" s="321"/>
      <c r="E56" s="321"/>
      <c r="F56" s="321"/>
      <c r="G56" s="322"/>
      <c r="H56" s="322"/>
    </row>
    <row r="57" spans="2:8" x14ac:dyDescent="0.2">
      <c r="B57" s="321"/>
      <c r="C57" s="321"/>
      <c r="D57" s="321"/>
      <c r="E57" s="321"/>
      <c r="F57" s="321"/>
      <c r="G57" s="322"/>
      <c r="H57" s="322"/>
    </row>
    <row r="58" spans="2:8" x14ac:dyDescent="0.2">
      <c r="B58" s="321"/>
      <c r="C58" s="321"/>
      <c r="D58" s="321"/>
      <c r="E58" s="321"/>
      <c r="F58" s="321"/>
      <c r="G58" s="322"/>
      <c r="H58" s="322"/>
    </row>
    <row r="59" spans="2:8" x14ac:dyDescent="0.2">
      <c r="B59" s="321"/>
      <c r="C59" s="321"/>
      <c r="D59" s="321"/>
      <c r="E59" s="321"/>
      <c r="F59" s="321"/>
      <c r="G59" s="322"/>
      <c r="H59" s="322"/>
    </row>
    <row r="60" spans="2:8" x14ac:dyDescent="0.2">
      <c r="B60" s="321"/>
      <c r="C60" s="321"/>
      <c r="D60" s="321"/>
      <c r="E60" s="321"/>
      <c r="F60" s="321"/>
      <c r="G60" s="322"/>
      <c r="H60" s="322"/>
    </row>
    <row r="61" spans="2:8" x14ac:dyDescent="0.2">
      <c r="B61" s="321"/>
      <c r="C61" s="321"/>
      <c r="D61" s="321"/>
      <c r="E61" s="321"/>
      <c r="F61" s="321"/>
      <c r="G61" s="322"/>
      <c r="H61" s="322"/>
    </row>
  </sheetData>
  <mergeCells count="3">
    <mergeCell ref="A2:H2"/>
    <mergeCell ref="A4:G4"/>
    <mergeCell ref="A15:G15"/>
  </mergeCells>
  <conditionalFormatting sqref="B6:F6">
    <cfRule type="cellIs" dxfId="16" priority="1" operator="equal">
      <formula>""</formula>
    </cfRule>
  </conditionalFormatting>
  <conditionalFormatting sqref="B13:G13">
    <cfRule type="cellIs" dxfId="15" priority="3" operator="notEqual">
      <formula>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pageSetUpPr fitToPage="1"/>
  </sheetPr>
  <dimension ref="A1:D26"/>
  <sheetViews>
    <sheetView showGridLines="0" zoomScaleNormal="100" zoomScaleSheetLayoutView="100" workbookViewId="0">
      <selection activeCell="D2" sqref="D2"/>
    </sheetView>
  </sheetViews>
  <sheetFormatPr baseColWidth="10" defaultColWidth="11.42578125" defaultRowHeight="15" x14ac:dyDescent="0.2"/>
  <cols>
    <col min="1" max="1" width="31.42578125" style="47" customWidth="1"/>
    <col min="2" max="2" width="63.140625" style="47" customWidth="1"/>
    <col min="3" max="3" width="11.42578125" style="47"/>
    <col min="4" max="4" width="64.140625" style="47" customWidth="1"/>
    <col min="5" max="16384" width="11.42578125" style="47"/>
  </cols>
  <sheetData>
    <row r="1" spans="1:4" ht="33.6" customHeight="1" x14ac:dyDescent="0.2">
      <c r="A1" s="402" t="s">
        <v>535</v>
      </c>
      <c r="B1" s="402"/>
      <c r="D1" s="381" t="s">
        <v>425</v>
      </c>
    </row>
    <row r="2" spans="1:4" x14ac:dyDescent="0.2">
      <c r="D2" s="502"/>
    </row>
    <row r="3" spans="1:4" ht="16.5" thickBot="1" x14ac:dyDescent="0.25">
      <c r="A3" s="94" t="s">
        <v>9</v>
      </c>
      <c r="B3" s="91"/>
      <c r="D3" s="502"/>
    </row>
    <row r="4" spans="1:4" ht="15.75" thickTop="1" x14ac:dyDescent="0.2">
      <c r="D4" s="502"/>
    </row>
    <row r="5" spans="1:4" ht="15.75" x14ac:dyDescent="0.25">
      <c r="A5" s="72" t="s">
        <v>30</v>
      </c>
      <c r="D5" s="502"/>
    </row>
    <row r="6" spans="1:4" x14ac:dyDescent="0.2">
      <c r="A6" s="47" t="s">
        <v>31</v>
      </c>
      <c r="D6" s="502"/>
    </row>
    <row r="7" spans="1:4" x14ac:dyDescent="0.2">
      <c r="A7" s="130" t="s">
        <v>32</v>
      </c>
      <c r="B7" s="131"/>
      <c r="D7" s="503"/>
    </row>
    <row r="8" spans="1:4" x14ac:dyDescent="0.2">
      <c r="A8" s="130" t="s">
        <v>33</v>
      </c>
      <c r="B8" s="131"/>
      <c r="D8" s="502"/>
    </row>
    <row r="9" spans="1:4" x14ac:dyDescent="0.2">
      <c r="A9" s="130" t="s">
        <v>34</v>
      </c>
      <c r="B9" s="132"/>
      <c r="D9" s="502"/>
    </row>
    <row r="10" spans="1:4" x14ac:dyDescent="0.2">
      <c r="A10" s="130" t="s">
        <v>35</v>
      </c>
      <c r="B10" s="131"/>
      <c r="D10" s="382" t="s">
        <v>613</v>
      </c>
    </row>
    <row r="11" spans="1:4" ht="15.75" x14ac:dyDescent="0.2">
      <c r="A11" s="73"/>
      <c r="B11" s="74"/>
    </row>
    <row r="12" spans="1:4" ht="15.75" x14ac:dyDescent="0.25">
      <c r="A12" s="72" t="s">
        <v>36</v>
      </c>
      <c r="B12" s="74"/>
    </row>
    <row r="13" spans="1:4" x14ac:dyDescent="0.2">
      <c r="A13" s="47" t="s">
        <v>37</v>
      </c>
      <c r="B13" s="74"/>
    </row>
    <row r="14" spans="1:4" x14ac:dyDescent="0.2">
      <c r="A14" s="130" t="s">
        <v>32</v>
      </c>
      <c r="B14" s="131"/>
    </row>
    <row r="15" spans="1:4" ht="30" x14ac:dyDescent="0.2">
      <c r="A15" s="130" t="s">
        <v>414</v>
      </c>
      <c r="B15" s="131"/>
    </row>
    <row r="16" spans="1:4" x14ac:dyDescent="0.2">
      <c r="A16" s="130" t="s">
        <v>33</v>
      </c>
      <c r="B16" s="131"/>
    </row>
    <row r="17" spans="1:2" x14ac:dyDescent="0.2">
      <c r="A17" s="130" t="s">
        <v>34</v>
      </c>
      <c r="B17" s="131"/>
    </row>
    <row r="18" spans="1:2" x14ac:dyDescent="0.2">
      <c r="A18" s="130" t="s">
        <v>35</v>
      </c>
      <c r="B18" s="131"/>
    </row>
    <row r="19" spans="1:2" ht="15.75" x14ac:dyDescent="0.2">
      <c r="A19" s="73"/>
      <c r="B19" s="74"/>
    </row>
    <row r="20" spans="1:2" ht="15.75" x14ac:dyDescent="0.25">
      <c r="A20" s="72" t="s">
        <v>38</v>
      </c>
      <c r="B20" s="74"/>
    </row>
    <row r="21" spans="1:2" x14ac:dyDescent="0.2">
      <c r="A21" s="47" t="s">
        <v>39</v>
      </c>
      <c r="B21" s="74"/>
    </row>
    <row r="22" spans="1:2" x14ac:dyDescent="0.2">
      <c r="A22" s="130" t="s">
        <v>32</v>
      </c>
      <c r="B22" s="131"/>
    </row>
    <row r="23" spans="1:2" ht="30" x14ac:dyDescent="0.2">
      <c r="A23" s="130" t="s">
        <v>414</v>
      </c>
      <c r="B23" s="131"/>
    </row>
    <row r="24" spans="1:2" x14ac:dyDescent="0.2">
      <c r="A24" s="130" t="s">
        <v>33</v>
      </c>
      <c r="B24" s="131"/>
    </row>
    <row r="25" spans="1:2" x14ac:dyDescent="0.2">
      <c r="A25" s="130" t="s">
        <v>34</v>
      </c>
      <c r="B25" s="131"/>
    </row>
    <row r="26" spans="1:2" x14ac:dyDescent="0.2">
      <c r="A26" s="130" t="s">
        <v>35</v>
      </c>
      <c r="B26" s="131"/>
    </row>
  </sheetData>
  <mergeCells count="1">
    <mergeCell ref="A1:B1"/>
  </mergeCells>
  <printOptions horizontalCentered="1"/>
  <pageMargins left="0.23622047244094491" right="0.59055118110236227" top="0.39370078740157483" bottom="0.78740157480314965" header="0.39370078740157483" footer="0.55118110236220474"/>
  <pageSetup paperSize="9" scale="30" orientation="portrait" horizontalDpi="525" verticalDpi="525" r:id="rId1"/>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5">
    <pageSetUpPr fitToPage="1"/>
  </sheetPr>
  <dimension ref="A1:H38"/>
  <sheetViews>
    <sheetView showGridLines="0" zoomScale="75" zoomScaleNormal="75" workbookViewId="0">
      <pane xSplit="1" ySplit="6" topLeftCell="B14" activePane="bottomRight" state="frozen"/>
      <selection pane="topRight" activeCell="B1" sqref="B1"/>
      <selection pane="bottomLeft" activeCell="A7" sqref="A7"/>
      <selection pane="bottomRight" activeCell="H23" sqref="H23"/>
    </sheetView>
  </sheetViews>
  <sheetFormatPr baseColWidth="10" defaultColWidth="11.42578125" defaultRowHeight="15" x14ac:dyDescent="0.2"/>
  <cols>
    <col min="1" max="1" width="57.5703125" style="330" customWidth="1"/>
    <col min="2" max="3" width="20.7109375" style="47" customWidth="1"/>
    <col min="4" max="7" width="16.7109375" style="47" customWidth="1"/>
    <col min="8" max="8" width="16.7109375" style="48" customWidth="1"/>
    <col min="9" max="16384" width="11.42578125" style="47"/>
  </cols>
  <sheetData>
    <row r="1" spans="1:8" ht="15.75" x14ac:dyDescent="0.2">
      <c r="A1" s="45"/>
      <c r="B1" s="46"/>
    </row>
    <row r="2" spans="1:8" ht="18.600000000000001" customHeight="1" x14ac:dyDescent="0.2">
      <c r="A2" s="474" t="str">
        <f>"Répartition des chercheurs par discipline d'activité exercée en personne physique (PP) au 31/12/" &amp; SURVEY_YEAR &amp; " "</f>
        <v xml:space="preserve">Répartition des chercheurs par discipline d'activité exercée en personne physique (PP) au 31/12/2025 </v>
      </c>
      <c r="B2" s="475"/>
      <c r="C2" s="475"/>
      <c r="D2" s="475"/>
      <c r="E2" s="475"/>
      <c r="F2" s="475"/>
      <c r="G2" s="475"/>
      <c r="H2" s="49"/>
    </row>
    <row r="3" spans="1:8" ht="49.9" customHeight="1" x14ac:dyDescent="0.2">
      <c r="A3" s="478" t="s">
        <v>585</v>
      </c>
      <c r="B3" s="478"/>
      <c r="C3" s="478"/>
      <c r="H3" s="51"/>
    </row>
    <row r="4" spans="1:8" ht="15.75" x14ac:dyDescent="0.2">
      <c r="A4" s="435" t="str">
        <f>"En Personnes Physiques* (PP) au 31/12/" &amp; SURVEY_YEAR</f>
        <v>En Personnes Physiques* (PP) au 31/12/2025</v>
      </c>
      <c r="B4" s="435"/>
      <c r="C4" s="435"/>
      <c r="H4" s="53"/>
    </row>
    <row r="5" spans="1:8" ht="60.6" customHeight="1" x14ac:dyDescent="0.2">
      <c r="A5" s="402" t="s">
        <v>584</v>
      </c>
      <c r="B5" s="402"/>
      <c r="C5" s="402"/>
      <c r="H5" s="57"/>
    </row>
    <row r="6" spans="1:8" s="329" customFormat="1" ht="60.75" x14ac:dyDescent="0.25">
      <c r="A6" s="309" t="s">
        <v>586</v>
      </c>
      <c r="B6" s="328" t="s">
        <v>582</v>
      </c>
      <c r="C6" s="328" t="s">
        <v>583</v>
      </c>
      <c r="D6" s="371" t="s">
        <v>605</v>
      </c>
      <c r="E6" s="371" t="s">
        <v>606</v>
      </c>
      <c r="F6" s="113" t="s">
        <v>607</v>
      </c>
      <c r="G6" s="371" t="s">
        <v>608</v>
      </c>
      <c r="H6" s="371" t="s">
        <v>609</v>
      </c>
    </row>
    <row r="7" spans="1:8" ht="30" x14ac:dyDescent="0.2">
      <c r="A7" s="135" t="s">
        <v>382</v>
      </c>
      <c r="B7" s="324"/>
      <c r="C7" s="338">
        <f>NTI_NDOC_MATH+DOC_MATH</f>
        <v>0</v>
      </c>
      <c r="D7" s="324"/>
      <c r="E7" s="324"/>
      <c r="F7" s="338">
        <f>TI_MATH+NTI_MATH</f>
        <v>0</v>
      </c>
      <c r="G7" s="324"/>
      <c r="H7" s="338">
        <f>TOT_MATH-F_MATH</f>
        <v>0</v>
      </c>
    </row>
    <row r="8" spans="1:8" x14ac:dyDescent="0.2">
      <c r="A8" s="135" t="s">
        <v>383</v>
      </c>
      <c r="B8" s="324"/>
      <c r="C8" s="338">
        <f>NTI_NDOC_PHYS+DOC_PHYS</f>
        <v>0</v>
      </c>
      <c r="D8" s="324"/>
      <c r="E8" s="324"/>
      <c r="F8" s="338">
        <f>TI_PHYS+NTI_PHYS</f>
        <v>0</v>
      </c>
      <c r="G8" s="324"/>
      <c r="H8" s="338">
        <f>TOT_PHYS-F_PHYS</f>
        <v>0</v>
      </c>
    </row>
    <row r="9" spans="1:8" x14ac:dyDescent="0.2">
      <c r="A9" s="135" t="s">
        <v>384</v>
      </c>
      <c r="B9" s="324"/>
      <c r="C9" s="338">
        <f>NTI_NDOC_CHIM+DOC_CHIM</f>
        <v>0</v>
      </c>
      <c r="D9" s="324"/>
      <c r="E9" s="324"/>
      <c r="F9" s="338">
        <f>TI_CHIM+NTI_CHIM</f>
        <v>0</v>
      </c>
      <c r="G9" s="324"/>
      <c r="H9" s="338">
        <f>TOT_CHIM-F_CHIM</f>
        <v>0</v>
      </c>
    </row>
    <row r="10" spans="1:8" ht="55.15" customHeight="1" x14ac:dyDescent="0.2">
      <c r="A10" s="135" t="s">
        <v>603</v>
      </c>
      <c r="B10" s="324"/>
      <c r="C10" s="338">
        <f>NTI_NDOC_STIC+DOC_STIC</f>
        <v>0</v>
      </c>
      <c r="D10" s="324"/>
      <c r="E10" s="324"/>
      <c r="F10" s="338">
        <f>TI_STIC+NTI_STIC</f>
        <v>0</v>
      </c>
      <c r="G10" s="324"/>
      <c r="H10" s="338">
        <f>TOT_STIC-F_STIC</f>
        <v>0</v>
      </c>
    </row>
    <row r="11" spans="1:8" ht="86.45" customHeight="1" x14ac:dyDescent="0.2">
      <c r="A11" s="135" t="s">
        <v>604</v>
      </c>
      <c r="B11" s="324"/>
      <c r="C11" s="338">
        <f>NTI_NDOC_MECA+DOC_MECA</f>
        <v>0</v>
      </c>
      <c r="D11" s="324"/>
      <c r="E11" s="324"/>
      <c r="F11" s="338">
        <f>TI_MECA+NTI_MECA</f>
        <v>0</v>
      </c>
      <c r="G11" s="324"/>
      <c r="H11" s="338">
        <f>TOT_MECA-F_MECA</f>
        <v>0</v>
      </c>
    </row>
    <row r="12" spans="1:8" ht="30" x14ac:dyDescent="0.2">
      <c r="A12" s="135" t="s">
        <v>385</v>
      </c>
      <c r="B12" s="324"/>
      <c r="C12" s="338">
        <f>NTI_NDOC_NATU+DOC_NATU</f>
        <v>0</v>
      </c>
      <c r="D12" s="324"/>
      <c r="E12" s="324"/>
      <c r="F12" s="338">
        <f>TI_NATU+NTI_NATU</f>
        <v>0</v>
      </c>
      <c r="G12" s="324"/>
      <c r="H12" s="338">
        <f>TOT_NATU-F_NATU</f>
        <v>0</v>
      </c>
    </row>
    <row r="13" spans="1:8" x14ac:dyDescent="0.2">
      <c r="A13" s="135" t="s">
        <v>386</v>
      </c>
      <c r="B13" s="324"/>
      <c r="C13" s="338">
        <f>NTI_NDOC_AGRI+DOC_AGRI</f>
        <v>0</v>
      </c>
      <c r="D13" s="324"/>
      <c r="E13" s="324"/>
      <c r="F13" s="338">
        <f>TI_AGRI+NTI_AGRI</f>
        <v>0</v>
      </c>
      <c r="G13" s="324"/>
      <c r="H13" s="338">
        <f>TOT_AGRI-F_AGRI</f>
        <v>0</v>
      </c>
    </row>
    <row r="14" spans="1:8" x14ac:dyDescent="0.2">
      <c r="A14" s="135" t="s">
        <v>387</v>
      </c>
      <c r="B14" s="324"/>
      <c r="C14" s="338">
        <f>NTI_NDOC_SV+DOC_SV</f>
        <v>0</v>
      </c>
      <c r="D14" s="324"/>
      <c r="E14" s="324"/>
      <c r="F14" s="338">
        <f>TI_SV+NTI_SV</f>
        <v>0</v>
      </c>
      <c r="G14" s="324"/>
      <c r="H14" s="338">
        <f>TOT_SV-F_SV</f>
        <v>0</v>
      </c>
    </row>
    <row r="15" spans="1:8" x14ac:dyDescent="0.2">
      <c r="A15" s="135" t="s">
        <v>388</v>
      </c>
      <c r="B15" s="324"/>
      <c r="C15" s="338">
        <f>NTI_NDOC_MED+DOC_MED</f>
        <v>0</v>
      </c>
      <c r="D15" s="324"/>
      <c r="E15" s="324"/>
      <c r="F15" s="338">
        <f>TI_MED+NTI_MED</f>
        <v>0</v>
      </c>
      <c r="G15" s="324"/>
      <c r="H15" s="338">
        <f>TOT_MED-F_MED</f>
        <v>0</v>
      </c>
    </row>
    <row r="16" spans="1:8" ht="60" x14ac:dyDescent="0.2">
      <c r="A16" s="135" t="s">
        <v>389</v>
      </c>
      <c r="B16" s="324"/>
      <c r="C16" s="338">
        <f>NTI_NDOC_SS+DOC_SS</f>
        <v>0</v>
      </c>
      <c r="D16" s="324"/>
      <c r="E16" s="324"/>
      <c r="F16" s="338">
        <f>TI_SS+NTI_SS</f>
        <v>0</v>
      </c>
      <c r="G16" s="324"/>
      <c r="H16" s="338">
        <f>TOT_SS-F_SS</f>
        <v>0</v>
      </c>
    </row>
    <row r="17" spans="1:8" ht="45" x14ac:dyDescent="0.2">
      <c r="A17" s="135" t="s">
        <v>390</v>
      </c>
      <c r="B17" s="324"/>
      <c r="C17" s="338">
        <f>NTI_NDOC_SH+DOC_SH</f>
        <v>0</v>
      </c>
      <c r="D17" s="324"/>
      <c r="E17" s="324"/>
      <c r="F17" s="338">
        <f>TI_SH+NTI_SH</f>
        <v>0</v>
      </c>
      <c r="G17" s="324"/>
      <c r="H17" s="338">
        <f>TOT_SH-F_SH</f>
        <v>0</v>
      </c>
    </row>
    <row r="18" spans="1:8" ht="30" x14ac:dyDescent="0.2">
      <c r="A18" s="135" t="s">
        <v>391</v>
      </c>
      <c r="B18" s="324"/>
      <c r="C18" s="338">
        <f>NTI_NDOC_GES+DOC_GES</f>
        <v>0</v>
      </c>
      <c r="D18" s="324"/>
      <c r="E18" s="324"/>
      <c r="F18" s="338">
        <f>TI_GES+NTI_GES</f>
        <v>0</v>
      </c>
      <c r="G18" s="324"/>
      <c r="H18" s="338">
        <f>TOT_GES-F_GES</f>
        <v>0</v>
      </c>
    </row>
    <row r="19" spans="1:8" s="72" customFormat="1" ht="37.5" customHeight="1" x14ac:dyDescent="0.25">
      <c r="A19" s="246" t="s">
        <v>392</v>
      </c>
      <c r="B19" s="338">
        <f t="shared" ref="B19" si="0">SUM(B7:B18)</f>
        <v>0</v>
      </c>
      <c r="C19" s="338">
        <f>SUM(C7:C18)</f>
        <v>0</v>
      </c>
      <c r="D19" s="338">
        <f t="shared" ref="D19:H19" si="1">SUM(D7:D18)</f>
        <v>0</v>
      </c>
      <c r="E19" s="338">
        <f t="shared" si="1"/>
        <v>0</v>
      </c>
      <c r="F19" s="338">
        <f t="shared" si="1"/>
        <v>0</v>
      </c>
      <c r="G19" s="338">
        <f t="shared" si="1"/>
        <v>0</v>
      </c>
      <c r="H19" s="338">
        <f t="shared" si="1"/>
        <v>0</v>
      </c>
    </row>
    <row r="20" spans="1:8" s="72" customFormat="1" ht="21.75" customHeight="1" x14ac:dyDescent="0.25">
      <c r="A20" s="146"/>
      <c r="B20" s="146"/>
      <c r="C20" s="146"/>
      <c r="H20" s="49"/>
    </row>
    <row r="21" spans="1:8" ht="28.15" customHeight="1" x14ac:dyDescent="0.2">
      <c r="A21" s="479" t="s">
        <v>587</v>
      </c>
      <c r="B21" s="479"/>
      <c r="C21" s="479"/>
      <c r="D21" s="479"/>
      <c r="E21" s="479"/>
      <c r="H21" s="51"/>
    </row>
    <row r="22" spans="1:8" ht="60.75" x14ac:dyDescent="0.2">
      <c r="A22" s="331" t="s">
        <v>588</v>
      </c>
      <c r="B22" s="331" t="s">
        <v>360</v>
      </c>
      <c r="C22" s="331" t="s">
        <v>361</v>
      </c>
      <c r="D22" s="371" t="s">
        <v>605</v>
      </c>
      <c r="E22" s="371" t="s">
        <v>606</v>
      </c>
      <c r="G22" s="371" t="s">
        <v>608</v>
      </c>
      <c r="H22" s="371" t="s">
        <v>609</v>
      </c>
    </row>
    <row r="23" spans="1:8" ht="31.5" x14ac:dyDescent="0.2">
      <c r="A23" s="246" t="s">
        <v>392</v>
      </c>
      <c r="B23" s="338">
        <f>DR_CDI+CR_CDI+DOC_CDI+IR_CDI</f>
        <v>0</v>
      </c>
      <c r="C23" s="338">
        <f>DR_CDD+CR_CDD+DOC_CDD+IR_CDD</f>
        <v>0</v>
      </c>
      <c r="D23" s="338">
        <f>DR_CDD+CR_CDD+IR_CDD</f>
        <v>0</v>
      </c>
      <c r="E23" s="338">
        <f>DOC_CDD</f>
        <v>0</v>
      </c>
      <c r="G23" s="338">
        <f>DR_FE+CR_FE+IR_FE+DOC_FE</f>
        <v>0</v>
      </c>
      <c r="H23" s="338">
        <f>DR_HO+CR_HO+IR_HO+DOC_HO</f>
        <v>0</v>
      </c>
    </row>
    <row r="24" spans="1:8" ht="37.15" customHeight="1" x14ac:dyDescent="0.2">
      <c r="A24" s="477" t="str">
        <f>IF(TI_DISC&lt;&gt;B23,"Le total du personnel de recherche titulaire par discipline ne correspond pas à la somme du personnel de recherche titulaire (fonctionnaires, CDI)","Contrôles OK")</f>
        <v>Contrôles OK</v>
      </c>
      <c r="B24" s="477"/>
      <c r="C24" s="477"/>
      <c r="D24" s="477"/>
      <c r="H24" s="57"/>
    </row>
    <row r="25" spans="1:8" ht="36" customHeight="1" x14ac:dyDescent="0.2">
      <c r="A25" s="477" t="str">
        <f>IF(NTI_DISC&lt;&gt;C23,"Le total du personnel de recherche non titulaire par discipline ne correspond pas à la somme du personnel de recherche non titulaire (CDD, contractuel, vacataire, post-doc)","Contrôles OK")</f>
        <v>Contrôles OK</v>
      </c>
      <c r="B25" s="477"/>
      <c r="C25" s="477"/>
      <c r="D25" s="477"/>
      <c r="H25" s="57"/>
    </row>
    <row r="27" spans="1:8" x14ac:dyDescent="0.2">
      <c r="H27" s="58"/>
    </row>
    <row r="28" spans="1:8" x14ac:dyDescent="0.2">
      <c r="H28" s="51"/>
    </row>
    <row r="29" spans="1:8" x14ac:dyDescent="0.2">
      <c r="H29" s="51"/>
    </row>
    <row r="30" spans="1:8" x14ac:dyDescent="0.2">
      <c r="H30" s="51"/>
    </row>
    <row r="31" spans="1:8" x14ac:dyDescent="0.2">
      <c r="H31" s="51"/>
    </row>
    <row r="32" spans="1:8" x14ac:dyDescent="0.2">
      <c r="H32" s="51"/>
    </row>
    <row r="33" spans="2:8" x14ac:dyDescent="0.2">
      <c r="H33" s="51"/>
    </row>
    <row r="35" spans="2:8" ht="15.75" x14ac:dyDescent="0.2">
      <c r="H35" s="59"/>
    </row>
    <row r="36" spans="2:8" s="330" customFormat="1" ht="31.5" customHeight="1" x14ac:dyDescent="0.2">
      <c r="B36" s="47"/>
      <c r="C36" s="47"/>
      <c r="E36" s="47"/>
      <c r="F36" s="47"/>
      <c r="G36" s="47"/>
      <c r="H36" s="48"/>
    </row>
    <row r="37" spans="2:8" s="330" customFormat="1" ht="31.5" customHeight="1" x14ac:dyDescent="0.2">
      <c r="B37" s="47"/>
      <c r="C37" s="47"/>
      <c r="E37" s="47"/>
      <c r="F37" s="47"/>
      <c r="G37" s="47"/>
      <c r="H37" s="48"/>
    </row>
    <row r="38" spans="2:8" s="330" customFormat="1" ht="31.5" customHeight="1" x14ac:dyDescent="0.2">
      <c r="B38" s="47"/>
      <c r="C38" s="47"/>
      <c r="E38" s="47"/>
      <c r="F38" s="47"/>
      <c r="G38" s="47"/>
      <c r="H38" s="48"/>
    </row>
  </sheetData>
  <mergeCells count="7">
    <mergeCell ref="A24:D24"/>
    <mergeCell ref="A25:D25"/>
    <mergeCell ref="A2:G2"/>
    <mergeCell ref="A4:C4"/>
    <mergeCell ref="A3:C3"/>
    <mergeCell ref="A5:C5"/>
    <mergeCell ref="A21:E21"/>
  </mergeCells>
  <conditionalFormatting sqref="B19">
    <cfRule type="cellIs" dxfId="14" priority="4" operator="notEqual">
      <formula>$B$23</formula>
    </cfRule>
  </conditionalFormatting>
  <conditionalFormatting sqref="C19">
    <cfRule type="cellIs" dxfId="13" priority="3" operator="notEqual">
      <formula>$C$23</formula>
    </cfRule>
  </conditionalFormatting>
  <conditionalFormatting sqref="D19">
    <cfRule type="cellIs" dxfId="12" priority="2" operator="notEqual">
      <formula>$D$23</formula>
    </cfRule>
  </conditionalFormatting>
  <conditionalFormatting sqref="E19">
    <cfRule type="cellIs" dxfId="11" priority="1" operator="notEqual">
      <formula>$E$23</formula>
    </cfRule>
  </conditionalFormatting>
  <printOptions horizontalCentered="1"/>
  <pageMargins left="0.23622047244094491" right="0.59055118110236227" top="0.39370078740157483" bottom="0.78740157480314965" header="0.39370078740157483" footer="0.55118110236220474"/>
  <pageSetup paperSize="9" scale="24" orientation="portrait" r:id="rId1"/>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7">
    <pageSetUpPr fitToPage="1"/>
  </sheetPr>
  <dimension ref="A1:P43"/>
  <sheetViews>
    <sheetView showGridLines="0" zoomScale="75" zoomScaleNormal="75" workbookViewId="0">
      <pane xSplit="8" ySplit="2" topLeftCell="I3" activePane="bottomRight" state="frozen"/>
      <selection pane="topRight" activeCell="I1" sqref="I1"/>
      <selection pane="bottomLeft" activeCell="A3" sqref="A3"/>
      <selection pane="bottomRight" activeCell="D10" sqref="D10"/>
    </sheetView>
  </sheetViews>
  <sheetFormatPr baseColWidth="10" defaultColWidth="11.42578125" defaultRowHeight="15" x14ac:dyDescent="0.2"/>
  <cols>
    <col min="1" max="1" width="32.5703125" style="47" customWidth="1"/>
    <col min="2" max="8" width="16.7109375" style="47" customWidth="1"/>
    <col min="9" max="9" width="3.28515625" style="48" customWidth="1"/>
    <col min="10" max="16384" width="11.42578125" style="47"/>
  </cols>
  <sheetData>
    <row r="1" spans="1:16" ht="15.75" x14ac:dyDescent="0.2">
      <c r="A1" s="45"/>
      <c r="B1" s="46"/>
    </row>
    <row r="2" spans="1:16" s="46" customFormat="1" ht="25.5" customHeight="1" x14ac:dyDescent="0.25">
      <c r="A2" s="482" t="str">
        <f>"Effectifs de R&amp;D rémunérés par votre organisme en " &amp; SURVEY_YEAR &amp; " en équivalent temps plein recherche (ETPR)"</f>
        <v>Effectifs de R&amp;D rémunérés par votre organisme en 2025 en équivalent temps plein recherche (ETPR)</v>
      </c>
      <c r="B2" s="482"/>
      <c r="C2" s="482"/>
      <c r="D2" s="482"/>
      <c r="E2" s="482"/>
      <c r="F2" s="482"/>
      <c r="G2" s="482"/>
      <c r="H2" s="482"/>
      <c r="I2" s="49"/>
    </row>
    <row r="3" spans="1:16" ht="15.6" customHeight="1" x14ac:dyDescent="0.2">
      <c r="A3" s="485" t="s">
        <v>357</v>
      </c>
      <c r="B3" s="486"/>
      <c r="C3" s="486"/>
      <c r="D3" s="486"/>
      <c r="E3" s="486"/>
      <c r="F3" s="486"/>
      <c r="G3" s="486"/>
      <c r="H3" s="487"/>
      <c r="I3" s="51"/>
    </row>
    <row r="4" spans="1:16" ht="100.9" customHeight="1" x14ac:dyDescent="0.2">
      <c r="A4" s="484" t="s">
        <v>589</v>
      </c>
      <c r="B4" s="484"/>
      <c r="C4" s="484"/>
      <c r="D4" s="484"/>
      <c r="E4" s="484"/>
      <c r="F4" s="484"/>
      <c r="G4" s="484"/>
      <c r="H4" s="484"/>
      <c r="I4" s="53"/>
    </row>
    <row r="5" spans="1:16" ht="18" customHeight="1" x14ac:dyDescent="0.2">
      <c r="A5" s="175"/>
      <c r="B5" s="175"/>
      <c r="C5" s="175"/>
      <c r="D5" s="175"/>
      <c r="E5" s="175"/>
      <c r="F5" s="175"/>
      <c r="G5" s="175"/>
      <c r="I5" s="57"/>
    </row>
    <row r="6" spans="1:16" ht="110.25" x14ac:dyDescent="0.2">
      <c r="A6" s="309" t="s">
        <v>601</v>
      </c>
      <c r="B6" s="309" t="s">
        <v>597</v>
      </c>
      <c r="C6" s="309" t="s">
        <v>598</v>
      </c>
      <c r="D6" s="358" t="s">
        <v>599</v>
      </c>
      <c r="E6" s="309" t="s">
        <v>413</v>
      </c>
      <c r="F6" s="309" t="s">
        <v>600</v>
      </c>
      <c r="G6" s="309" t="s">
        <v>412</v>
      </c>
      <c r="H6" s="295" t="s">
        <v>358</v>
      </c>
      <c r="I6" s="58"/>
      <c r="J6" s="296"/>
    </row>
    <row r="7" spans="1:16" ht="15.75" x14ac:dyDescent="0.25">
      <c r="A7" s="483" t="s">
        <v>590</v>
      </c>
      <c r="B7" s="483"/>
      <c r="C7" s="483"/>
      <c r="D7" s="483"/>
      <c r="E7" s="483"/>
      <c r="F7" s="483"/>
      <c r="G7" s="483"/>
      <c r="H7" s="332"/>
      <c r="I7" s="57"/>
      <c r="J7" s="329"/>
      <c r="K7" s="329"/>
      <c r="L7" s="329"/>
      <c r="M7" s="329"/>
      <c r="N7" s="329"/>
      <c r="O7" s="329"/>
      <c r="P7" s="329"/>
    </row>
    <row r="8" spans="1:16" ht="30" x14ac:dyDescent="0.2">
      <c r="A8" s="333" t="s">
        <v>393</v>
      </c>
      <c r="B8" s="335"/>
      <c r="C8" s="335"/>
      <c r="D8" s="335"/>
      <c r="E8" s="335"/>
      <c r="F8" s="335"/>
      <c r="G8" s="335"/>
      <c r="H8" s="338">
        <f>SUM(B8:G8)</f>
        <v>0</v>
      </c>
    </row>
    <row r="9" spans="1:16" ht="30" x14ac:dyDescent="0.2">
      <c r="A9" s="334" t="s">
        <v>394</v>
      </c>
      <c r="B9" s="335"/>
      <c r="C9" s="335"/>
      <c r="D9" s="335"/>
      <c r="E9" s="335"/>
      <c r="F9" s="335"/>
      <c r="G9" s="335"/>
      <c r="H9" s="338">
        <f>SUM(B9:G9)</f>
        <v>0</v>
      </c>
      <c r="I9" s="58"/>
    </row>
    <row r="10" spans="1:16" ht="15.75" x14ac:dyDescent="0.2">
      <c r="A10" s="337" t="s">
        <v>423</v>
      </c>
      <c r="B10" s="336">
        <f t="shared" ref="B10:G10" si="0">SUM(B8:B9)</f>
        <v>0</v>
      </c>
      <c r="C10" s="336">
        <f t="shared" si="0"/>
        <v>0</v>
      </c>
      <c r="D10" s="336">
        <f t="shared" si="0"/>
        <v>0</v>
      </c>
      <c r="E10" s="336">
        <f t="shared" si="0"/>
        <v>0</v>
      </c>
      <c r="F10" s="336">
        <f t="shared" si="0"/>
        <v>0</v>
      </c>
      <c r="G10" s="336">
        <f t="shared" si="0"/>
        <v>0</v>
      </c>
      <c r="H10" s="338">
        <f t="shared" ref="H10" si="1">SUM(H8:H9)</f>
        <v>0</v>
      </c>
      <c r="I10" s="51"/>
    </row>
    <row r="11" spans="1:16" x14ac:dyDescent="0.2">
      <c r="I11" s="51"/>
    </row>
    <row r="12" spans="1:16" x14ac:dyDescent="0.2">
      <c r="A12" s="480" t="str">
        <f>IF(OR(AND(TOT_LIEU_ETP&gt;0,DI_PERS=0),AND(DI_PERS&gt;0,TOT_LIEU_ETP=0)),"Potentielle incohérence entre dépenses de personnel et effectifs rémunérés en ETP ","Contrôles OK")</f>
        <v>Contrôles OK</v>
      </c>
      <c r="B12" s="481"/>
      <c r="C12" s="481"/>
      <c r="D12" s="481"/>
      <c r="E12" s="481"/>
      <c r="F12" s="481"/>
      <c r="G12" s="481"/>
      <c r="H12" s="481"/>
      <c r="I12" s="51"/>
    </row>
    <row r="13" spans="1:16" x14ac:dyDescent="0.2">
      <c r="I13" s="51"/>
    </row>
    <row r="14" spans="1:16" x14ac:dyDescent="0.2">
      <c r="I14" s="51"/>
    </row>
    <row r="15" spans="1:16" x14ac:dyDescent="0.2">
      <c r="I15" s="51"/>
    </row>
    <row r="17" spans="9:9" ht="15.75" x14ac:dyDescent="0.2">
      <c r="I17" s="59"/>
    </row>
    <row r="41" ht="31.5" customHeight="1" x14ac:dyDescent="0.2"/>
    <row r="42" ht="31.5" customHeight="1" x14ac:dyDescent="0.2"/>
    <row r="43" ht="31.5" customHeight="1" x14ac:dyDescent="0.2"/>
  </sheetData>
  <mergeCells count="5">
    <mergeCell ref="A12:H12"/>
    <mergeCell ref="A2:H2"/>
    <mergeCell ref="A7:G7"/>
    <mergeCell ref="A4:H4"/>
    <mergeCell ref="A3:H3"/>
  </mergeCells>
  <conditionalFormatting sqref="B6:G6">
    <cfRule type="cellIs" dxfId="1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17" orientation="portrait" r:id="rId1"/>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8">
    <pageSetUpPr fitToPage="1"/>
  </sheetPr>
  <dimension ref="A1:I52"/>
  <sheetViews>
    <sheetView showGridLines="0" zoomScale="75" zoomScaleNormal="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11.42578125" defaultRowHeight="15" x14ac:dyDescent="0.2"/>
  <cols>
    <col min="1" max="1" width="36.5703125" style="47" customWidth="1"/>
    <col min="2" max="2" width="17.28515625" style="47" customWidth="1"/>
    <col min="3" max="4" width="17.140625" style="47" customWidth="1"/>
    <col min="5" max="5" width="19.28515625" style="47" customWidth="1"/>
    <col min="6" max="6" width="18.85546875" style="47" customWidth="1"/>
    <col min="7" max="7" width="22.7109375" style="47" customWidth="1"/>
    <col min="8" max="8" width="14.85546875" style="47" customWidth="1"/>
    <col min="9" max="9" width="3.140625" style="48" customWidth="1"/>
    <col min="10" max="16384" width="11.42578125" style="47"/>
  </cols>
  <sheetData>
    <row r="1" spans="1:9" ht="15.75" x14ac:dyDescent="0.2">
      <c r="A1" s="45"/>
      <c r="B1" s="46"/>
    </row>
    <row r="2" spans="1:9" ht="33.75" customHeight="1" x14ac:dyDescent="0.2">
      <c r="A2" s="482" t="str">
        <f>"Répartition des effectifs par région (lieu de travail)  " &amp; SURVEY_YEAR &amp; " en équivalent temps plein recherche (ETPR)"</f>
        <v>Répartition des effectifs par région (lieu de travail)  2025 en équivalent temps plein recherche (ETPR)</v>
      </c>
      <c r="B2" s="482"/>
      <c r="C2" s="482"/>
      <c r="D2" s="482"/>
      <c r="E2" s="482"/>
      <c r="F2" s="482"/>
      <c r="G2" s="482"/>
      <c r="H2" s="73"/>
      <c r="I2" s="49"/>
    </row>
    <row r="3" spans="1:9" ht="47.45" customHeight="1" x14ac:dyDescent="0.2">
      <c r="A3" s="456" t="s">
        <v>592</v>
      </c>
      <c r="B3" s="456"/>
      <c r="C3" s="456"/>
      <c r="D3" s="456"/>
      <c r="E3" s="456"/>
      <c r="F3" s="456"/>
      <c r="G3" s="456"/>
      <c r="I3" s="51"/>
    </row>
    <row r="4" spans="1:9" ht="77.45" customHeight="1" x14ac:dyDescent="0.2">
      <c r="A4" s="456" t="s">
        <v>591</v>
      </c>
      <c r="B4" s="456"/>
      <c r="C4" s="456"/>
      <c r="D4" s="456"/>
      <c r="E4" s="456"/>
      <c r="F4" s="456"/>
      <c r="G4" s="456"/>
      <c r="I4" s="53"/>
    </row>
    <row r="5" spans="1:9" ht="15.75" x14ac:dyDescent="0.2">
      <c r="A5" s="175"/>
      <c r="B5" s="175"/>
      <c r="C5" s="175"/>
      <c r="D5" s="175"/>
      <c r="E5" s="175"/>
      <c r="F5" s="175"/>
      <c r="G5" s="175"/>
      <c r="I5" s="53"/>
    </row>
    <row r="6" spans="1:9" ht="79.5" customHeight="1" x14ac:dyDescent="0.2">
      <c r="A6" s="309" t="s">
        <v>601</v>
      </c>
      <c r="B6" s="309" t="s">
        <v>597</v>
      </c>
      <c r="C6" s="309" t="s">
        <v>598</v>
      </c>
      <c r="D6" s="358" t="s">
        <v>599</v>
      </c>
      <c r="E6" s="309" t="s">
        <v>413</v>
      </c>
      <c r="F6" s="309" t="s">
        <v>600</v>
      </c>
      <c r="G6" s="309" t="s">
        <v>412</v>
      </c>
      <c r="H6" s="295" t="s">
        <v>358</v>
      </c>
      <c r="I6" s="58"/>
    </row>
    <row r="7" spans="1:9" ht="27.75" customHeight="1" x14ac:dyDescent="0.2">
      <c r="A7" s="103" t="s">
        <v>395</v>
      </c>
      <c r="B7" s="324"/>
      <c r="C7" s="324"/>
      <c r="D7" s="324"/>
      <c r="E7" s="324"/>
      <c r="F7" s="324"/>
      <c r="G7" s="324"/>
      <c r="H7" s="325">
        <f>SUM(B7:G7)</f>
        <v>0</v>
      </c>
      <c r="I7" s="58"/>
    </row>
    <row r="8" spans="1:9" ht="27.75" customHeight="1" x14ac:dyDescent="0.2">
      <c r="A8" s="103" t="s">
        <v>68</v>
      </c>
      <c r="B8" s="324"/>
      <c r="C8" s="324"/>
      <c r="D8" s="324"/>
      <c r="E8" s="324"/>
      <c r="F8" s="324"/>
      <c r="G8" s="324"/>
      <c r="H8" s="325">
        <f t="shared" ref="H8:H35" si="0">SUM(B8:G8)</f>
        <v>0</v>
      </c>
      <c r="I8" s="51"/>
    </row>
    <row r="9" spans="1:9" ht="27.75" customHeight="1" x14ac:dyDescent="0.2">
      <c r="A9" s="103" t="s">
        <v>69</v>
      </c>
      <c r="B9" s="324"/>
      <c r="C9" s="324"/>
      <c r="D9" s="324"/>
      <c r="E9" s="324"/>
      <c r="F9" s="324"/>
      <c r="G9" s="324"/>
      <c r="H9" s="325">
        <f t="shared" si="0"/>
        <v>0</v>
      </c>
      <c r="I9" s="51"/>
    </row>
    <row r="10" spans="1:9" ht="27.75" customHeight="1" x14ac:dyDescent="0.2">
      <c r="A10" s="103" t="s">
        <v>70</v>
      </c>
      <c r="B10" s="324"/>
      <c r="C10" s="324"/>
      <c r="D10" s="324"/>
      <c r="E10" s="324"/>
      <c r="F10" s="324"/>
      <c r="G10" s="324"/>
      <c r="H10" s="325">
        <f t="shared" si="0"/>
        <v>0</v>
      </c>
      <c r="I10" s="51"/>
    </row>
    <row r="11" spans="1:9" ht="27.75" customHeight="1" x14ac:dyDescent="0.2">
      <c r="A11" s="103" t="s">
        <v>71</v>
      </c>
      <c r="B11" s="324"/>
      <c r="C11" s="324"/>
      <c r="D11" s="324"/>
      <c r="E11" s="324"/>
      <c r="F11" s="324"/>
      <c r="G11" s="324"/>
      <c r="H11" s="325">
        <f t="shared" si="0"/>
        <v>0</v>
      </c>
      <c r="I11" s="51"/>
    </row>
    <row r="12" spans="1:9" ht="27.75" customHeight="1" x14ac:dyDescent="0.2">
      <c r="A12" s="103" t="s">
        <v>72</v>
      </c>
      <c r="B12" s="324"/>
      <c r="C12" s="324"/>
      <c r="D12" s="324"/>
      <c r="E12" s="324"/>
      <c r="F12" s="324"/>
      <c r="G12" s="324"/>
      <c r="H12" s="325">
        <f t="shared" si="0"/>
        <v>0</v>
      </c>
      <c r="I12" s="51"/>
    </row>
    <row r="13" spans="1:9" ht="27.75" customHeight="1" x14ac:dyDescent="0.2">
      <c r="A13" s="103" t="s">
        <v>73</v>
      </c>
      <c r="B13" s="324"/>
      <c r="C13" s="324"/>
      <c r="D13" s="324"/>
      <c r="E13" s="324"/>
      <c r="F13" s="324"/>
      <c r="G13" s="324"/>
      <c r="H13" s="325">
        <f t="shared" si="0"/>
        <v>0</v>
      </c>
      <c r="I13" s="51"/>
    </row>
    <row r="14" spans="1:9" ht="27.75" customHeight="1" x14ac:dyDescent="0.2">
      <c r="A14" s="103" t="s">
        <v>74</v>
      </c>
      <c r="B14" s="324"/>
      <c r="C14" s="324"/>
      <c r="D14" s="324"/>
      <c r="E14" s="324"/>
      <c r="F14" s="324"/>
      <c r="G14" s="324"/>
      <c r="H14" s="325">
        <f t="shared" si="0"/>
        <v>0</v>
      </c>
    </row>
    <row r="15" spans="1:9" ht="27.75" customHeight="1" x14ac:dyDescent="0.2">
      <c r="A15" s="103" t="s">
        <v>75</v>
      </c>
      <c r="B15" s="324"/>
      <c r="C15" s="324"/>
      <c r="D15" s="324"/>
      <c r="E15" s="324"/>
      <c r="F15" s="324"/>
      <c r="G15" s="324"/>
      <c r="H15" s="325">
        <f t="shared" si="0"/>
        <v>0</v>
      </c>
      <c r="I15" s="51"/>
    </row>
    <row r="16" spans="1:9" ht="27.75" customHeight="1" x14ac:dyDescent="0.2">
      <c r="A16" s="103" t="s">
        <v>76</v>
      </c>
      <c r="B16" s="324"/>
      <c r="C16" s="324"/>
      <c r="D16" s="324"/>
      <c r="E16" s="324"/>
      <c r="F16" s="324"/>
      <c r="G16" s="324"/>
      <c r="H16" s="325">
        <f t="shared" si="0"/>
        <v>0</v>
      </c>
      <c r="I16" s="51"/>
    </row>
    <row r="17" spans="1:9" ht="27.75" customHeight="1" x14ac:dyDescent="0.2">
      <c r="A17" s="103" t="s">
        <v>77</v>
      </c>
      <c r="B17" s="324"/>
      <c r="C17" s="324"/>
      <c r="D17" s="324"/>
      <c r="E17" s="324"/>
      <c r="F17" s="324"/>
      <c r="G17" s="324"/>
      <c r="H17" s="325">
        <f t="shared" si="0"/>
        <v>0</v>
      </c>
    </row>
    <row r="18" spans="1:9" ht="27.75" customHeight="1" x14ac:dyDescent="0.2">
      <c r="A18" s="103" t="s">
        <v>78</v>
      </c>
      <c r="B18" s="324"/>
      <c r="C18" s="324"/>
      <c r="D18" s="324"/>
      <c r="E18" s="324"/>
      <c r="F18" s="324"/>
      <c r="G18" s="324"/>
      <c r="H18" s="325">
        <f t="shared" si="0"/>
        <v>0</v>
      </c>
      <c r="I18" s="49"/>
    </row>
    <row r="19" spans="1:9" ht="27.75" customHeight="1" x14ac:dyDescent="0.2">
      <c r="A19" s="103" t="s">
        <v>79</v>
      </c>
      <c r="B19" s="324"/>
      <c r="C19" s="324"/>
      <c r="D19" s="324"/>
      <c r="E19" s="324"/>
      <c r="F19" s="324"/>
      <c r="G19" s="324"/>
      <c r="H19" s="325">
        <f t="shared" si="0"/>
        <v>0</v>
      </c>
      <c r="I19" s="51"/>
    </row>
    <row r="20" spans="1:9" ht="27.75" customHeight="1" x14ac:dyDescent="0.2">
      <c r="A20" s="103" t="s">
        <v>80</v>
      </c>
      <c r="B20" s="324"/>
      <c r="C20" s="324"/>
      <c r="D20" s="324"/>
      <c r="E20" s="324"/>
      <c r="F20" s="324"/>
      <c r="G20" s="324"/>
      <c r="H20" s="325">
        <f t="shared" si="0"/>
        <v>0</v>
      </c>
      <c r="I20" s="56"/>
    </row>
    <row r="21" spans="1:9" ht="27.75" customHeight="1" x14ac:dyDescent="0.2">
      <c r="A21" s="103" t="s">
        <v>81</v>
      </c>
      <c r="B21" s="324"/>
      <c r="C21" s="324"/>
      <c r="D21" s="324"/>
      <c r="E21" s="324"/>
      <c r="F21" s="324"/>
      <c r="G21" s="324"/>
      <c r="H21" s="325">
        <f t="shared" si="0"/>
        <v>0</v>
      </c>
      <c r="I21" s="57"/>
    </row>
    <row r="22" spans="1:9" ht="27.75" customHeight="1" x14ac:dyDescent="0.2">
      <c r="A22" s="103" t="s">
        <v>82</v>
      </c>
      <c r="B22" s="324"/>
      <c r="C22" s="324"/>
      <c r="D22" s="324"/>
      <c r="E22" s="324"/>
      <c r="F22" s="324"/>
      <c r="G22" s="324"/>
      <c r="H22" s="325">
        <f t="shared" si="0"/>
        <v>0</v>
      </c>
      <c r="I22" s="57"/>
    </row>
    <row r="23" spans="1:9" ht="27.75" customHeight="1" x14ac:dyDescent="0.2">
      <c r="A23" s="103" t="s">
        <v>83</v>
      </c>
      <c r="B23" s="324"/>
      <c r="C23" s="324"/>
      <c r="D23" s="324"/>
      <c r="E23" s="324"/>
      <c r="F23" s="324"/>
      <c r="G23" s="324"/>
      <c r="H23" s="325">
        <f t="shared" si="0"/>
        <v>0</v>
      </c>
      <c r="I23" s="57"/>
    </row>
    <row r="24" spans="1:9" ht="27.75" customHeight="1" x14ac:dyDescent="0.2">
      <c r="A24" s="103" t="s">
        <v>84</v>
      </c>
      <c r="B24" s="324"/>
      <c r="C24" s="324"/>
      <c r="D24" s="324"/>
      <c r="E24" s="324"/>
      <c r="F24" s="324"/>
      <c r="G24" s="324"/>
      <c r="H24" s="325">
        <f t="shared" si="0"/>
        <v>0</v>
      </c>
      <c r="I24" s="57"/>
    </row>
    <row r="25" spans="1:9" ht="27.75" customHeight="1" x14ac:dyDescent="0.2">
      <c r="A25" s="103" t="s">
        <v>85</v>
      </c>
      <c r="B25" s="324"/>
      <c r="C25" s="324"/>
      <c r="D25" s="324"/>
      <c r="E25" s="324"/>
      <c r="F25" s="324"/>
      <c r="G25" s="324"/>
      <c r="H25" s="325">
        <f t="shared" si="0"/>
        <v>0</v>
      </c>
    </row>
    <row r="26" spans="1:9" ht="27.75" customHeight="1" x14ac:dyDescent="0.2">
      <c r="A26" s="103" t="s">
        <v>86</v>
      </c>
      <c r="B26" s="324"/>
      <c r="C26" s="324"/>
      <c r="D26" s="324"/>
      <c r="E26" s="324"/>
      <c r="F26" s="324"/>
      <c r="G26" s="324"/>
      <c r="H26" s="325">
        <f t="shared" si="0"/>
        <v>0</v>
      </c>
      <c r="I26" s="58"/>
    </row>
    <row r="27" spans="1:9" ht="27.75" customHeight="1" x14ac:dyDescent="0.2">
      <c r="A27" s="103" t="s">
        <v>87</v>
      </c>
      <c r="B27" s="324"/>
      <c r="C27" s="324"/>
      <c r="D27" s="324"/>
      <c r="E27" s="324"/>
      <c r="F27" s="324"/>
      <c r="G27" s="324"/>
      <c r="H27" s="325">
        <f t="shared" si="0"/>
        <v>0</v>
      </c>
      <c r="I27" s="51"/>
    </row>
    <row r="28" spans="1:9" ht="27.75" customHeight="1" x14ac:dyDescent="0.2">
      <c r="A28" s="103" t="s">
        <v>88</v>
      </c>
      <c r="B28" s="324"/>
      <c r="C28" s="324"/>
      <c r="D28" s="324"/>
      <c r="E28" s="324"/>
      <c r="F28" s="324"/>
      <c r="G28" s="324"/>
      <c r="H28" s="325">
        <f t="shared" si="0"/>
        <v>0</v>
      </c>
      <c r="I28" s="51"/>
    </row>
    <row r="29" spans="1:9" ht="27.75" customHeight="1" x14ac:dyDescent="0.2">
      <c r="A29" s="103" t="s">
        <v>89</v>
      </c>
      <c r="B29" s="324"/>
      <c r="C29" s="324"/>
      <c r="D29" s="324"/>
      <c r="E29" s="324"/>
      <c r="F29" s="324"/>
      <c r="G29" s="324"/>
      <c r="H29" s="325">
        <f t="shared" si="0"/>
        <v>0</v>
      </c>
      <c r="I29" s="51"/>
    </row>
    <row r="30" spans="1:9" ht="27.75" customHeight="1" x14ac:dyDescent="0.2">
      <c r="A30" s="103" t="s">
        <v>90</v>
      </c>
      <c r="B30" s="324"/>
      <c r="C30" s="324"/>
      <c r="D30" s="324"/>
      <c r="E30" s="324"/>
      <c r="F30" s="324"/>
      <c r="G30" s="324"/>
      <c r="H30" s="325">
        <f t="shared" si="0"/>
        <v>0</v>
      </c>
      <c r="I30" s="51"/>
    </row>
    <row r="31" spans="1:9" ht="27.75" customHeight="1" x14ac:dyDescent="0.2">
      <c r="A31" s="103" t="s">
        <v>91</v>
      </c>
      <c r="B31" s="324"/>
      <c r="C31" s="324"/>
      <c r="D31" s="324"/>
      <c r="E31" s="324"/>
      <c r="F31" s="324"/>
      <c r="G31" s="324"/>
      <c r="H31" s="325">
        <f t="shared" si="0"/>
        <v>0</v>
      </c>
      <c r="I31" s="51"/>
    </row>
    <row r="32" spans="1:9" ht="27.75" customHeight="1" x14ac:dyDescent="0.2">
      <c r="A32" s="103" t="s">
        <v>92</v>
      </c>
      <c r="B32" s="324"/>
      <c r="C32" s="324"/>
      <c r="D32" s="324"/>
      <c r="E32" s="324"/>
      <c r="F32" s="324"/>
      <c r="G32" s="324"/>
      <c r="H32" s="325">
        <f t="shared" si="0"/>
        <v>0</v>
      </c>
      <c r="I32" s="51"/>
    </row>
    <row r="33" spans="1:9" ht="27.75" customHeight="1" x14ac:dyDescent="0.2">
      <c r="A33" s="103" t="s">
        <v>93</v>
      </c>
      <c r="B33" s="324"/>
      <c r="C33" s="324"/>
      <c r="D33" s="324"/>
      <c r="E33" s="324"/>
      <c r="F33" s="324"/>
      <c r="G33" s="324"/>
      <c r="H33" s="325">
        <f t="shared" si="0"/>
        <v>0</v>
      </c>
    </row>
    <row r="34" spans="1:9" ht="27.75" customHeight="1" x14ac:dyDescent="0.2">
      <c r="A34" s="103" t="s">
        <v>396</v>
      </c>
      <c r="B34" s="324"/>
      <c r="C34" s="324"/>
      <c r="D34" s="324"/>
      <c r="E34" s="324"/>
      <c r="F34" s="324"/>
      <c r="G34" s="324"/>
      <c r="H34" s="325">
        <f t="shared" si="0"/>
        <v>0</v>
      </c>
      <c r="I34" s="59"/>
    </row>
    <row r="35" spans="1:9" ht="27.75" customHeight="1" x14ac:dyDescent="0.2">
      <c r="A35" s="103" t="s">
        <v>596</v>
      </c>
      <c r="B35" s="366"/>
      <c r="C35" s="366"/>
      <c r="D35" s="366"/>
      <c r="E35" s="366"/>
      <c r="F35" s="366"/>
      <c r="G35" s="366"/>
      <c r="H35" s="325">
        <f t="shared" si="0"/>
        <v>0</v>
      </c>
      <c r="I35" s="59"/>
    </row>
    <row r="36" spans="1:9" s="72" customFormat="1" ht="27.75" customHeight="1" x14ac:dyDescent="0.25">
      <c r="A36" s="246" t="s">
        <v>423</v>
      </c>
      <c r="B36" s="325">
        <f>SUM(B7:B35)</f>
        <v>0</v>
      </c>
      <c r="C36" s="325">
        <f t="shared" ref="C36:H36" si="1">SUM(C7:C35)</f>
        <v>0</v>
      </c>
      <c r="D36" s="325">
        <f t="shared" si="1"/>
        <v>0</v>
      </c>
      <c r="E36" s="325">
        <f t="shared" si="1"/>
        <v>0</v>
      </c>
      <c r="F36" s="325">
        <f t="shared" si="1"/>
        <v>0</v>
      </c>
      <c r="G36" s="325">
        <f t="shared" si="1"/>
        <v>0</v>
      </c>
      <c r="H36" s="325">
        <f t="shared" si="1"/>
        <v>0</v>
      </c>
      <c r="I36" s="48"/>
    </row>
    <row r="38" spans="1:9" x14ac:dyDescent="0.2">
      <c r="A38" s="450" t="str">
        <f>IF(OR(DR_REG&lt;&gt;DR_LIEU_ETP,CR_REG&lt;&gt;CR_LIEU_ETP,DOC_REG&lt;&gt;DOC_LIEU_ETP,IE_REG&lt;&gt;IE_LIEU_ETP,AUTRE_REG&lt;&gt;AUTRE_LIEU_ETP,TOT_REG&lt;&gt;TOT_LIEU_ETP),"Les totaux des ETP par région ne correspondent pas aux totaux des ETP répartis par lieu de travail.","Contrôles OK")</f>
        <v>Contrôles OK</v>
      </c>
      <c r="B38" s="450"/>
      <c r="C38" s="450"/>
      <c r="D38" s="450"/>
      <c r="E38" s="450"/>
      <c r="F38" s="450"/>
      <c r="G38" s="450"/>
      <c r="H38" s="450"/>
    </row>
    <row r="39" spans="1:9" ht="15.75" x14ac:dyDescent="0.25">
      <c r="A39" s="72" t="s">
        <v>593</v>
      </c>
    </row>
    <row r="40" spans="1:9" ht="15.75" x14ac:dyDescent="0.2">
      <c r="A40" s="246" t="s">
        <v>423</v>
      </c>
      <c r="B40" s="325">
        <f>DR_LIEU_ETP</f>
        <v>0</v>
      </c>
      <c r="C40" s="325">
        <f>CR_LIEU_ETP</f>
        <v>0</v>
      </c>
      <c r="D40" s="325">
        <f>IR_LIEU_ETP</f>
        <v>0</v>
      </c>
      <c r="E40" s="325">
        <f>DOC_LIEU_ETP</f>
        <v>0</v>
      </c>
      <c r="F40" s="325">
        <f>IE_LIEU_ETP</f>
        <v>0</v>
      </c>
      <c r="G40" s="325">
        <f>AUTRE_LIEU_ETP</f>
        <v>0</v>
      </c>
      <c r="H40" s="325">
        <f>TOT_LIEU_ETP</f>
        <v>0</v>
      </c>
    </row>
    <row r="50" ht="31.5" customHeight="1" x14ac:dyDescent="0.2"/>
    <row r="51" ht="31.5" customHeight="1" x14ac:dyDescent="0.2"/>
    <row r="52" ht="31.5" customHeight="1" x14ac:dyDescent="0.2"/>
  </sheetData>
  <mergeCells count="4">
    <mergeCell ref="A2:G2"/>
    <mergeCell ref="A4:G4"/>
    <mergeCell ref="A3:G3"/>
    <mergeCell ref="A38:H38"/>
  </mergeCells>
  <conditionalFormatting sqref="B36">
    <cfRule type="cellIs" dxfId="9" priority="7" operator="notEqual">
      <formula>$B$40</formula>
    </cfRule>
  </conditionalFormatting>
  <conditionalFormatting sqref="B6:G6">
    <cfRule type="cellIs" dxfId="8" priority="14" operator="equal">
      <formula>""</formula>
    </cfRule>
  </conditionalFormatting>
  <conditionalFormatting sqref="C36">
    <cfRule type="cellIs" dxfId="7" priority="6" operator="notEqual">
      <formula>$C$40</formula>
    </cfRule>
  </conditionalFormatting>
  <conditionalFormatting sqref="D36">
    <cfRule type="cellIs" dxfId="6" priority="5" operator="notEqual">
      <formula>$D$40</formula>
    </cfRule>
  </conditionalFormatting>
  <conditionalFormatting sqref="E36">
    <cfRule type="cellIs" dxfId="5" priority="4" operator="notEqual">
      <formula>$E$40</formula>
    </cfRule>
  </conditionalFormatting>
  <conditionalFormatting sqref="F36">
    <cfRule type="cellIs" dxfId="4" priority="3" operator="notEqual">
      <formula>$F$40</formula>
    </cfRule>
  </conditionalFormatting>
  <conditionalFormatting sqref="G36">
    <cfRule type="cellIs" dxfId="3" priority="2" operator="notEqual">
      <formula>$G$40</formula>
    </cfRule>
  </conditionalFormatting>
  <conditionalFormatting sqref="H36">
    <cfRule type="cellIs" dxfId="2" priority="1" operator="notEqual">
      <formula>$H$40</formula>
    </cfRule>
  </conditionalFormatting>
  <printOptions horizontalCentered="1"/>
  <pageMargins left="0.23622047244094491" right="0.59055118110236227" top="0.39370078740157483" bottom="0.78740157480314965" header="0.39370078740157483" footer="0.55118110236220474"/>
  <pageSetup paperSize="9" scale="16" orientation="portrait" r:id="rId1"/>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9">
    <pageSetUpPr fitToPage="1"/>
  </sheetPr>
  <dimension ref="A1:I28"/>
  <sheetViews>
    <sheetView showGridLines="0" zoomScale="75" zoomScaleNormal="75" workbookViewId="0">
      <pane xSplit="8" ySplit="2" topLeftCell="I3" activePane="bottomRight" state="frozen"/>
      <selection pane="topRight" activeCell="I1" sqref="I1"/>
      <selection pane="bottomLeft" activeCell="A3" sqref="A3"/>
      <selection pane="bottomRight" activeCell="D8" sqref="D8"/>
    </sheetView>
  </sheetViews>
  <sheetFormatPr baseColWidth="10" defaultColWidth="11.42578125" defaultRowHeight="15" x14ac:dyDescent="0.2"/>
  <cols>
    <col min="1" max="1" width="41.5703125" style="47" customWidth="1"/>
    <col min="2" max="5" width="15.7109375" style="47" customWidth="1"/>
    <col min="6" max="6" width="17.5703125" style="47" customWidth="1"/>
    <col min="7" max="7" width="17.85546875" style="47" customWidth="1"/>
    <col min="8" max="8" width="18.7109375" style="47" customWidth="1"/>
    <col min="9" max="9" width="3.28515625" style="48" customWidth="1"/>
    <col min="10" max="16384" width="11.42578125" style="47"/>
  </cols>
  <sheetData>
    <row r="1" spans="1:9" ht="15.75" x14ac:dyDescent="0.2">
      <c r="A1" s="45"/>
      <c r="B1" s="46"/>
    </row>
    <row r="2" spans="1:9" ht="46.15" customHeight="1" x14ac:dyDescent="0.2">
      <c r="A2" s="492" t="str">
        <f>"Effectifs de R&amp;D travaillant dans votre organisme au 31/12/" &amp; SURVEY_YEAR &amp; " et rémunérés par un tiers, en personnes physiques (PP)"</f>
        <v>Effectifs de R&amp;D travaillant dans votre organisme au 31/12/2025 et rémunérés par un tiers, en personnes physiques (PP)</v>
      </c>
      <c r="B2" s="492"/>
      <c r="C2" s="492"/>
      <c r="D2" s="492"/>
      <c r="E2" s="492"/>
      <c r="F2" s="492"/>
      <c r="G2" s="492"/>
      <c r="H2" s="492"/>
      <c r="I2" s="49"/>
    </row>
    <row r="3" spans="1:9" x14ac:dyDescent="0.2">
      <c r="A3" s="488" t="s">
        <v>397</v>
      </c>
      <c r="B3" s="488"/>
      <c r="C3" s="488"/>
      <c r="D3" s="488"/>
      <c r="E3" s="488"/>
      <c r="F3" s="488"/>
      <c r="G3" s="488"/>
      <c r="H3" s="488"/>
      <c r="I3" s="51"/>
    </row>
    <row r="4" spans="1:9" ht="15.75" x14ac:dyDescent="0.2">
      <c r="A4" s="489" t="str">
        <f>"En Personnes Physiques (PP) au 31/12/" &amp; SURVEY_YEAR</f>
        <v>En Personnes Physiques (PP) au 31/12/2025</v>
      </c>
      <c r="B4" s="489"/>
      <c r="C4" s="489"/>
      <c r="D4" s="490"/>
      <c r="E4" s="489"/>
      <c r="F4" s="489"/>
      <c r="G4" s="489"/>
      <c r="H4" s="489"/>
      <c r="I4" s="53"/>
    </row>
    <row r="5" spans="1:9" ht="29.45" customHeight="1" x14ac:dyDescent="0.2">
      <c r="A5" s="421" t="s">
        <v>576</v>
      </c>
      <c r="B5" s="421"/>
      <c r="C5" s="421"/>
      <c r="D5" s="421"/>
      <c r="E5" s="421"/>
      <c r="F5" s="421"/>
      <c r="G5" s="421"/>
      <c r="H5" s="421"/>
      <c r="I5" s="53"/>
    </row>
    <row r="6" spans="1:9" ht="110.25" x14ac:dyDescent="0.2">
      <c r="A6" s="358" t="s">
        <v>601</v>
      </c>
      <c r="B6" s="358" t="s">
        <v>597</v>
      </c>
      <c r="C6" s="358" t="s">
        <v>598</v>
      </c>
      <c r="D6" s="358" t="s">
        <v>599</v>
      </c>
      <c r="E6" s="358" t="s">
        <v>413</v>
      </c>
      <c r="F6" s="358" t="s">
        <v>600</v>
      </c>
      <c r="G6" s="358" t="s">
        <v>412</v>
      </c>
      <c r="H6" s="295" t="s">
        <v>358</v>
      </c>
      <c r="I6" s="58"/>
    </row>
    <row r="7" spans="1:9" ht="24.95" customHeight="1" x14ac:dyDescent="0.2">
      <c r="A7" s="491" t="s">
        <v>594</v>
      </c>
      <c r="B7" s="491"/>
      <c r="C7" s="491"/>
      <c r="D7" s="491"/>
      <c r="E7" s="491"/>
      <c r="F7" s="491"/>
      <c r="G7" s="491"/>
      <c r="H7" s="491"/>
      <c r="I7" s="58"/>
    </row>
    <row r="8" spans="1:9" ht="29.25" customHeight="1" x14ac:dyDescent="0.2">
      <c r="A8" s="342" t="s">
        <v>398</v>
      </c>
      <c r="B8" s="324"/>
      <c r="C8" s="324"/>
      <c r="D8" s="324"/>
      <c r="E8" s="324"/>
      <c r="F8" s="324"/>
      <c r="G8" s="324"/>
      <c r="H8" s="325">
        <f>SUM(B8:G8)</f>
        <v>0</v>
      </c>
      <c r="I8" s="51"/>
    </row>
    <row r="9" spans="1:9" ht="29.25" customHeight="1" x14ac:dyDescent="0.2">
      <c r="A9" s="343" t="s">
        <v>399</v>
      </c>
      <c r="B9" s="324"/>
      <c r="C9" s="324"/>
      <c r="D9" s="324"/>
      <c r="E9" s="324"/>
      <c r="F9" s="324"/>
      <c r="G9" s="324"/>
      <c r="H9" s="325">
        <f t="shared" ref="H9:H13" si="0">SUM(B9:G9)</f>
        <v>0</v>
      </c>
      <c r="I9" s="51"/>
    </row>
    <row r="10" spans="1:9" ht="29.25" customHeight="1" x14ac:dyDescent="0.2">
      <c r="A10" s="343" t="s">
        <v>400</v>
      </c>
      <c r="B10" s="324"/>
      <c r="C10" s="324"/>
      <c r="D10" s="324"/>
      <c r="E10" s="324"/>
      <c r="F10" s="324"/>
      <c r="G10" s="324"/>
      <c r="H10" s="325">
        <f t="shared" si="0"/>
        <v>0</v>
      </c>
      <c r="I10" s="51"/>
    </row>
    <row r="11" spans="1:9" ht="29.25" customHeight="1" x14ac:dyDescent="0.2">
      <c r="A11" s="343" t="s">
        <v>401</v>
      </c>
      <c r="B11" s="324"/>
      <c r="C11" s="324"/>
      <c r="D11" s="324"/>
      <c r="E11" s="324"/>
      <c r="F11" s="324"/>
      <c r="G11" s="324"/>
      <c r="H11" s="325">
        <f t="shared" si="0"/>
        <v>0</v>
      </c>
      <c r="I11" s="51"/>
    </row>
    <row r="12" spans="1:9" ht="29.25" customHeight="1" x14ac:dyDescent="0.2">
      <c r="A12" s="344" t="s">
        <v>402</v>
      </c>
      <c r="B12" s="324"/>
      <c r="C12" s="324"/>
      <c r="D12" s="324"/>
      <c r="E12" s="324"/>
      <c r="F12" s="324"/>
      <c r="G12" s="324"/>
      <c r="H12" s="325">
        <f t="shared" si="0"/>
        <v>0</v>
      </c>
      <c r="I12" s="51"/>
    </row>
    <row r="13" spans="1:9" ht="29.25" customHeight="1" x14ac:dyDescent="0.2">
      <c r="A13" s="345" t="s">
        <v>403</v>
      </c>
      <c r="B13" s="324"/>
      <c r="C13" s="324"/>
      <c r="D13" s="324"/>
      <c r="E13" s="324"/>
      <c r="F13" s="324"/>
      <c r="G13" s="324"/>
      <c r="H13" s="325">
        <f t="shared" si="0"/>
        <v>0</v>
      </c>
      <c r="I13" s="51"/>
    </row>
    <row r="14" spans="1:9" ht="29.25" customHeight="1" x14ac:dyDescent="0.2">
      <c r="A14" s="346" t="s">
        <v>404</v>
      </c>
      <c r="B14" s="325">
        <f>SUM(B8:B13)</f>
        <v>0</v>
      </c>
      <c r="C14" s="325">
        <f t="shared" ref="C14:H14" si="1">SUM(C8:C13)</f>
        <v>0</v>
      </c>
      <c r="D14" s="325">
        <f t="shared" si="1"/>
        <v>0</v>
      </c>
      <c r="E14" s="325">
        <f t="shared" si="1"/>
        <v>0</v>
      </c>
      <c r="F14" s="325">
        <f t="shared" si="1"/>
        <v>0</v>
      </c>
      <c r="G14" s="325">
        <f t="shared" si="1"/>
        <v>0</v>
      </c>
      <c r="H14" s="325">
        <f t="shared" si="1"/>
        <v>0</v>
      </c>
      <c r="I14" s="51"/>
    </row>
    <row r="15" spans="1:9" ht="18.75" customHeight="1" x14ac:dyDescent="0.2">
      <c r="A15" s="146"/>
      <c r="B15" s="146"/>
      <c r="C15" s="146"/>
      <c r="D15" s="146"/>
      <c r="E15" s="146"/>
      <c r="F15" s="146"/>
      <c r="G15" s="146"/>
      <c r="H15" s="146"/>
      <c r="I15" s="51"/>
    </row>
    <row r="26" ht="31.5" customHeight="1" x14ac:dyDescent="0.2"/>
    <row r="27" ht="31.5" customHeight="1" x14ac:dyDescent="0.2"/>
    <row r="28" ht="31.5" customHeight="1" x14ac:dyDescent="0.2"/>
  </sheetData>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40">
    <pageSetUpPr fitToPage="1"/>
  </sheetPr>
  <dimension ref="A1:I37"/>
  <sheetViews>
    <sheetView showGridLines="0" zoomScale="75" zoomScaleNormal="75" workbookViewId="0">
      <pane xSplit="8" ySplit="2" topLeftCell="I3" activePane="bottomRight" state="frozen"/>
      <selection pane="topRight" activeCell="I1" sqref="I1"/>
      <selection pane="bottomLeft" activeCell="A3" sqref="A3"/>
      <selection pane="bottomRight" activeCell="D14" sqref="D14"/>
    </sheetView>
  </sheetViews>
  <sheetFormatPr baseColWidth="10" defaultColWidth="11.42578125" defaultRowHeight="15" x14ac:dyDescent="0.2"/>
  <cols>
    <col min="1" max="1" width="41.5703125" style="47" customWidth="1"/>
    <col min="2" max="5" width="15.7109375" style="47" customWidth="1"/>
    <col min="6" max="6" width="17.5703125" style="47" customWidth="1"/>
    <col min="7" max="7" width="17.85546875" style="47" customWidth="1"/>
    <col min="8" max="8" width="18.7109375" style="47" customWidth="1"/>
    <col min="9" max="9" width="3.140625" style="48" customWidth="1"/>
    <col min="10" max="16384" width="11.42578125" style="47"/>
  </cols>
  <sheetData>
    <row r="1" spans="1:9" ht="15.75" x14ac:dyDescent="0.2">
      <c r="A1" s="45"/>
      <c r="B1" s="46"/>
    </row>
    <row r="2" spans="1:9" ht="34.15" customHeight="1" x14ac:dyDescent="0.2">
      <c r="A2" s="492"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92"/>
      <c r="C2" s="492"/>
      <c r="D2" s="492"/>
      <c r="E2" s="492"/>
      <c r="F2" s="492"/>
      <c r="G2" s="492"/>
      <c r="H2" s="492"/>
      <c r="I2" s="49"/>
    </row>
    <row r="3" spans="1:9" x14ac:dyDescent="0.2">
      <c r="A3" s="493" t="s">
        <v>397</v>
      </c>
      <c r="B3" s="493"/>
      <c r="C3" s="493"/>
      <c r="D3" s="493"/>
      <c r="E3" s="493"/>
      <c r="F3" s="493"/>
      <c r="G3" s="493"/>
      <c r="H3" s="493"/>
      <c r="I3" s="51"/>
    </row>
    <row r="4" spans="1:9" ht="88.9" customHeight="1" x14ac:dyDescent="0.2">
      <c r="A4" s="456" t="s">
        <v>591</v>
      </c>
      <c r="B4" s="456"/>
      <c r="C4" s="456"/>
      <c r="D4" s="456"/>
      <c r="E4" s="456"/>
      <c r="F4" s="456"/>
      <c r="G4" s="456"/>
      <c r="H4" s="456"/>
      <c r="I4" s="56"/>
    </row>
    <row r="5" spans="1:9" ht="16.5" customHeight="1" x14ac:dyDescent="0.2">
      <c r="A5" s="347"/>
      <c r="B5" s="347"/>
      <c r="C5" s="347"/>
      <c r="D5" s="347"/>
      <c r="E5" s="347"/>
      <c r="F5" s="347"/>
      <c r="G5" s="347"/>
      <c r="H5" s="347"/>
      <c r="I5" s="56"/>
    </row>
    <row r="6" spans="1:9" ht="110.25" x14ac:dyDescent="0.2">
      <c r="A6" s="358" t="s">
        <v>601</v>
      </c>
      <c r="B6" s="358" t="s">
        <v>597</v>
      </c>
      <c r="C6" s="358" t="s">
        <v>598</v>
      </c>
      <c r="D6" s="358" t="s">
        <v>599</v>
      </c>
      <c r="E6" s="358" t="s">
        <v>413</v>
      </c>
      <c r="F6" s="358" t="s">
        <v>600</v>
      </c>
      <c r="G6" s="358" t="s">
        <v>412</v>
      </c>
      <c r="H6" s="295" t="s">
        <v>358</v>
      </c>
      <c r="I6" s="58"/>
    </row>
    <row r="7" spans="1:9" ht="17.25" customHeight="1" x14ac:dyDescent="0.2">
      <c r="A7" s="494" t="s">
        <v>594</v>
      </c>
      <c r="B7" s="494"/>
      <c r="C7" s="494"/>
      <c r="D7" s="494"/>
      <c r="E7" s="494"/>
      <c r="F7" s="494"/>
      <c r="G7" s="494"/>
      <c r="H7" s="494"/>
      <c r="I7" s="58"/>
    </row>
    <row r="8" spans="1:9" ht="29.25" customHeight="1" x14ac:dyDescent="0.2">
      <c r="A8" s="342" t="s">
        <v>398</v>
      </c>
      <c r="B8" s="324"/>
      <c r="C8" s="324"/>
      <c r="D8" s="324"/>
      <c r="E8" s="324"/>
      <c r="F8" s="324"/>
      <c r="G8" s="324"/>
      <c r="H8" s="325">
        <f>SUM(B8:G8)</f>
        <v>0</v>
      </c>
      <c r="I8" s="51"/>
    </row>
    <row r="9" spans="1:9" ht="29.25" customHeight="1" x14ac:dyDescent="0.2">
      <c r="A9" s="343" t="s">
        <v>399</v>
      </c>
      <c r="B9" s="324"/>
      <c r="C9" s="324"/>
      <c r="D9" s="324"/>
      <c r="E9" s="324"/>
      <c r="F9" s="324"/>
      <c r="G9" s="324"/>
      <c r="H9" s="325">
        <f t="shared" ref="H9:H13" si="0">SUM(B9:G9)</f>
        <v>0</v>
      </c>
      <c r="I9" s="51"/>
    </row>
    <row r="10" spans="1:9" ht="29.25" customHeight="1" x14ac:dyDescent="0.2">
      <c r="A10" s="343" t="s">
        <v>400</v>
      </c>
      <c r="B10" s="324"/>
      <c r="C10" s="324"/>
      <c r="D10" s="324"/>
      <c r="E10" s="324"/>
      <c r="F10" s="324"/>
      <c r="G10" s="324"/>
      <c r="H10" s="325">
        <f t="shared" si="0"/>
        <v>0</v>
      </c>
      <c r="I10" s="51"/>
    </row>
    <row r="11" spans="1:9" ht="29.25" customHeight="1" x14ac:dyDescent="0.2">
      <c r="A11" s="343" t="s">
        <v>401</v>
      </c>
      <c r="B11" s="324"/>
      <c r="C11" s="324"/>
      <c r="D11" s="324"/>
      <c r="E11" s="324"/>
      <c r="F11" s="324"/>
      <c r="G11" s="324"/>
      <c r="H11" s="325">
        <f t="shared" si="0"/>
        <v>0</v>
      </c>
      <c r="I11" s="51"/>
    </row>
    <row r="12" spans="1:9" ht="29.25" customHeight="1" x14ac:dyDescent="0.2">
      <c r="A12" s="344" t="s">
        <v>402</v>
      </c>
      <c r="B12" s="324"/>
      <c r="C12" s="324"/>
      <c r="D12" s="324"/>
      <c r="E12" s="324"/>
      <c r="F12" s="324"/>
      <c r="G12" s="324"/>
      <c r="H12" s="325">
        <f t="shared" si="0"/>
        <v>0</v>
      </c>
      <c r="I12" s="51"/>
    </row>
    <row r="13" spans="1:9" ht="29.25" customHeight="1" x14ac:dyDescent="0.2">
      <c r="A13" s="345" t="s">
        <v>403</v>
      </c>
      <c r="B13" s="324"/>
      <c r="C13" s="324"/>
      <c r="D13" s="324"/>
      <c r="E13" s="324"/>
      <c r="F13" s="324"/>
      <c r="G13" s="324"/>
      <c r="H13" s="325">
        <f t="shared" si="0"/>
        <v>0</v>
      </c>
      <c r="I13" s="51"/>
    </row>
    <row r="14" spans="1:9" ht="29.25" customHeight="1" x14ac:dyDescent="0.2">
      <c r="A14" s="346" t="s">
        <v>424</v>
      </c>
      <c r="B14" s="325">
        <f>SUM(B8:B13)</f>
        <v>0</v>
      </c>
      <c r="C14" s="325">
        <f t="shared" ref="C14:H14" si="1">SUM(C8:C13)</f>
        <v>0</v>
      </c>
      <c r="D14" s="325">
        <f t="shared" si="1"/>
        <v>0</v>
      </c>
      <c r="E14" s="325">
        <f t="shared" si="1"/>
        <v>0</v>
      </c>
      <c r="F14" s="325">
        <f t="shared" si="1"/>
        <v>0</v>
      </c>
      <c r="G14" s="325">
        <f t="shared" si="1"/>
        <v>0</v>
      </c>
      <c r="H14" s="325">
        <f t="shared" si="1"/>
        <v>0</v>
      </c>
      <c r="I14" s="59"/>
    </row>
    <row r="15" spans="1:9" x14ac:dyDescent="0.2">
      <c r="B15" s="61"/>
    </row>
    <row r="35" ht="31.5" customHeight="1" x14ac:dyDescent="0.2"/>
    <row r="36" ht="31.5" customHeight="1" x14ac:dyDescent="0.2"/>
    <row r="37" ht="31.5" customHeight="1" x14ac:dyDescent="0.2"/>
  </sheetData>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41"/>
  <dimension ref="A1:F14"/>
  <sheetViews>
    <sheetView showGridLines="0" zoomScaleNormal="100" workbookViewId="0">
      <selection activeCell="C16" sqref="C16"/>
    </sheetView>
  </sheetViews>
  <sheetFormatPr baseColWidth="10" defaultColWidth="11.42578125" defaultRowHeight="12.75" x14ac:dyDescent="0.2"/>
  <cols>
    <col min="1" max="1" width="45.5703125" style="2" customWidth="1"/>
    <col min="2" max="2" width="18.140625" style="2" customWidth="1"/>
    <col min="3" max="3" width="15.42578125" style="2" customWidth="1"/>
    <col min="4" max="4" width="16" style="2" customWidth="1"/>
    <col min="5" max="5" width="15.28515625" style="2" customWidth="1"/>
    <col min="6" max="6" width="3.7109375" style="2" customWidth="1"/>
    <col min="7" max="16384" width="11.42578125" style="2"/>
  </cols>
  <sheetData>
    <row r="1" spans="1:6" x14ac:dyDescent="0.2">
      <c r="A1" s="15"/>
      <c r="B1" s="16"/>
    </row>
    <row r="3" spans="1:6" x14ac:dyDescent="0.2">
      <c r="A3" s="495" t="s">
        <v>405</v>
      </c>
      <c r="B3" s="351"/>
      <c r="C3" s="351"/>
      <c r="D3" s="351"/>
      <c r="E3" s="351"/>
      <c r="F3" s="351"/>
    </row>
    <row r="4" spans="1:6" ht="21.75" customHeight="1" x14ac:dyDescent="0.2">
      <c r="A4" s="495"/>
      <c r="B4" s="357"/>
      <c r="C4" s="354" t="s">
        <v>406</v>
      </c>
      <c r="D4" s="357"/>
      <c r="E4" s="355" t="s">
        <v>407</v>
      </c>
      <c r="F4" s="351"/>
    </row>
    <row r="5" spans="1:6" ht="33" customHeight="1" x14ac:dyDescent="0.2">
      <c r="A5" s="495"/>
      <c r="B5" s="356"/>
      <c r="C5" s="356"/>
      <c r="D5" s="356"/>
      <c r="E5" s="356"/>
      <c r="F5" s="351"/>
    </row>
    <row r="7" spans="1:6" x14ac:dyDescent="0.2">
      <c r="A7" s="25" t="s">
        <v>408</v>
      </c>
      <c r="B7" s="25"/>
      <c r="D7" s="25"/>
      <c r="E7" s="25"/>
    </row>
    <row r="8" spans="1:6" x14ac:dyDescent="0.2">
      <c r="A8" s="496" t="s">
        <v>409</v>
      </c>
      <c r="B8" s="497"/>
      <c r="C8" s="351"/>
      <c r="D8" s="352"/>
      <c r="E8" s="352"/>
      <c r="F8" s="351"/>
    </row>
    <row r="9" spans="1:6" ht="72.75" customHeight="1" x14ac:dyDescent="0.2">
      <c r="A9" s="498"/>
      <c r="B9" s="499"/>
      <c r="C9" s="499"/>
      <c r="D9" s="499"/>
      <c r="E9" s="500"/>
      <c r="F9" s="351"/>
    </row>
    <row r="10" spans="1:6" x14ac:dyDescent="0.2">
      <c r="A10" s="351"/>
      <c r="B10" s="351"/>
      <c r="C10" s="351"/>
      <c r="D10" s="351"/>
      <c r="E10" s="351"/>
      <c r="F10" s="351"/>
    </row>
    <row r="11" spans="1:6" x14ac:dyDescent="0.2">
      <c r="A11" s="351"/>
      <c r="B11" s="351"/>
      <c r="C11" s="351"/>
      <c r="D11" s="351"/>
      <c r="E11" s="351"/>
      <c r="F11" s="351"/>
    </row>
    <row r="12" spans="1:6" x14ac:dyDescent="0.2">
      <c r="A12" s="353" t="s">
        <v>410</v>
      </c>
      <c r="B12" s="351"/>
      <c r="C12" s="351"/>
      <c r="D12" s="351"/>
      <c r="E12" s="351"/>
      <c r="F12" s="351"/>
    </row>
    <row r="13" spans="1:6" ht="74.25" customHeight="1" x14ac:dyDescent="0.2">
      <c r="A13" s="498"/>
      <c r="B13" s="499"/>
      <c r="C13" s="499"/>
      <c r="D13" s="499"/>
      <c r="E13" s="500"/>
      <c r="F13" s="351"/>
    </row>
    <row r="14" spans="1:6" x14ac:dyDescent="0.2">
      <c r="A14" s="351"/>
      <c r="B14" s="351"/>
      <c r="C14" s="351"/>
      <c r="D14" s="351"/>
      <c r="E14" s="351"/>
      <c r="F14" s="351"/>
    </row>
  </sheetData>
  <mergeCells count="4">
    <mergeCell ref="A3:A5"/>
    <mergeCell ref="A8:B8"/>
    <mergeCell ref="A9:E9"/>
    <mergeCell ref="A13:E13"/>
  </mergeCells>
  <pageMargins left="0.70866141732283472" right="0.70866141732283472" top="0.74803149606299213" bottom="0.74803149606299213" header="0.31496062992125984" footer="0.31496062992125984"/>
  <pageSetup paperSize="9" orientation="portrait" r:id="rId1"/>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H36"/>
  <sheetViews>
    <sheetView showGridLines="0" topLeftCell="A4" zoomScaleNormal="100" workbookViewId="0">
      <selection activeCell="A14" sqref="A14:G14"/>
    </sheetView>
  </sheetViews>
  <sheetFormatPr baseColWidth="10" defaultColWidth="11.42578125" defaultRowHeight="15" x14ac:dyDescent="0.2"/>
  <cols>
    <col min="1" max="7" width="11.42578125" style="47"/>
    <col min="8" max="8" width="3.140625" style="48" customWidth="1"/>
    <col min="9" max="16384" width="11.42578125" style="47"/>
  </cols>
  <sheetData>
    <row r="1" spans="1:8" ht="15.75" x14ac:dyDescent="0.2">
      <c r="A1" s="45"/>
      <c r="B1" s="46"/>
    </row>
    <row r="2" spans="1:8" ht="18.75" thickBot="1" x14ac:dyDescent="0.3">
      <c r="A2" s="89" t="str">
        <f>"VOTRE ACTIVITÉ D'OPÉRATEUR DE R&amp;D EN "&amp;SURVEY_YEAR</f>
        <v>VOTRE ACTIVITÉ D'OPÉRATEUR DE R&amp;D EN 2025</v>
      </c>
      <c r="B2" s="90"/>
      <c r="C2" s="91"/>
      <c r="D2" s="91"/>
      <c r="E2" s="91"/>
      <c r="F2" s="91"/>
      <c r="G2" s="91"/>
      <c r="H2" s="49"/>
    </row>
    <row r="3" spans="1:8" ht="16.5" thickTop="1" x14ac:dyDescent="0.2">
      <c r="A3" s="76"/>
      <c r="B3" s="77"/>
      <c r="C3" s="77"/>
      <c r="D3" s="77"/>
      <c r="E3" s="77"/>
      <c r="F3" s="77"/>
      <c r="G3" s="77"/>
      <c r="H3" s="49"/>
    </row>
    <row r="4" spans="1:8" ht="66" customHeight="1" x14ac:dyDescent="0.2">
      <c r="A4" s="403" t="s">
        <v>52</v>
      </c>
      <c r="B4" s="403"/>
      <c r="C4" s="403"/>
      <c r="D4" s="403"/>
      <c r="E4" s="403"/>
      <c r="F4" s="403"/>
      <c r="G4" s="403"/>
      <c r="H4" s="49"/>
    </row>
    <row r="5" spans="1:8" x14ac:dyDescent="0.2">
      <c r="H5" s="51"/>
    </row>
    <row r="6" spans="1:8" ht="87.6" customHeight="1" thickBot="1" x14ac:dyDescent="0.3">
      <c r="A6" s="404" t="s">
        <v>430</v>
      </c>
      <c r="B6" s="404"/>
      <c r="C6" s="404"/>
      <c r="D6" s="404"/>
      <c r="E6" s="404"/>
      <c r="F6" s="404"/>
      <c r="G6" s="404"/>
      <c r="H6" s="57"/>
    </row>
    <row r="7" spans="1:8" ht="70.5" customHeight="1" thickTop="1" x14ac:dyDescent="0.2">
      <c r="A7" s="405"/>
      <c r="B7" s="406"/>
      <c r="C7" s="406"/>
      <c r="D7" s="406"/>
      <c r="E7" s="406"/>
      <c r="F7" s="406"/>
      <c r="G7" s="407"/>
      <c r="H7" s="57"/>
    </row>
    <row r="9" spans="1:8" x14ac:dyDescent="0.2">
      <c r="H9" s="58"/>
    </row>
    <row r="10" spans="1:8" ht="15.75" x14ac:dyDescent="0.2">
      <c r="A10" s="408" t="str">
        <f>"Commentaires sur l'année " &amp; SURVEY_YEAR</f>
        <v>Commentaires sur l'année 2025</v>
      </c>
      <c r="B10" s="408"/>
      <c r="C10" s="408"/>
      <c r="D10" s="408"/>
      <c r="E10" s="408"/>
      <c r="F10" s="408"/>
      <c r="G10" s="408"/>
      <c r="H10" s="51"/>
    </row>
    <row r="11" spans="1:8" ht="64.900000000000006" customHeight="1" thickBot="1" x14ac:dyDescent="0.25">
      <c r="A11" s="409" t="s">
        <v>53</v>
      </c>
      <c r="B11" s="409"/>
      <c r="C11" s="409"/>
      <c r="D11" s="409"/>
      <c r="E11" s="409"/>
      <c r="F11" s="409"/>
      <c r="G11" s="409"/>
      <c r="H11" s="51"/>
    </row>
    <row r="12" spans="1:8" ht="70.5" customHeight="1" thickTop="1" x14ac:dyDescent="0.2">
      <c r="A12" s="405"/>
      <c r="B12" s="406"/>
      <c r="C12" s="406"/>
      <c r="D12" s="406"/>
      <c r="E12" s="406"/>
      <c r="F12" s="406"/>
      <c r="G12" s="407"/>
      <c r="H12" s="51"/>
    </row>
    <row r="13" spans="1:8" ht="9" customHeight="1" x14ac:dyDescent="0.2">
      <c r="A13" s="78"/>
      <c r="B13" s="78"/>
      <c r="C13" s="78"/>
      <c r="D13" s="78"/>
      <c r="E13" s="78"/>
      <c r="F13" s="78"/>
      <c r="G13" s="78"/>
      <c r="H13" s="51"/>
    </row>
    <row r="14" spans="1:8" ht="36.75" customHeight="1" x14ac:dyDescent="0.2">
      <c r="A14" s="504" t="s">
        <v>614</v>
      </c>
      <c r="B14" s="504"/>
      <c r="C14" s="504"/>
      <c r="D14" s="504"/>
      <c r="E14" s="504"/>
      <c r="F14" s="504"/>
      <c r="G14" s="504"/>
      <c r="H14" s="51"/>
    </row>
    <row r="15" spans="1:8" x14ac:dyDescent="0.2">
      <c r="H15" s="51"/>
    </row>
    <row r="17" spans="8:8" x14ac:dyDescent="0.2">
      <c r="H17" s="51"/>
    </row>
    <row r="18" spans="8:8" x14ac:dyDescent="0.2">
      <c r="H18" s="51"/>
    </row>
    <row r="20" spans="8:8" x14ac:dyDescent="0.2">
      <c r="H20" s="49"/>
    </row>
    <row r="21" spans="8:8" x14ac:dyDescent="0.2">
      <c r="H21" s="51"/>
    </row>
    <row r="22" spans="8:8" x14ac:dyDescent="0.2">
      <c r="H22" s="56"/>
    </row>
    <row r="23" spans="8:8" ht="15.75" x14ac:dyDescent="0.2">
      <c r="H23" s="57"/>
    </row>
    <row r="24" spans="8:8" ht="15.75" x14ac:dyDescent="0.2">
      <c r="H24" s="57"/>
    </row>
    <row r="25" spans="8:8" ht="15.75" x14ac:dyDescent="0.2">
      <c r="H25" s="57"/>
    </row>
    <row r="26" spans="8:8" ht="15.75" x14ac:dyDescent="0.2">
      <c r="H26" s="57"/>
    </row>
    <row r="28" spans="8:8" x14ac:dyDescent="0.2">
      <c r="H28" s="58"/>
    </row>
    <row r="29" spans="8:8" x14ac:dyDescent="0.2">
      <c r="H29" s="51"/>
    </row>
    <row r="30" spans="8:8" x14ac:dyDescent="0.2">
      <c r="H30" s="51"/>
    </row>
    <row r="31" spans="8:8" x14ac:dyDescent="0.2">
      <c r="H31" s="51"/>
    </row>
    <row r="32" spans="8:8" x14ac:dyDescent="0.2">
      <c r="H32" s="51"/>
    </row>
    <row r="33" spans="8:8" x14ac:dyDescent="0.2">
      <c r="H33" s="51"/>
    </row>
    <row r="34" spans="8:8" ht="31.5" customHeight="1" x14ac:dyDescent="0.2">
      <c r="H34" s="51"/>
    </row>
    <row r="35" spans="8:8" ht="31.5" customHeight="1" x14ac:dyDescent="0.2"/>
    <row r="36" spans="8:8" ht="31.5" customHeight="1" x14ac:dyDescent="0.2">
      <c r="H36" s="59"/>
    </row>
  </sheetData>
  <mergeCells count="7">
    <mergeCell ref="A4:G4"/>
    <mergeCell ref="A14:G14"/>
    <mergeCell ref="A6:G6"/>
    <mergeCell ref="A7:G7"/>
    <mergeCell ref="A10:G10"/>
    <mergeCell ref="A11:G11"/>
    <mergeCell ref="A12:G1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D21"/>
  <sheetViews>
    <sheetView showGridLines="0" zoomScale="75" zoomScaleNormal="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11.42578125" defaultRowHeight="15" x14ac:dyDescent="0.2"/>
  <cols>
    <col min="1" max="1" width="70.28515625" style="47" customWidth="1"/>
    <col min="2" max="2" width="22.28515625" style="47" bestFit="1" customWidth="1"/>
    <col min="3" max="3" width="20.7109375" style="47" customWidth="1"/>
    <col min="4" max="4" width="92" style="50" customWidth="1"/>
    <col min="5" max="16384" width="11.42578125" style="47"/>
  </cols>
  <sheetData>
    <row r="1" spans="1:4" ht="15.75" x14ac:dyDescent="0.2">
      <c r="A1" s="45"/>
      <c r="B1" s="46"/>
      <c r="D1" s="102" t="s">
        <v>425</v>
      </c>
    </row>
    <row r="2" spans="1:4" ht="42" customHeight="1" x14ac:dyDescent="0.2">
      <c r="A2" s="410"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410"/>
      <c r="C2" s="410"/>
    </row>
    <row r="3" spans="1:4" ht="37.9" customHeight="1" x14ac:dyDescent="0.25">
      <c r="A3" s="411" t="s">
        <v>54</v>
      </c>
      <c r="B3" s="411"/>
      <c r="C3" s="411"/>
    </row>
    <row r="4" spans="1:4" ht="97.15" customHeight="1" x14ac:dyDescent="0.2">
      <c r="A4" s="414" t="s">
        <v>55</v>
      </c>
      <c r="B4" s="415"/>
      <c r="C4" s="416"/>
    </row>
    <row r="5" spans="1:4" ht="25.5" customHeight="1" x14ac:dyDescent="0.25">
      <c r="A5" s="412"/>
      <c r="B5" s="413"/>
      <c r="C5" s="413"/>
    </row>
    <row r="6" spans="1:4" ht="19.899999999999999" customHeight="1" x14ac:dyDescent="0.25">
      <c r="A6" s="79" t="s">
        <v>56</v>
      </c>
      <c r="B6" s="142" t="s">
        <v>57</v>
      </c>
      <c r="C6" s="55"/>
    </row>
    <row r="7" spans="1:4" ht="49.9" customHeight="1" x14ac:dyDescent="0.2">
      <c r="A7" s="88" t="s">
        <v>58</v>
      </c>
      <c r="B7" s="80"/>
      <c r="D7" s="100" t="s">
        <v>428</v>
      </c>
    </row>
    <row r="8" spans="1:4" ht="49.9" customHeight="1" x14ac:dyDescent="0.2">
      <c r="A8" s="88" t="s">
        <v>59</v>
      </c>
      <c r="B8" s="80"/>
      <c r="D8" s="100" t="s">
        <v>60</v>
      </c>
    </row>
    <row r="9" spans="1:4" ht="19.899999999999999" customHeight="1" x14ac:dyDescent="0.25">
      <c r="A9" s="79" t="s">
        <v>426</v>
      </c>
      <c r="B9" s="82"/>
    </row>
    <row r="10" spans="1:4" ht="49.9" customHeight="1" x14ac:dyDescent="0.2">
      <c r="A10" s="88" t="s">
        <v>61</v>
      </c>
      <c r="B10" s="80"/>
      <c r="D10" s="100" t="s">
        <v>62</v>
      </c>
    </row>
    <row r="11" spans="1:4" ht="49.9" customHeight="1" x14ac:dyDescent="0.2">
      <c r="A11" s="88" t="s">
        <v>63</v>
      </c>
      <c r="B11" s="80"/>
      <c r="D11" s="100" t="s">
        <v>64</v>
      </c>
    </row>
    <row r="12" spans="1:4" ht="15.75" x14ac:dyDescent="0.25">
      <c r="A12" s="83"/>
      <c r="B12" s="84"/>
      <c r="C12" s="101" t="str">
        <f>"Estimation " &amp; SURVEY_YEAR+1</f>
        <v>Estimation 2026</v>
      </c>
    </row>
    <row r="13" spans="1:4" ht="39.75" customHeight="1" x14ac:dyDescent="0.2">
      <c r="A13" s="85" t="s">
        <v>65</v>
      </c>
      <c r="B13" s="98">
        <f>SUM(B7:B8,B10:B11)</f>
        <v>0</v>
      </c>
      <c r="C13" s="99"/>
    </row>
    <row r="14" spans="1:4" x14ac:dyDescent="0.2">
      <c r="A14" s="58"/>
      <c r="B14" s="58"/>
    </row>
    <row r="15" spans="1:4" x14ac:dyDescent="0.2">
      <c r="A15" s="81" t="s">
        <v>427</v>
      </c>
      <c r="B15" s="81"/>
      <c r="C15" s="87">
        <f>IF(DI_TOTALE&lt;&gt;0,(DI_TOTALE_PREV/DI_TOTALE-1)*100,0)</f>
        <v>0</v>
      </c>
    </row>
    <row r="16" spans="1:4" x14ac:dyDescent="0.2">
      <c r="A16" s="417" t="str">
        <f>IF(ABS(C15)&gt;20,"La DIRD estimée pour "&amp; SURVEY_YEAR + 1&amp; " varie de plus de 20% par rapport à la DIRD "&amp; SURVEY_YEAR,"Contrôles OK")</f>
        <v>Contrôles OK</v>
      </c>
      <c r="B16" s="417"/>
      <c r="C16" s="417"/>
    </row>
    <row r="17" spans="1:4" ht="12" customHeight="1" x14ac:dyDescent="0.2"/>
    <row r="18" spans="1:4" ht="15.75" customHeight="1" x14ac:dyDescent="0.2">
      <c r="B18" s="75" t="s">
        <v>66</v>
      </c>
    </row>
    <row r="19" spans="1:4" ht="49.9" customHeight="1" x14ac:dyDescent="0.25">
      <c r="A19" s="112" t="str">
        <f>"Amortissements des dépenses en capital de R&amp;D en " &amp; SURVEY_YEAR</f>
        <v>Amortissements des dépenses en capital de R&amp;D en 2025</v>
      </c>
      <c r="B19" s="80"/>
      <c r="D19" s="113" t="s">
        <v>429</v>
      </c>
    </row>
    <row r="21" spans="1:4" ht="43.9" customHeight="1" x14ac:dyDescent="0.2"/>
  </sheetData>
  <mergeCells count="5">
    <mergeCell ref="A2:C2"/>
    <mergeCell ref="A3:C3"/>
    <mergeCell ref="A5:C5"/>
    <mergeCell ref="A4:C4"/>
    <mergeCell ref="A16:C16"/>
  </mergeCells>
  <conditionalFormatting sqref="C15">
    <cfRule type="cellIs" dxfId="34"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97" orientation="portrait" r:id="rId1"/>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C37"/>
  <sheetViews>
    <sheetView zoomScale="85" zoomScaleNormal="85" workbookViewId="0">
      <pane xSplit="1" ySplit="6" topLeftCell="B19" activePane="bottomRight" state="frozen"/>
      <selection pane="topRight" activeCell="B1" sqref="B1"/>
      <selection pane="bottomLeft" activeCell="A7" sqref="A7"/>
      <selection pane="bottomRight" activeCell="C26" sqref="C26"/>
    </sheetView>
  </sheetViews>
  <sheetFormatPr baseColWidth="10" defaultRowHeight="15" x14ac:dyDescent="0.25"/>
  <cols>
    <col min="1" max="1" width="60.140625" customWidth="1"/>
    <col min="2" max="3" width="40.7109375" customWidth="1"/>
  </cols>
  <sheetData>
    <row r="1" spans="1:3" ht="15.75" x14ac:dyDescent="0.25">
      <c r="A1" s="45"/>
      <c r="B1" s="46"/>
      <c r="C1" s="47"/>
    </row>
    <row r="2" spans="1:3" ht="43.9" customHeight="1" x14ac:dyDescent="0.25">
      <c r="A2" s="423" t="str">
        <f>"Répartition des dépenses intérieures de R&amp;D (intra-muros à votre structure) par région (y compris outre-mer) en " &amp; SURVEY_YEAR</f>
        <v>Répartition des dépenses intérieures de R&amp;D (intra-muros à votre structure) par région (y compris outre-mer) en 2025</v>
      </c>
      <c r="B2" s="423"/>
      <c r="C2" s="424"/>
    </row>
    <row r="3" spans="1:3" ht="15.75" x14ac:dyDescent="0.25">
      <c r="A3" s="418" t="s">
        <v>54</v>
      </c>
      <c r="B3" s="418"/>
      <c r="C3" s="418"/>
    </row>
    <row r="4" spans="1:3" ht="15.75" x14ac:dyDescent="0.25">
      <c r="A4" s="52"/>
      <c r="B4" s="47"/>
      <c r="C4" s="47"/>
    </row>
    <row r="5" spans="1:3" ht="121.15" customHeight="1" x14ac:dyDescent="0.25">
      <c r="A5" s="420" t="s">
        <v>433</v>
      </c>
      <c r="B5" s="421"/>
      <c r="C5" s="422"/>
    </row>
    <row r="6" spans="1:3" ht="15.75" x14ac:dyDescent="0.25">
      <c r="A6" s="54"/>
      <c r="B6" s="142" t="s">
        <v>57</v>
      </c>
      <c r="C6" s="55" t="s">
        <v>0</v>
      </c>
    </row>
    <row r="7" spans="1:3" ht="15.75" x14ac:dyDescent="0.25">
      <c r="A7" s="103" t="s">
        <v>67</v>
      </c>
      <c r="B7" s="122"/>
      <c r="C7" s="129">
        <f>IF(DI_TOT_REG&lt;&gt;0,DI_IdF/DI_TOT_REG,0)</f>
        <v>0</v>
      </c>
    </row>
    <row r="8" spans="1:3" ht="15.75" x14ac:dyDescent="0.25">
      <c r="A8" s="103" t="s">
        <v>68</v>
      </c>
      <c r="B8" s="122"/>
      <c r="C8" s="129">
        <f>IF(DI_TOT_REG&lt;&gt;0,DI_CA/DI_TOT_REG,0)</f>
        <v>0</v>
      </c>
    </row>
    <row r="9" spans="1:3" ht="15.75" x14ac:dyDescent="0.25">
      <c r="A9" s="103" t="s">
        <v>69</v>
      </c>
      <c r="B9" s="122"/>
      <c r="C9" s="129">
        <f>IF(DI_TOT_REG&lt;&gt;0,DI_Pic/DI_TOT_REG,0)</f>
        <v>0</v>
      </c>
    </row>
    <row r="10" spans="1:3" ht="15.75" x14ac:dyDescent="0.25">
      <c r="A10" s="103" t="s">
        <v>70</v>
      </c>
      <c r="B10" s="122"/>
      <c r="C10" s="129">
        <f>IF(DI_TOT_REG&lt;&gt;0,DI_HN/DI_TOT_REG,0)</f>
        <v>0</v>
      </c>
    </row>
    <row r="11" spans="1:3" ht="15.75" x14ac:dyDescent="0.25">
      <c r="A11" s="103" t="s">
        <v>71</v>
      </c>
      <c r="B11" s="122"/>
      <c r="C11" s="129">
        <f>IF(DI_TOT_REG&lt;&gt;0,DI_CVdL/DI_TOT_REG,0)</f>
        <v>0</v>
      </c>
    </row>
    <row r="12" spans="1:3" ht="15.75" x14ac:dyDescent="0.25">
      <c r="A12" s="103" t="s">
        <v>72</v>
      </c>
      <c r="B12" s="122"/>
      <c r="C12" s="129">
        <f>IF(DI_TOT_REG&lt;&gt;0,DI_BN/DI_TOT_REG,0)</f>
        <v>0</v>
      </c>
    </row>
    <row r="13" spans="1:3" ht="15.75" x14ac:dyDescent="0.25">
      <c r="A13" s="103" t="s">
        <v>73</v>
      </c>
      <c r="B13" s="122"/>
      <c r="C13" s="129">
        <f>IF(DI_TOT_REG&lt;&gt;0,DI_Bourg/DI_TOT_REG,0)</f>
        <v>0</v>
      </c>
    </row>
    <row r="14" spans="1:3" ht="15.75" x14ac:dyDescent="0.25">
      <c r="A14" s="103" t="s">
        <v>74</v>
      </c>
      <c r="B14" s="122"/>
      <c r="C14" s="129">
        <f>IF(DI_TOT_REG&lt;&gt;0,DI_NPdC/DI_TOT_REG,0)</f>
        <v>0</v>
      </c>
    </row>
    <row r="15" spans="1:3" ht="15.75" x14ac:dyDescent="0.25">
      <c r="A15" s="103" t="s">
        <v>75</v>
      </c>
      <c r="B15" s="122"/>
      <c r="C15" s="129">
        <f>IF(DI_TOT_REG&lt;&gt;0,DI_Lorr/DI_TOT_REG,0)</f>
        <v>0</v>
      </c>
    </row>
    <row r="16" spans="1:3" ht="15.75" x14ac:dyDescent="0.25">
      <c r="A16" s="103" t="s">
        <v>76</v>
      </c>
      <c r="B16" s="122"/>
      <c r="C16" s="129">
        <f>IF(DI_TOT_REG&lt;&gt;0,DI_Als/DI_TOT_REG,0)</f>
        <v>0</v>
      </c>
    </row>
    <row r="17" spans="1:3" ht="15.75" x14ac:dyDescent="0.25">
      <c r="A17" s="103" t="s">
        <v>77</v>
      </c>
      <c r="B17" s="122"/>
      <c r="C17" s="129">
        <f>IF(DI_TOT_REG&lt;&gt;0,DI_FC/DI_TOT_REG,0)</f>
        <v>0</v>
      </c>
    </row>
    <row r="18" spans="1:3" ht="15.75" x14ac:dyDescent="0.25">
      <c r="A18" s="103" t="s">
        <v>78</v>
      </c>
      <c r="B18" s="122"/>
      <c r="C18" s="129">
        <f>IF(DI_TOT_REG&lt;&gt;0,DI_PdL/DI_TOT_REG,0)</f>
        <v>0</v>
      </c>
    </row>
    <row r="19" spans="1:3" ht="15.75" x14ac:dyDescent="0.25">
      <c r="A19" s="103" t="s">
        <v>79</v>
      </c>
      <c r="B19" s="122"/>
      <c r="C19" s="129">
        <f>IF(DI_TOT_REG&lt;&gt;0,DI_Bret/DI_TOT_REG,0)</f>
        <v>0</v>
      </c>
    </row>
    <row r="20" spans="1:3" ht="15.75" x14ac:dyDescent="0.25">
      <c r="A20" s="103" t="s">
        <v>80</v>
      </c>
      <c r="B20" s="122"/>
      <c r="C20" s="129">
        <f>IF(DI_TOT_REG&lt;&gt;0,DI_PC/DI_TOT_REG,0)</f>
        <v>0</v>
      </c>
    </row>
    <row r="21" spans="1:3" ht="15.75" x14ac:dyDescent="0.25">
      <c r="A21" s="103" t="s">
        <v>81</v>
      </c>
      <c r="B21" s="122"/>
      <c r="C21" s="129">
        <f>IF(DI_TOT_REG&lt;&gt;0,DI_Aqu/DI_TOT_REG,0)</f>
        <v>0</v>
      </c>
    </row>
    <row r="22" spans="1:3" ht="15.75" x14ac:dyDescent="0.25">
      <c r="A22" s="103" t="s">
        <v>82</v>
      </c>
      <c r="B22" s="122"/>
      <c r="C22" s="129">
        <f>IF(DI_TOT_REG&lt;&gt;0,DI_MP/DI_TOT_REG,0)</f>
        <v>0</v>
      </c>
    </row>
    <row r="23" spans="1:3" ht="15.75" x14ac:dyDescent="0.25">
      <c r="A23" s="103" t="s">
        <v>83</v>
      </c>
      <c r="B23" s="122"/>
      <c r="C23" s="129">
        <f>IF(DI_TOT_REG&lt;&gt;0,DI_Lim/DI_TOT_REG,0)</f>
        <v>0</v>
      </c>
    </row>
    <row r="24" spans="1:3" ht="15.75" x14ac:dyDescent="0.25">
      <c r="A24" s="103" t="s">
        <v>84</v>
      </c>
      <c r="B24" s="122"/>
      <c r="C24" s="129">
        <f>IF(DI_TOT_REG&lt;&gt;0,DI_RA/DI_TOT_REG,0)</f>
        <v>0</v>
      </c>
    </row>
    <row r="25" spans="1:3" ht="15.75" x14ac:dyDescent="0.25">
      <c r="A25" s="103" t="s">
        <v>85</v>
      </c>
      <c r="B25" s="122"/>
      <c r="C25" s="129">
        <f>IF(DI_TOT_REG&lt;&gt;0,DI_Auv/DI_TOT_REG,0)</f>
        <v>0</v>
      </c>
    </row>
    <row r="26" spans="1:3" ht="15.75" x14ac:dyDescent="0.25">
      <c r="A26" s="103" t="s">
        <v>86</v>
      </c>
      <c r="B26" s="122"/>
      <c r="C26" s="129">
        <f>IF(DI_TOT_REG&lt;&gt;0,DI_LR/DI_TOT_REG,0)</f>
        <v>0</v>
      </c>
    </row>
    <row r="27" spans="1:3" ht="15.75" x14ac:dyDescent="0.25">
      <c r="A27" s="103" t="s">
        <v>87</v>
      </c>
      <c r="B27" s="122"/>
      <c r="C27" s="129">
        <f>IF(DI_TOT_REG&lt;&gt;0,DI_PACA/DI_TOT_REG,0)</f>
        <v>0</v>
      </c>
    </row>
    <row r="28" spans="1:3" ht="15.75" x14ac:dyDescent="0.25">
      <c r="A28" s="103" t="s">
        <v>88</v>
      </c>
      <c r="B28" s="122"/>
      <c r="C28" s="129">
        <f>IF(DI_TOT_REG&lt;&gt;0,DI_Cors/DI_TOT_REG,0)</f>
        <v>0</v>
      </c>
    </row>
    <row r="29" spans="1:3" ht="15.75" x14ac:dyDescent="0.25">
      <c r="A29" s="103" t="s">
        <v>89</v>
      </c>
      <c r="B29" s="122"/>
      <c r="C29" s="129">
        <f>IF(DI_TOT_REG&lt;&gt;0,DI_Guad/DI_TOT_REG,0)</f>
        <v>0</v>
      </c>
    </row>
    <row r="30" spans="1:3" ht="15.75" x14ac:dyDescent="0.25">
      <c r="A30" s="103" t="s">
        <v>90</v>
      </c>
      <c r="B30" s="122"/>
      <c r="C30" s="129">
        <f>IF(DI_TOT_REG&lt;&gt;0,DI_Marti/DI_TOT_REG,0)</f>
        <v>0</v>
      </c>
    </row>
    <row r="31" spans="1:3" ht="15.75" x14ac:dyDescent="0.25">
      <c r="A31" s="103" t="s">
        <v>91</v>
      </c>
      <c r="B31" s="122"/>
      <c r="C31" s="129">
        <f>IF(DI_TOT_REG&lt;&gt;0,DI_Guya/DI_TOT_REG,0)</f>
        <v>0</v>
      </c>
    </row>
    <row r="32" spans="1:3" ht="15.75" x14ac:dyDescent="0.25">
      <c r="A32" s="103" t="s">
        <v>92</v>
      </c>
      <c r="B32" s="122"/>
      <c r="C32" s="129">
        <f>IF(DI_TOT_REG&lt;&gt;0,DI_LRe/DI_TOT_REG,0)</f>
        <v>0</v>
      </c>
    </row>
    <row r="33" spans="1:3" ht="15.75" x14ac:dyDescent="0.25">
      <c r="A33" s="103" t="s">
        <v>93</v>
      </c>
      <c r="B33" s="122"/>
      <c r="C33" s="129">
        <f>IF(DI_TOT_REG&lt;&gt;0,DI_Mayo/DI_TOT_REG,0)</f>
        <v>0</v>
      </c>
    </row>
    <row r="34" spans="1:3" ht="15.75" x14ac:dyDescent="0.25">
      <c r="A34" s="103" t="s">
        <v>94</v>
      </c>
      <c r="B34" s="122"/>
      <c r="C34" s="129">
        <f>IF(DI_TOT_REG&lt;&gt;0,DI_AOM/DI_TOT_REG,0)</f>
        <v>0</v>
      </c>
    </row>
    <row r="35" spans="1:3" ht="31.5" x14ac:dyDescent="0.25">
      <c r="A35" s="85" t="s">
        <v>65</v>
      </c>
      <c r="B35" s="123">
        <f>SUM(B7:B34)</f>
        <v>0</v>
      </c>
      <c r="C35" s="128">
        <f>SUM(C7:C34)</f>
        <v>0</v>
      </c>
    </row>
    <row r="36" spans="1:3" ht="33.6" customHeight="1" x14ac:dyDescent="0.25">
      <c r="A36" s="419" t="str">
        <f>IF(DI_TOT_REG&lt;&gt;B37,"La DIRD totale par région ne correspond pas à la DIRD totale indiquée au tableau DIRD/nature rappelée ci-dessous","Contrôles OK")</f>
        <v>Contrôles OK</v>
      </c>
      <c r="B36" s="419"/>
      <c r="C36" s="419"/>
    </row>
    <row r="37" spans="1:3" ht="31.5" x14ac:dyDescent="0.25">
      <c r="A37" s="126" t="s">
        <v>432</v>
      </c>
      <c r="B37" s="127">
        <f>DI_TOTALE</f>
        <v>0</v>
      </c>
    </row>
  </sheetData>
  <mergeCells count="4">
    <mergeCell ref="A3:C3"/>
    <mergeCell ref="A36:C36"/>
    <mergeCell ref="A5:C5"/>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E23"/>
  <sheetViews>
    <sheetView showGridLines="0" zoomScale="75" zoomScaleNormal="75" workbookViewId="0">
      <selection activeCell="A7" sqref="A7"/>
    </sheetView>
  </sheetViews>
  <sheetFormatPr baseColWidth="10" defaultColWidth="11.42578125" defaultRowHeight="15" x14ac:dyDescent="0.2"/>
  <cols>
    <col min="1" max="1" width="56.28515625" style="47" customWidth="1"/>
    <col min="2" max="2" width="20.42578125" style="47" customWidth="1"/>
    <col min="3" max="3" width="3.28515625" style="48" customWidth="1"/>
    <col min="4" max="4" width="132.140625" style="50" customWidth="1"/>
    <col min="5" max="5" width="3.140625" style="48" customWidth="1"/>
    <col min="6" max="16384" width="11.42578125" style="47"/>
  </cols>
  <sheetData>
    <row r="1" spans="1:5" ht="15.75" x14ac:dyDescent="0.2">
      <c r="A1" s="45"/>
      <c r="B1" s="46"/>
      <c r="D1" s="102" t="s">
        <v>425</v>
      </c>
    </row>
    <row r="2" spans="1:5" ht="59.45" customHeight="1" x14ac:dyDescent="0.2">
      <c r="A2" s="425" t="str">
        <f>"Répartition en % des dépenses intérieures de R&amp;D (intra-muros à votre structure) par catégorie de recherche en " &amp; SURVEY_YEAR</f>
        <v>Répartition en % des dépenses intérieures de R&amp;D (intra-muros à votre structure) par catégorie de recherche en 2025</v>
      </c>
      <c r="B2" s="425"/>
      <c r="C2" s="49"/>
      <c r="E2" s="49"/>
    </row>
    <row r="3" spans="1:5" x14ac:dyDescent="0.2">
      <c r="C3" s="51"/>
      <c r="E3" s="51"/>
    </row>
    <row r="4" spans="1:5" ht="15.75" x14ac:dyDescent="0.2">
      <c r="A4" s="54"/>
      <c r="B4" s="142" t="s">
        <v>95</v>
      </c>
      <c r="C4" s="53"/>
      <c r="E4" s="53"/>
    </row>
    <row r="5" spans="1:5" ht="79.900000000000006" customHeight="1" x14ac:dyDescent="0.2">
      <c r="A5" s="103" t="s">
        <v>96</v>
      </c>
      <c r="B5" s="369"/>
      <c r="C5" s="57"/>
      <c r="D5" s="100" t="s">
        <v>434</v>
      </c>
      <c r="E5" s="57"/>
    </row>
    <row r="6" spans="1:5" ht="109.9" customHeight="1" x14ac:dyDescent="0.2">
      <c r="A6" s="103" t="s">
        <v>97</v>
      </c>
      <c r="B6" s="369"/>
      <c r="C6" s="57"/>
      <c r="D6" s="100" t="s">
        <v>435</v>
      </c>
      <c r="E6" s="57"/>
    </row>
    <row r="7" spans="1:5" ht="79.900000000000006" customHeight="1" x14ac:dyDescent="0.2">
      <c r="A7" s="103" t="s">
        <v>98</v>
      </c>
      <c r="B7" s="369"/>
      <c r="C7" s="57"/>
      <c r="D7" s="100" t="s">
        <v>436</v>
      </c>
      <c r="E7" s="57"/>
    </row>
    <row r="8" spans="1:5" ht="54.75" customHeight="1" x14ac:dyDescent="0.2">
      <c r="A8" s="126" t="s">
        <v>65</v>
      </c>
      <c r="B8" s="370">
        <f>SUM(B5:B7)</f>
        <v>0</v>
      </c>
      <c r="C8" s="57"/>
      <c r="E8" s="57"/>
    </row>
    <row r="9" spans="1:5" ht="33.6" customHeight="1" x14ac:dyDescent="0.2">
      <c r="A9" s="426" t="str">
        <f>IF(CAT_TOT&lt;&gt;100,"La répartition de la DIRD par catégorie de recherche est différente de 100","Contrôles OK")</f>
        <v>La répartition de la DIRD par catégorie de recherche est différente de 100</v>
      </c>
      <c r="B9" s="426"/>
    </row>
    <row r="14" spans="1:5" ht="17.25" customHeight="1" x14ac:dyDescent="0.25">
      <c r="A14" s="52"/>
      <c r="C14" s="51"/>
      <c r="E14" s="51"/>
    </row>
    <row r="15" spans="1:5" ht="17.25" customHeight="1" x14ac:dyDescent="0.2">
      <c r="C15" s="51"/>
      <c r="E15" s="51"/>
    </row>
    <row r="16" spans="1:5" x14ac:dyDescent="0.2">
      <c r="A16" s="104"/>
    </row>
    <row r="17" spans="1:1" x14ac:dyDescent="0.2">
      <c r="A17" s="104"/>
    </row>
    <row r="18" spans="1:1" x14ac:dyDescent="0.2">
      <c r="A18" s="104"/>
    </row>
    <row r="19" spans="1:1" x14ac:dyDescent="0.2">
      <c r="A19" s="104"/>
    </row>
    <row r="20" spans="1:1" x14ac:dyDescent="0.2">
      <c r="A20" s="104"/>
    </row>
    <row r="21" spans="1:1" x14ac:dyDescent="0.2">
      <c r="A21" s="104"/>
    </row>
    <row r="22" spans="1:1" x14ac:dyDescent="0.2">
      <c r="A22" s="104"/>
    </row>
    <row r="23" spans="1:1" x14ac:dyDescent="0.2">
      <c r="A23" s="104"/>
    </row>
  </sheetData>
  <mergeCells count="2">
    <mergeCell ref="A2:B2"/>
    <mergeCell ref="A9:B9"/>
  </mergeCells>
  <conditionalFormatting sqref="B8">
    <cfRule type="cellIs" dxfId="33" priority="1" operator="notEqual">
      <formula>100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3">
    <pageSetUpPr fitToPage="1"/>
  </sheetPr>
  <dimension ref="A1:D95"/>
  <sheetViews>
    <sheetView showGridLines="0" zoomScale="75" zoomScaleNormal="75" workbookViewId="0">
      <pane xSplit="2" ySplit="2" topLeftCell="C4" activePane="bottomRight" state="frozen"/>
      <selection pane="topRight" activeCell="C1" sqref="C1"/>
      <selection pane="bottomLeft" activeCell="A3" sqref="A3"/>
      <selection pane="bottomRight" activeCell="P27" sqref="P27"/>
    </sheetView>
  </sheetViews>
  <sheetFormatPr baseColWidth="10" defaultColWidth="11.42578125" defaultRowHeight="15" x14ac:dyDescent="0.2"/>
  <cols>
    <col min="1" max="1" width="80.7109375" style="47" customWidth="1"/>
    <col min="2" max="2" width="34.7109375" style="47" customWidth="1"/>
    <col min="3" max="3" width="3.28515625" style="48" customWidth="1"/>
    <col min="4" max="4" width="3.140625" style="48" customWidth="1"/>
    <col min="5" max="16384" width="11.42578125" style="47"/>
  </cols>
  <sheetData>
    <row r="1" spans="1:4" ht="15.75" x14ac:dyDescent="0.2">
      <c r="A1" s="45"/>
      <c r="B1" s="46"/>
    </row>
    <row r="2" spans="1:4" ht="34.5" customHeight="1" x14ac:dyDescent="0.2">
      <c r="A2" s="427" t="str">
        <f>"Dépenses extérieures de R&amp;D exécutées en " &amp; SURVEY_YEAR &amp; " par le secteur militaire de l'État et des organismes publics"</f>
        <v>Dépenses extérieures de R&amp;D exécutées en 2025 par le secteur militaire de l'État et des organismes publics</v>
      </c>
      <c r="B2" s="427"/>
      <c r="C2" s="51"/>
      <c r="D2" s="51"/>
    </row>
    <row r="3" spans="1:4" ht="60" customHeight="1" x14ac:dyDescent="0.25">
      <c r="A3" s="411" t="s">
        <v>99</v>
      </c>
      <c r="B3" s="411"/>
    </row>
    <row r="4" spans="1:4" ht="15.6" customHeight="1" x14ac:dyDescent="0.25">
      <c r="A4" s="125"/>
      <c r="B4" s="125"/>
    </row>
    <row r="5" spans="1:4" ht="187.15" customHeight="1" x14ac:dyDescent="0.2">
      <c r="A5" s="428" t="s">
        <v>437</v>
      </c>
      <c r="B5" s="429"/>
    </row>
    <row r="6" spans="1:4" ht="15.75" x14ac:dyDescent="0.2">
      <c r="C6" s="57"/>
      <c r="D6" s="57"/>
    </row>
    <row r="7" spans="1:4" ht="15.75" x14ac:dyDescent="0.25">
      <c r="A7" s="134" t="s">
        <v>100</v>
      </c>
      <c r="B7" s="141" t="s">
        <v>66</v>
      </c>
    </row>
    <row r="8" spans="1:4" ht="30" x14ac:dyDescent="0.2">
      <c r="A8" s="135" t="s">
        <v>101</v>
      </c>
      <c r="B8" s="136"/>
      <c r="C8" s="58"/>
      <c r="D8" s="58"/>
    </row>
    <row r="9" spans="1:4" ht="30" x14ac:dyDescent="0.2">
      <c r="A9" s="137" t="s">
        <v>102</v>
      </c>
      <c r="B9" s="138"/>
      <c r="C9" s="51"/>
      <c r="D9" s="51"/>
    </row>
    <row r="10" spans="1:4" x14ac:dyDescent="0.2">
      <c r="A10" s="139" t="s">
        <v>103</v>
      </c>
      <c r="B10" s="136"/>
      <c r="C10" s="51"/>
      <c r="D10" s="51"/>
    </row>
    <row r="11" spans="1:4" x14ac:dyDescent="0.2">
      <c r="A11" s="139" t="s">
        <v>104</v>
      </c>
      <c r="B11" s="138"/>
      <c r="C11" s="51"/>
      <c r="D11" s="51"/>
    </row>
    <row r="12" spans="1:4" x14ac:dyDescent="0.2">
      <c r="A12" s="139" t="s">
        <v>105</v>
      </c>
      <c r="B12" s="136"/>
      <c r="C12" s="51"/>
      <c r="D12" s="51"/>
    </row>
    <row r="13" spans="1:4" x14ac:dyDescent="0.2">
      <c r="A13" s="139" t="s">
        <v>106</v>
      </c>
      <c r="B13" s="138"/>
      <c r="C13" s="51"/>
      <c r="D13" s="51"/>
    </row>
    <row r="14" spans="1:4" x14ac:dyDescent="0.2">
      <c r="A14" s="139" t="s">
        <v>107</v>
      </c>
      <c r="B14" s="136"/>
      <c r="C14" s="51"/>
      <c r="D14" s="51"/>
    </row>
    <row r="15" spans="1:4" x14ac:dyDescent="0.2">
      <c r="A15" s="139" t="s">
        <v>108</v>
      </c>
      <c r="B15" s="138"/>
    </row>
    <row r="16" spans="1:4" ht="15.75" x14ac:dyDescent="0.2">
      <c r="A16" s="139" t="s">
        <v>109</v>
      </c>
      <c r="B16" s="136"/>
      <c r="C16" s="59"/>
      <c r="D16" s="59"/>
    </row>
    <row r="17" spans="1:2" x14ac:dyDescent="0.2">
      <c r="A17" s="139" t="s">
        <v>110</v>
      </c>
      <c r="B17" s="138"/>
    </row>
    <row r="18" spans="1:2" x14ac:dyDescent="0.2">
      <c r="A18" s="139" t="s">
        <v>111</v>
      </c>
      <c r="B18" s="136"/>
    </row>
    <row r="19" spans="1:2" x14ac:dyDescent="0.2">
      <c r="A19" s="139" t="s">
        <v>112</v>
      </c>
      <c r="B19" s="138"/>
    </row>
    <row r="20" spans="1:2" ht="29.25" customHeight="1" x14ac:dyDescent="0.2">
      <c r="A20" s="135" t="s">
        <v>113</v>
      </c>
      <c r="B20" s="140"/>
    </row>
    <row r="21" spans="1:2" ht="31.5" x14ac:dyDescent="0.2">
      <c r="A21" s="126" t="s">
        <v>114</v>
      </c>
      <c r="B21" s="143">
        <f>SUM(B8:B19)</f>
        <v>0</v>
      </c>
    </row>
    <row r="22" spans="1:2" ht="15.75" customHeight="1" x14ac:dyDescent="0.2">
      <c r="A22" s="104"/>
      <c r="B22" s="104"/>
    </row>
    <row r="23" spans="1:2" ht="22.5" customHeight="1" x14ac:dyDescent="0.2">
      <c r="A23" s="104"/>
    </row>
    <row r="24" spans="1:2" x14ac:dyDescent="0.2">
      <c r="A24" s="104"/>
    </row>
    <row r="25" spans="1:2" x14ac:dyDescent="0.2">
      <c r="A25" s="104"/>
    </row>
    <row r="26" spans="1:2" ht="31.5" customHeight="1" x14ac:dyDescent="0.2">
      <c r="A26" s="104"/>
    </row>
    <row r="27" spans="1:2" ht="31.5" customHeight="1" x14ac:dyDescent="0.2">
      <c r="A27" s="104"/>
    </row>
    <row r="28" spans="1:2" ht="31.5" customHeight="1"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sheetData>
  <mergeCells count="3">
    <mergeCell ref="A2:B2"/>
    <mergeCell ref="A3:B3"/>
    <mergeCell ref="A5:B5"/>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4">
    <pageSetUpPr fitToPage="1"/>
  </sheetPr>
  <dimension ref="A1:E121"/>
  <sheetViews>
    <sheetView showGridLines="0" zoomScale="80" zoomScaleNormal="80" workbookViewId="0">
      <pane xSplit="1" ySplit="5" topLeftCell="B24" activePane="bottomRight" state="frozen"/>
      <selection pane="topRight" activeCell="B1" sqref="B1"/>
      <selection pane="bottomLeft" activeCell="A6" sqref="A6"/>
      <selection pane="bottomRight" activeCell="A3" sqref="A3:B3"/>
    </sheetView>
  </sheetViews>
  <sheetFormatPr baseColWidth="10" defaultColWidth="11.42578125" defaultRowHeight="15" x14ac:dyDescent="0.2"/>
  <cols>
    <col min="1" max="1" width="64.140625" style="47" customWidth="1"/>
    <col min="2" max="2" width="25" style="47" customWidth="1"/>
    <col min="3" max="3" width="3.28515625" style="48" customWidth="1"/>
    <col min="4" max="4" width="127.5703125" style="50" customWidth="1"/>
    <col min="5" max="5" width="3.140625" style="48" customWidth="1"/>
    <col min="6" max="16384" width="11.42578125" style="47"/>
  </cols>
  <sheetData>
    <row r="1" spans="1:5" ht="15.75" x14ac:dyDescent="0.2">
      <c r="A1" s="45"/>
      <c r="B1" s="46"/>
      <c r="D1" s="102" t="s">
        <v>425</v>
      </c>
    </row>
    <row r="2" spans="1:5" ht="39.75" customHeight="1" x14ac:dyDescent="0.2">
      <c r="A2" s="430" t="str">
        <f>"Dépenses extérieures de R&amp;D exécutées en " &amp; SURVEY_YEAR &amp; " par le secteur civil de l'État et des organismes publics"</f>
        <v>Dépenses extérieures de R&amp;D exécutées en 2025 par le secteur civil de l'État et des organismes publics</v>
      </c>
      <c r="B2" s="430"/>
      <c r="C2" s="51"/>
      <c r="E2" s="51"/>
    </row>
    <row r="3" spans="1:5" ht="157.5" customHeight="1" x14ac:dyDescent="0.2">
      <c r="A3" s="431" t="s">
        <v>99</v>
      </c>
      <c r="B3" s="431"/>
      <c r="C3" s="49"/>
      <c r="D3" s="362" t="s">
        <v>438</v>
      </c>
      <c r="E3" s="49"/>
    </row>
    <row r="4" spans="1:5" ht="15.75" x14ac:dyDescent="0.2">
      <c r="C4" s="53"/>
      <c r="E4" s="53"/>
    </row>
    <row r="5" spans="1:5" ht="15.75" x14ac:dyDescent="0.25">
      <c r="A5" s="134" t="s">
        <v>115</v>
      </c>
      <c r="B5" s="144" t="s">
        <v>66</v>
      </c>
      <c r="C5" s="57"/>
      <c r="E5" s="57"/>
    </row>
    <row r="6" spans="1:5" ht="15.75" x14ac:dyDescent="0.2">
      <c r="A6" s="135" t="s">
        <v>116</v>
      </c>
      <c r="B6" s="147"/>
      <c r="C6" s="57"/>
      <c r="D6" s="149" t="s">
        <v>117</v>
      </c>
      <c r="E6" s="57"/>
    </row>
    <row r="7" spans="1:5" ht="18.75" customHeight="1" x14ac:dyDescent="0.2">
      <c r="A7" s="135" t="s">
        <v>118</v>
      </c>
      <c r="B7" s="147"/>
      <c r="C7" s="57"/>
      <c r="D7" s="150" t="s">
        <v>119</v>
      </c>
      <c r="E7" s="57"/>
    </row>
    <row r="8" spans="1:5" ht="18.75" customHeight="1" x14ac:dyDescent="0.2">
      <c r="A8" s="135" t="s">
        <v>120</v>
      </c>
      <c r="B8" s="147"/>
      <c r="D8" s="150" t="s">
        <v>121</v>
      </c>
    </row>
    <row r="9" spans="1:5" ht="18.75" customHeight="1" x14ac:dyDescent="0.2">
      <c r="A9" s="135" t="s">
        <v>122</v>
      </c>
      <c r="B9" s="147"/>
      <c r="C9" s="58"/>
      <c r="D9" s="150" t="s">
        <v>123</v>
      </c>
      <c r="E9" s="58"/>
    </row>
    <row r="10" spans="1:5" ht="18.75" customHeight="1" x14ac:dyDescent="0.2">
      <c r="A10" s="135" t="s">
        <v>124</v>
      </c>
      <c r="B10" s="147"/>
      <c r="C10" s="51"/>
      <c r="D10" s="150" t="s">
        <v>125</v>
      </c>
      <c r="E10" s="51"/>
    </row>
    <row r="11" spans="1:5" ht="18.75" customHeight="1" x14ac:dyDescent="0.2">
      <c r="A11" s="145" t="s">
        <v>126</v>
      </c>
      <c r="B11" s="147"/>
      <c r="C11" s="51"/>
      <c r="D11" s="150" t="s">
        <v>127</v>
      </c>
      <c r="E11" s="51"/>
    </row>
    <row r="12" spans="1:5" ht="18.75" customHeight="1" x14ac:dyDescent="0.2">
      <c r="A12" s="135" t="s">
        <v>128</v>
      </c>
      <c r="B12" s="147"/>
      <c r="C12" s="51"/>
      <c r="D12" s="150" t="s">
        <v>129</v>
      </c>
      <c r="E12" s="51"/>
    </row>
    <row r="13" spans="1:5" ht="18.75" customHeight="1" x14ac:dyDescent="0.2">
      <c r="A13" s="135" t="s">
        <v>130</v>
      </c>
      <c r="B13" s="147"/>
      <c r="C13" s="51"/>
      <c r="D13" s="150" t="s">
        <v>131</v>
      </c>
      <c r="E13" s="51"/>
    </row>
    <row r="14" spans="1:5" ht="18.75" customHeight="1" x14ac:dyDescent="0.2">
      <c r="A14" s="135" t="s">
        <v>132</v>
      </c>
      <c r="B14" s="147"/>
      <c r="C14" s="51"/>
      <c r="D14" s="150" t="s">
        <v>133</v>
      </c>
      <c r="E14" s="51"/>
    </row>
    <row r="15" spans="1:5" ht="18.75" customHeight="1" x14ac:dyDescent="0.2">
      <c r="A15" s="135" t="s">
        <v>134</v>
      </c>
      <c r="B15" s="147"/>
      <c r="C15" s="51"/>
      <c r="D15" s="150" t="s">
        <v>135</v>
      </c>
      <c r="E15" s="51"/>
    </row>
    <row r="16" spans="1:5" ht="18.75" customHeight="1" x14ac:dyDescent="0.2">
      <c r="A16" s="135" t="s">
        <v>136</v>
      </c>
      <c r="B16" s="147"/>
      <c r="D16" s="150" t="s">
        <v>137</v>
      </c>
    </row>
    <row r="17" spans="1:5" ht="18.75" customHeight="1" x14ac:dyDescent="0.2">
      <c r="A17" s="135" t="s">
        <v>138</v>
      </c>
      <c r="B17" s="147"/>
      <c r="C17" s="51"/>
      <c r="D17" s="150" t="s">
        <v>139</v>
      </c>
      <c r="E17" s="51"/>
    </row>
    <row r="18" spans="1:5" ht="18.75" customHeight="1" x14ac:dyDescent="0.2">
      <c r="A18" s="135" t="s">
        <v>140</v>
      </c>
      <c r="B18" s="147"/>
      <c r="C18" s="51"/>
      <c r="D18" s="150" t="s">
        <v>141</v>
      </c>
      <c r="E18" s="51"/>
    </row>
    <row r="19" spans="1:5" ht="18.75" customHeight="1" x14ac:dyDescent="0.2">
      <c r="A19" s="135" t="s">
        <v>142</v>
      </c>
      <c r="B19" s="147"/>
      <c r="D19" s="150" t="s">
        <v>143</v>
      </c>
    </row>
    <row r="20" spans="1:5" ht="18.75" customHeight="1" x14ac:dyDescent="0.2">
      <c r="A20" s="135" t="s">
        <v>144</v>
      </c>
      <c r="B20" s="147"/>
      <c r="C20" s="49"/>
      <c r="D20" s="150" t="s">
        <v>145</v>
      </c>
      <c r="E20" s="49"/>
    </row>
    <row r="21" spans="1:5" ht="18.75" customHeight="1" x14ac:dyDescent="0.2">
      <c r="A21" s="135" t="s">
        <v>146</v>
      </c>
      <c r="B21" s="147"/>
      <c r="C21" s="51"/>
      <c r="D21" s="150" t="s">
        <v>147</v>
      </c>
      <c r="E21" s="51"/>
    </row>
    <row r="22" spans="1:5" ht="18.75" customHeight="1" x14ac:dyDescent="0.2">
      <c r="A22" s="135" t="s">
        <v>148</v>
      </c>
      <c r="B22" s="147"/>
      <c r="C22" s="56"/>
      <c r="D22" s="150" t="s">
        <v>149</v>
      </c>
      <c r="E22" s="56"/>
    </row>
    <row r="23" spans="1:5" ht="18.75" customHeight="1" x14ac:dyDescent="0.2">
      <c r="A23" s="135" t="s">
        <v>150</v>
      </c>
      <c r="B23" s="147"/>
      <c r="C23" s="57"/>
      <c r="D23" s="150" t="s">
        <v>151</v>
      </c>
      <c r="E23" s="57"/>
    </row>
    <row r="24" spans="1:5" ht="18.75" customHeight="1" x14ac:dyDescent="0.2">
      <c r="A24" s="135" t="s">
        <v>152</v>
      </c>
      <c r="B24" s="147"/>
      <c r="C24" s="57"/>
      <c r="D24" s="150" t="s">
        <v>153</v>
      </c>
      <c r="E24" s="57"/>
    </row>
    <row r="25" spans="1:5" ht="18.75" customHeight="1" x14ac:dyDescent="0.2">
      <c r="A25" s="135" t="s">
        <v>154</v>
      </c>
      <c r="B25" s="147"/>
      <c r="C25" s="57"/>
      <c r="D25" s="150" t="s">
        <v>155</v>
      </c>
      <c r="E25" s="57"/>
    </row>
    <row r="26" spans="1:5" ht="18.75" customHeight="1" x14ac:dyDescent="0.2">
      <c r="A26" s="135" t="s">
        <v>156</v>
      </c>
      <c r="B26" s="147"/>
      <c r="C26" s="57"/>
      <c r="D26" s="150" t="s">
        <v>157</v>
      </c>
      <c r="E26" s="57"/>
    </row>
    <row r="27" spans="1:5" ht="18.75" customHeight="1" x14ac:dyDescent="0.2">
      <c r="A27" s="135" t="s">
        <v>158</v>
      </c>
      <c r="B27" s="147"/>
      <c r="D27" s="150" t="s">
        <v>159</v>
      </c>
    </row>
    <row r="28" spans="1:5" ht="18.75" customHeight="1" x14ac:dyDescent="0.2">
      <c r="A28" s="135" t="s">
        <v>160</v>
      </c>
      <c r="B28" s="147"/>
      <c r="C28" s="58"/>
      <c r="D28" s="150" t="s">
        <v>161</v>
      </c>
      <c r="E28" s="58"/>
    </row>
    <row r="29" spans="1:5" ht="18.75" customHeight="1" x14ac:dyDescent="0.2">
      <c r="A29" s="135" t="s">
        <v>162</v>
      </c>
      <c r="B29" s="147"/>
      <c r="C29" s="51"/>
      <c r="D29" s="150" t="s">
        <v>163</v>
      </c>
      <c r="E29" s="51"/>
    </row>
    <row r="30" spans="1:5" ht="18.75" customHeight="1" x14ac:dyDescent="0.2">
      <c r="A30" s="135" t="s">
        <v>164</v>
      </c>
      <c r="B30" s="147"/>
      <c r="C30" s="51"/>
      <c r="D30" s="150" t="s">
        <v>165</v>
      </c>
      <c r="E30" s="51"/>
    </row>
    <row r="31" spans="1:5" ht="18.75" customHeight="1" x14ac:dyDescent="0.2">
      <c r="A31" s="135" t="s">
        <v>166</v>
      </c>
      <c r="B31" s="147"/>
      <c r="C31" s="51"/>
      <c r="D31" s="150" t="s">
        <v>167</v>
      </c>
      <c r="E31" s="51"/>
    </row>
    <row r="32" spans="1:5" ht="18.75" customHeight="1" x14ac:dyDescent="0.2">
      <c r="A32" s="135" t="s">
        <v>168</v>
      </c>
      <c r="B32" s="147"/>
      <c r="C32" s="51"/>
      <c r="D32" s="150" t="s">
        <v>169</v>
      </c>
      <c r="E32" s="51"/>
    </row>
    <row r="33" spans="1:5" ht="18.75" customHeight="1" x14ac:dyDescent="0.2">
      <c r="A33" s="135" t="s">
        <v>170</v>
      </c>
      <c r="B33" s="147"/>
      <c r="C33" s="51"/>
      <c r="D33" s="150" t="s">
        <v>171</v>
      </c>
      <c r="E33" s="51"/>
    </row>
    <row r="34" spans="1:5" ht="18.75" customHeight="1" x14ac:dyDescent="0.2">
      <c r="A34" s="135" t="s">
        <v>172</v>
      </c>
      <c r="B34" s="147"/>
      <c r="C34" s="51"/>
      <c r="D34" s="151" t="s">
        <v>173</v>
      </c>
      <c r="E34" s="51"/>
    </row>
    <row r="35" spans="1:5" x14ac:dyDescent="0.2">
      <c r="A35" s="135" t="s">
        <v>112</v>
      </c>
      <c r="B35" s="147"/>
    </row>
    <row r="36" spans="1:5" ht="15.75" x14ac:dyDescent="0.2">
      <c r="A36" s="135" t="s">
        <v>113</v>
      </c>
      <c r="B36" s="140"/>
      <c r="C36" s="59"/>
      <c r="E36" s="59"/>
    </row>
    <row r="37" spans="1:5" ht="31.5" x14ac:dyDescent="0.2">
      <c r="A37" s="126" t="s">
        <v>174</v>
      </c>
      <c r="B37" s="148">
        <f>SUM(B6:B35)</f>
        <v>0</v>
      </c>
    </row>
    <row r="38" spans="1:5" ht="15.75" x14ac:dyDescent="0.2">
      <c r="A38" s="146"/>
      <c r="B38" s="146"/>
    </row>
    <row r="40" spans="1:5" ht="40.5" customHeight="1" x14ac:dyDescent="0.2">
      <c r="A40" s="126" t="s">
        <v>175</v>
      </c>
      <c r="B40" s="148">
        <f>DE_M_TOTAL+DE_C_TOTAL</f>
        <v>0</v>
      </c>
    </row>
    <row r="41" spans="1:5" ht="17.25" customHeight="1" x14ac:dyDescent="0.2">
      <c r="A41" s="104"/>
      <c r="B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35</vt:i4>
      </vt:variant>
      <vt:variant>
        <vt:lpstr>Plages nommées</vt:lpstr>
      </vt:variant>
      <vt:variant>
        <vt:i4>1314</vt:i4>
      </vt:variant>
    </vt:vector>
  </HeadingPairs>
  <TitlesOfParts>
    <vt:vector size="1349" baseType="lpstr">
      <vt:lpstr>1ERE PAGE</vt:lpstr>
      <vt:lpstr>A1-INFORMATIONS GENERALES</vt:lpstr>
      <vt:lpstr>A2-CONTACTS</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G01234-Effectifs PP</vt:lpstr>
      <vt:lpstr>G5-Age (onglet H)</vt:lpstr>
      <vt:lpstr>G5-Age (onglet F)</vt:lpstr>
      <vt:lpstr>G5-Age (onglet T)</vt:lpstr>
      <vt:lpstr>G6-Disciplines</vt:lpstr>
      <vt:lpstr>H1-ETPR lieu</vt:lpstr>
      <vt:lpstr>H2-ETPR Région</vt:lpstr>
      <vt:lpstr>I-Tiers PP</vt:lpstr>
      <vt:lpstr>J-Tiers ETPR</vt:lpstr>
      <vt:lpstr>ChargeEnquêté</vt:lpstr>
      <vt:lpstr>AMMORT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AUTRE_CDD_L</vt:lpstr>
      <vt:lpstr>AUTRE_CDI</vt:lpstr>
      <vt:lpstr>AUTRE_Cors</vt:lpstr>
      <vt:lpstr>AUTRE_CVdL</vt:lpstr>
      <vt:lpstr>AUTRE_ENSU_PP</vt:lpstr>
      <vt:lpstr>AUTRE_ENTR_PP</vt:lpstr>
      <vt:lpstr>AUTRE_ETAT_PP</vt:lpstr>
      <vt:lpstr>AUTRE_ETR_PP</vt:lpstr>
      <vt:lpstr>AUTRE_EURO</vt:lpstr>
      <vt:lpstr>AUTRE_FC</vt:lpstr>
      <vt:lpstr>AUTRE_FE</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AUTRE_Pic</vt:lpstr>
      <vt:lpstr>AUTRE_RA</vt:lpstr>
      <vt:lpstr>AUTRE_REG</vt:lpstr>
      <vt:lpstr>AUTRE_REG_ETR</vt:lpstr>
      <vt:lpstr>AUTRE_SE</vt:lpstr>
      <vt:lpstr>AUTRE_T_ETP</vt:lpstr>
      <vt:lpstr>AUTRE_T_PP</vt:lpstr>
      <vt:lpstr>AUTRE_TAUTRE_ETP</vt:lpstr>
      <vt:lpstr>AUTRE_TAUTRE_PP</vt:lpstr>
      <vt:lpstr>AUTRE_TCOLLTER_ETP</vt:lpstr>
      <vt:lpstr>AUTRE_TCOLLTER_PP</vt:lpstr>
      <vt:lpstr>AUTRE_TETR_ETP</vt:lpstr>
      <vt:lpstr>AUTRE_TETR_PP</vt:lpstr>
      <vt:lpstr>AUTRE_TMIN_ETP</vt:lpstr>
      <vt:lpstr>AUTRE_TMIN_PP</vt:lpstr>
      <vt:lpstr>AUTRE_TOI_ETP</vt:lpstr>
      <vt:lpstr>AUTRE_TOI_PP</vt:lpstr>
      <vt:lpstr>AUTRE_TORGFI_ETP</vt:lpstr>
      <vt:lpstr>AUTRE_TORGFI_PP</vt:lpstr>
      <vt:lpstr>AUTRE_UE</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CR_CDD_L</vt:lpstr>
      <vt:lpstr>CR_CDI</vt:lpstr>
      <vt:lpstr>CR_Cors</vt:lpstr>
      <vt:lpstr>CR_CVdL</vt:lpstr>
      <vt:lpstr>CR_ENSU_PP</vt:lpstr>
      <vt:lpstr>CR_ENTR_PP</vt:lpstr>
      <vt:lpstr>CR_ETAT_PP</vt:lpstr>
      <vt:lpstr>CR_ETR_PP</vt:lpstr>
      <vt:lpstr>CR_EURO</vt:lpstr>
      <vt:lpstr>CR_FC</vt:lpstr>
      <vt:lpstr>CR_FE</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CR_Pic</vt:lpstr>
      <vt:lpstr>CR_RA</vt:lpstr>
      <vt:lpstr>CR_REG</vt:lpstr>
      <vt:lpstr>CR_REG_ETR</vt:lpstr>
      <vt:lpstr>CR_SE</vt:lpstr>
      <vt:lpstr>CR_T_ETP</vt:lpstr>
      <vt:lpstr>CR_T_PP</vt:lpstr>
      <vt:lpstr>CR_TAUTRE_ETP</vt:lpstr>
      <vt:lpstr>CR_TAUTRE_PP</vt:lpstr>
      <vt:lpstr>CR_TCOLLTER_ETP</vt:lpstr>
      <vt:lpstr>CR_TCOLLTER_PP</vt:lpstr>
      <vt:lpstr>CR_TETR_ETP</vt:lpstr>
      <vt:lpstr>CR_TETR_PP</vt:lpstr>
      <vt:lpstr>CR_TMIN_ETP</vt:lpstr>
      <vt:lpstr>CR_TMIN_PP</vt:lpstr>
      <vt:lpstr>CR_TOI_ETP</vt:lpstr>
      <vt:lpstr>CR_TOI_PP</vt:lpstr>
      <vt:lpstr>CR_TORGFI_ETP</vt:lpstr>
      <vt:lpstr>CR_TORGFI_PP</vt:lpstr>
      <vt:lpstr>CR_UE</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DOC_DISC</vt:lpstr>
      <vt:lpstr>DOC_ENSU_PP</vt:lpstr>
      <vt:lpstr>DOC_ENTR_PP</vt:lpstr>
      <vt:lpstr>DOC_ETAT_PP</vt:lpstr>
      <vt:lpstr>DOC_ETR_PP</vt:lpstr>
      <vt:lpstr>DOC_EURO</vt:lpstr>
      <vt:lpstr>DOC_FC</vt:lpstr>
      <vt:lpstr>DOC_FE</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DR_CDD_L</vt:lpstr>
      <vt:lpstr>DR_CDI</vt:lpstr>
      <vt:lpstr>DR_Cors</vt:lpstr>
      <vt:lpstr>DR_CVdL</vt:lpstr>
      <vt:lpstr>DR_ENSU_PP</vt:lpstr>
      <vt:lpstr>DR_ENTR_PP</vt:lpstr>
      <vt:lpstr>DR_ETAT_PP</vt:lpstr>
      <vt:lpstr>DR_ETR_PP</vt:lpstr>
      <vt:lpstr>DR_EURO</vt:lpstr>
      <vt:lpstr>DR_FC</vt:lpstr>
      <vt:lpstr>DR_FE</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DR_Pic</vt:lpstr>
      <vt:lpstr>DR_RA</vt:lpstr>
      <vt:lpstr>DR_REG</vt:lpstr>
      <vt:lpstr>DR_REG_ETR</vt:lpstr>
      <vt:lpstr>DR_SE</vt:lpstr>
      <vt:lpstr>DR_T_ETP</vt:lpstr>
      <vt:lpstr>DR_T_PP</vt:lpstr>
      <vt:lpstr>DR_TAUTRE_ETP</vt:lpstr>
      <vt:lpstr>DR_TAUTRE_PP</vt:lpstr>
      <vt:lpstr>DR_TCOLLTER_ETP</vt:lpstr>
      <vt:lpstr>DR_TCOLLTER_PP</vt:lpstr>
      <vt:lpstr>DR_TETR_ETP</vt:lpstr>
      <vt:lpstr>DR_TETR_PP</vt:lpstr>
      <vt:lpstr>DR_TMIN_ETP</vt:lpstr>
      <vt:lpstr>DR_TMIN_PP</vt:lpstr>
      <vt:lpstr>DR_TOI_ETP</vt:lpstr>
      <vt:lpstr>DR_TOI_PP</vt:lpstr>
      <vt:lpstr>DR_TORGFI_ETP</vt:lpstr>
      <vt:lpstr>DR_TORGFI_PP</vt:lpstr>
      <vt:lpstr>DR_UE</vt:lpstr>
      <vt:lpstr>E_SYNTHESE_DEP_TOTALE</vt:lpstr>
      <vt:lpstr>E_SYNTHESE_DEP_TOTALE_PREV</vt:lpstr>
      <vt:lpstr>EFFECTIF_TOTAL</vt:lpstr>
      <vt:lpstr>ENTITY_TYPE</vt:lpstr>
      <vt:lpstr>ENTITY_TYPE_SIGNATORY</vt:lpstr>
      <vt:lpstr>F_AGRI</vt:lpstr>
      <vt:lpstr>F_CHIM</vt:lpstr>
      <vt:lpstr>F_DISC</vt:lpstr>
      <vt:lpstr>F_GES</vt:lpstr>
      <vt:lpstr>F_MATH</vt:lpstr>
      <vt:lpstr>F_MECA</vt:lpstr>
      <vt:lpstr>F_MED</vt:lpstr>
      <vt:lpstr>F_NATU</vt:lpstr>
      <vt:lpstr>F_PHYS</vt:lpstr>
      <vt:lpstr>F_SH</vt:lpstr>
      <vt:lpstr>F_SS</vt:lpstr>
      <vt:lpstr>F_STIC</vt:lpstr>
      <vt:lpstr>F_SV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IE_Auv</vt:lpstr>
      <vt:lpstr>IE_BN</vt:lpstr>
      <vt:lpstr>IE_Bourg</vt:lpstr>
      <vt:lpstr>IE_Bret</vt:lpstr>
      <vt:lpstr>IE_CA</vt:lpstr>
      <vt:lpstr>IE_CD</vt:lpstr>
      <vt:lpstr>IE_CDD</vt:lpstr>
      <vt:lpstr>IE_CDD_A</vt:lpstr>
      <vt:lpstr>IE_CDD_L</vt:lpstr>
      <vt:lpstr>IE_CDI</vt:lpstr>
      <vt:lpstr>IE_Cors</vt:lpstr>
      <vt:lpstr>IE_CVdL</vt:lpstr>
      <vt:lpstr>IE_ENSU_PP</vt:lpstr>
      <vt:lpstr>IE_ENTR_PP</vt:lpstr>
      <vt:lpstr>IE_ETAT_PP</vt:lpstr>
      <vt:lpstr>IE_ETR_PP</vt:lpstr>
      <vt:lpstr>IE_EURO</vt:lpstr>
      <vt:lpstr>IE_FC</vt:lpstr>
      <vt:lpstr>IE_FE</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IE_Pic</vt:lpstr>
      <vt:lpstr>IE_RA</vt:lpstr>
      <vt:lpstr>IE_REG</vt:lpstr>
      <vt:lpstr>IE_REG_ETR</vt:lpstr>
      <vt:lpstr>IE_SE</vt:lpstr>
      <vt:lpstr>IE_T_ETP</vt:lpstr>
      <vt:lpstr>IE_T_PP</vt:lpstr>
      <vt:lpstr>IE_TAUTRE_ETP</vt:lpstr>
      <vt:lpstr>IE_TAUTRE_PP</vt:lpstr>
      <vt:lpstr>IE_TCOLLTER_ETP</vt:lpstr>
      <vt:lpstr>IE_TCOLLTER_PP</vt:lpstr>
      <vt:lpstr>IE_TETR_ETP</vt:lpstr>
      <vt:lpstr>IE_TETR_PP</vt:lpstr>
      <vt:lpstr>IE_TMIN_ETP</vt:lpstr>
      <vt:lpstr>IE_TMIN_PP</vt:lpstr>
      <vt:lpstr>IE_TOI_ETP</vt:lpstr>
      <vt:lpstr>IE_TOI_PP</vt:lpstr>
      <vt:lpstr>IE_TORGFI_ETP</vt:lpstr>
      <vt:lpstr>IE_TORGFI_PP</vt:lpstr>
      <vt:lpstr>IE_UE</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IR_AFRI</vt:lpstr>
      <vt:lpstr>IR_AGE</vt:lpstr>
      <vt:lpstr>IR_AGE_FE</vt:lpstr>
      <vt:lpstr>IR_AGE_HO</vt:lpstr>
      <vt:lpstr>IR_ALS</vt:lpstr>
      <vt:lpstr>IR_AMNORD</vt:lpstr>
      <vt:lpstr>IR_AMSUD</vt:lpstr>
      <vt:lpstr>IR_AOM</vt:lpstr>
      <vt:lpstr>IR_AQU</vt:lpstr>
      <vt:lpstr>IR_ASIE</vt:lpstr>
      <vt:lpstr>IR_AUTR</vt:lpstr>
      <vt:lpstr>IR_AUV</vt:lpstr>
      <vt:lpstr>IR_BN</vt:lpstr>
      <vt:lpstr>IR_BOURG</vt:lpstr>
      <vt:lpstr>IR_BRET</vt:lpstr>
      <vt:lpstr>IR_CA</vt:lpstr>
      <vt:lpstr>IR_CD</vt:lpstr>
      <vt:lpstr>IR_CDD</vt:lpstr>
      <vt:lpstr>IR_CDD_A</vt:lpstr>
      <vt:lpstr>IR_CDD_L</vt:lpstr>
      <vt:lpstr>IR_CDI</vt:lpstr>
      <vt:lpstr>IR_CORS</vt:lpstr>
      <vt:lpstr>IR_CVDL</vt:lpstr>
      <vt:lpstr>IR_ENSU_PP</vt:lpstr>
      <vt:lpstr>IR_ENTR_PP</vt:lpstr>
      <vt:lpstr>IR_ETAT_PP</vt:lpstr>
      <vt:lpstr>IR_ETR_PP</vt:lpstr>
      <vt:lpstr>IR_EURO</vt:lpstr>
      <vt:lpstr>IR_FC</vt:lpstr>
      <vt:lpstr>IR_FE</vt:lpstr>
      <vt:lpstr>IR_FR</vt:lpstr>
      <vt:lpstr>IR_GUAD</vt:lpstr>
      <vt:lpstr>IR_GUYA</vt:lpstr>
      <vt:lpstr>IR_HN</vt:lpstr>
      <vt:lpstr>IR_HO</vt:lpstr>
      <vt:lpstr>IR_IDF</vt:lpstr>
      <vt:lpstr>IR_IN_ETP</vt:lpstr>
      <vt:lpstr>IR_IN_PP</vt:lpstr>
      <vt:lpstr>IR_ISBL_PP</vt:lpstr>
      <vt:lpstr>IR_LIEU_ETP</vt:lpstr>
      <vt:lpstr>IR_LIEU_PP</vt:lpstr>
      <vt:lpstr>IR_LIM</vt:lpstr>
      <vt:lpstr>IR_LORR</vt:lpstr>
      <vt:lpstr>IR_LR</vt:lpstr>
      <vt:lpstr>IR_LRe</vt:lpstr>
      <vt:lpstr>IR_MARTI</vt:lpstr>
      <vt:lpstr>IR_MAYO</vt:lpstr>
      <vt:lpstr>IR_MP</vt:lpstr>
      <vt:lpstr>IR_NAT</vt:lpstr>
      <vt:lpstr>IR_NPDC</vt:lpstr>
      <vt:lpstr>IR_OI_PP</vt:lpstr>
      <vt:lpstr>IR_OUT_ETP</vt:lpstr>
      <vt:lpstr>IR_OUT_PP</vt:lpstr>
      <vt:lpstr>IR_PACA</vt:lpstr>
      <vt:lpstr>IR_PC</vt:lpstr>
      <vt:lpstr>IR_PDL</vt:lpstr>
      <vt:lpstr>IR_PIC</vt:lpstr>
      <vt:lpstr>IR_RA</vt:lpstr>
      <vt:lpstr>IR_REG</vt:lpstr>
      <vt:lpstr>IR_REG_ETR</vt:lpstr>
      <vt:lpstr>IR_SE</vt:lpstr>
      <vt:lpstr>IR_T_ETP</vt:lpstr>
      <vt:lpstr>IR_T_PP</vt:lpstr>
      <vt:lpstr>IR_TAUTRE_ETP</vt:lpstr>
      <vt:lpstr>IR_TAUTRE_PP</vt:lpstr>
      <vt:lpstr>IR_TCOLLTER_ETP</vt:lpstr>
      <vt:lpstr>IR_TCOLLTER_PP</vt:lpstr>
      <vt:lpstr>IR_TETR_ETP</vt:lpstr>
      <vt:lpstr>IR_TETR_PP</vt:lpstr>
      <vt:lpstr>IR_TMIN_ETP</vt:lpstr>
      <vt:lpstr>IR_TMIN_PP</vt:lpstr>
      <vt:lpstr>IR_TOI_ETP</vt:lpstr>
      <vt:lpstr>IR_TOI_PP</vt:lpstr>
      <vt:lpstr>IR_TORGFI_ETP</vt:lpstr>
      <vt:lpstr>IR_TORGFI_PP</vt:lpstr>
      <vt:lpstr>IR_UE</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NTI_NDOC_DISC</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SIREN</vt:lpstr>
      <vt:lpstr>STATUT_JUR</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TOT_DISC</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'I-Tiers PP'!Zone_d_impression</vt:lpstr>
      <vt:lpstr>'J-Tiers ETPR'!Zone_d_impression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Katell Pénard</cp:lastModifiedBy>
  <dcterms:created xsi:type="dcterms:W3CDTF">2022-05-06T09:17:23Z</dcterms:created>
  <dcterms:modified xsi:type="dcterms:W3CDTF">2026-05-12T08:55:29Z</dcterms:modified>
</cp:coreProperties>
</file>