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gesip-dgri-a2-1-recherche\Administration\Enquêtes adm\Enquêtes DoRAd\Questionnaires excel\Campagne 2025 M2024\"/>
    </mc:Choice>
  </mc:AlternateContent>
  <bookViews>
    <workbookView xWindow="810" yWindow="-120" windowWidth="24510" windowHeight="15990" tabRatio="885"/>
  </bookViews>
  <sheets>
    <sheet name="1ERE PAGE" sheetId="49" r:id="rId1"/>
    <sheet name="A1-INFORMATIONS GENERALES" sheetId="52" r:id="rId2"/>
    <sheet name="A2-CONTACTS" sheetId="51" r:id="rId3"/>
    <sheet name="B1-Financeur" sheetId="11" r:id="rId4"/>
    <sheet name="B2-Opérateurs" sheetId="12" r:id="rId5"/>
    <sheet name="C1-DIRD_Nature" sheetId="13" r:id="rId6"/>
    <sheet name="C2-DIRD_Régions" sheetId="55" r:id="rId7"/>
    <sheet name="C3-DIRD_Type" sheetId="15" r:id="rId8"/>
    <sheet name="D1.1a-Militaire" sheetId="16" r:id="rId9"/>
    <sheet name="D1.1b-Civil" sheetId="17" r:id="rId10"/>
    <sheet name="D1.2-ESR" sheetId="18" r:id="rId11"/>
    <sheet name="D1.3-Associations" sheetId="19" r:id="rId12"/>
    <sheet name="D1.4-Entreprises" sheetId="20" r:id="rId13"/>
    <sheet name="D1.5-Etranger" sheetId="21" r:id="rId14"/>
    <sheet name="D2-Total DERD n+1" sheetId="22" r:id="rId15"/>
    <sheet name="D-Synthèse" sheetId="23" r:id="rId16"/>
    <sheet name="E1-Dotations" sheetId="24" r:id="rId17"/>
    <sheet name="E2-Ress propres" sheetId="25" r:id="rId18"/>
    <sheet name="E3.1-Militaire" sheetId="26" r:id="rId19"/>
    <sheet name="E3.1-Administration" sheetId="28" r:id="rId20"/>
    <sheet name="E3.1-Org Publics" sheetId="29" r:id="rId21"/>
    <sheet name="E3.2-ESR" sheetId="30" r:id="rId22"/>
    <sheet name="E3.3-Associations" sheetId="31" r:id="rId23"/>
    <sheet name="E3.4-Entreprises" sheetId="32" r:id="rId24"/>
    <sheet name="E3.5-Etranger" sheetId="33" r:id="rId25"/>
    <sheet name="E-Synthèse" sheetId="34" r:id="rId26"/>
    <sheet name="G8-Effectifs PP Statut" sheetId="56" r:id="rId27"/>
    <sheet name="G01234-Effectifs PP" sheetId="35" r:id="rId28"/>
    <sheet name="G5-Age (onglet H)" sheetId="36" r:id="rId29"/>
    <sheet name="G5-Age (onglet F)" sheetId="37" r:id="rId30"/>
    <sheet name="G5-Age (onglet T)" sheetId="38" r:id="rId31"/>
    <sheet name="G6-Disciplines" sheetId="39" r:id="rId32"/>
    <sheet name="R3-Recr EPIC" sheetId="57" r:id="rId33"/>
    <sheet name="R5-Recr Disc" sheetId="58" r:id="rId34"/>
    <sheet name="O2-Dép EPIC" sheetId="59" r:id="rId35"/>
    <sheet name="H1-ETPR lieu" sheetId="41" r:id="rId36"/>
    <sheet name="H2-ETPR Région" sheetId="42" r:id="rId37"/>
    <sheet name="I-Tiers PP" sheetId="43" r:id="rId38"/>
    <sheet name="J-Tiers ETPR" sheetId="44" r:id="rId39"/>
    <sheet name="ChargeEnquêté" sheetId="45" r:id="rId40"/>
  </sheets>
  <definedNames>
    <definedName name="AMMORT">'C1-DIRD_Nature'!$B$19</definedName>
    <definedName name="AUTRE_100_FE">'G5-Age (onglet F)'!$E$17</definedName>
    <definedName name="AUTRE_100_HO">'G5-Age (onglet H)'!$E$18</definedName>
    <definedName name="AUTRE_25_FE">'G5-Age (onglet F)'!$E$6</definedName>
    <definedName name="AUTRE_25_HO">'G5-Age (onglet H)'!$E$7</definedName>
    <definedName name="AUTRE_29_FE">'G5-Age (onglet F)'!$E$7</definedName>
    <definedName name="AUTRE_29_HO">'G5-Age (onglet H)'!$E$8</definedName>
    <definedName name="AUTRE_34_FE">'G5-Age (onglet F)'!$E$8</definedName>
    <definedName name="AUTRE_34_HO">'G5-Age (onglet H)'!$E$9</definedName>
    <definedName name="AUTRE_39_FE">'G5-Age (onglet F)'!$E$9</definedName>
    <definedName name="AUTRE_39_HO">'G5-Age (onglet H)'!$E$10</definedName>
    <definedName name="AUTRE_44_FE">'G5-Age (onglet F)'!$E$10</definedName>
    <definedName name="AUTRE_44_HO">'G5-Age (onglet H)'!$E$11</definedName>
    <definedName name="AUTRE_49_FE">'G5-Age (onglet F)'!$E$11</definedName>
    <definedName name="AUTRE_49_HO">'G5-Age (onglet H)'!$E$12</definedName>
    <definedName name="AUTRE_54_FE">'G5-Age (onglet F)'!$E$12</definedName>
    <definedName name="AUTRE_54_HO">'G5-Age (onglet H)'!$E$13</definedName>
    <definedName name="AUTRE_59_FE">'G5-Age (onglet F)'!$E$13</definedName>
    <definedName name="AUTRE_59_HO">'G5-Age (onglet H)'!$E$14</definedName>
    <definedName name="AUTRE_62_FE">'G5-Age (onglet F)'!$E$14</definedName>
    <definedName name="AUTRE_62_HO">'G5-Age (onglet H)'!$E$15</definedName>
    <definedName name="AUTRE_64_FE">'G5-Age (onglet F)'!$E$15</definedName>
    <definedName name="AUTRE_64_HO">'G5-Age (onglet H)'!$E$16</definedName>
    <definedName name="AUTRE_67_FE">'G5-Age (onglet F)'!$E$16</definedName>
    <definedName name="AUTRE_67_HO">'G5-Age (onglet H)'!$E$17</definedName>
    <definedName name="AUTRE_AFRI">'G01234-Effectifs PP'!$F$29</definedName>
    <definedName name="AUTRE_AGE">'G5-Age (onglet T)'!$E$7</definedName>
    <definedName name="AUTRE_AGE_FE">'G5-Age (onglet F)'!$E$18</definedName>
    <definedName name="AUTRE_AGE_HO">'G5-Age (onglet H)'!$E$19</definedName>
    <definedName name="AUTRE_Als">'H2-ETPR Région'!$F$16</definedName>
    <definedName name="AUTRE_AMNORD">'G01234-Effectifs PP'!$F$26</definedName>
    <definedName name="AUTRE_AMSUD">'G01234-Effectifs PP'!$F$27</definedName>
    <definedName name="AUTRE_AOM">'H2-ETPR Région'!$F$34</definedName>
    <definedName name="AUTRE_Aqu">'H2-ETPR Région'!$F$21</definedName>
    <definedName name="AUTRE_ASIE">'G01234-Effectifs PP'!$F$28</definedName>
    <definedName name="AUTRE_AUTR">'G01234-Effectifs PP'!$F$30</definedName>
    <definedName name="AUTRE_Auv">'H2-ETPR Région'!$F$25</definedName>
    <definedName name="AUTRE_BN">'H2-ETPR Région'!$F$12</definedName>
    <definedName name="AUTRE_Bourg">'H2-ETPR Région'!$F$13</definedName>
    <definedName name="AUTRE_Bret">'H2-ETPR Région'!$F$19</definedName>
    <definedName name="AUTRE_CA">'H2-ETPR Région'!$F$8</definedName>
    <definedName name="AUTRE_CD">'G01234-Effectifs PP'!$F$13</definedName>
    <definedName name="AUTRE_CDD">'G01234-Effectifs PP'!$F$10</definedName>
    <definedName name="AUTRE_CDD_A">'G01234-Effectifs PP'!$F$12</definedName>
    <definedName name="AUTRE_CDD_F">'G8-Effectifs PP Statut'!$F$7</definedName>
    <definedName name="AUTRE_CDD_H">'G8-Effectifs PP Statut'!$F$12</definedName>
    <definedName name="AUTRE_CDD_L">'G01234-Effectifs PP'!$F$11</definedName>
    <definedName name="AUTRE_CDI">'G01234-Effectifs PP'!$F$9</definedName>
    <definedName name="AUTRE_Cors">'H2-ETPR Région'!$F$28</definedName>
    <definedName name="AUTRE_CVdL">'H2-ETPR Région'!$F$11</definedName>
    <definedName name="AUTRE_ENSU_PP">'G01234-Effectifs PP'!$F$39</definedName>
    <definedName name="AUTRE_ENTR_PP">'G01234-Effectifs PP'!$F$41</definedName>
    <definedName name="AUTRE_ETAT_PP">'G01234-Effectifs PP'!$F$38</definedName>
    <definedName name="AUTRE_ETR_PP">'G01234-Effectifs PP'!$F$43</definedName>
    <definedName name="AUTRE_EURO">'G01234-Effectifs PP'!$F$25</definedName>
    <definedName name="AUTRE_FC">'H2-ETPR Région'!$F$17</definedName>
    <definedName name="AUTRE_FE">'G01234-Effectifs PP'!$F$17</definedName>
    <definedName name="AUTRE_FORM_F">'G8-Effectifs PP Statut'!$F$6</definedName>
    <definedName name="AUTRE_FORM_H">'G8-Effectifs PP Statut'!$F$11</definedName>
    <definedName name="AUTRE_FR">'G01234-Effectifs PP'!$F$23</definedName>
    <definedName name="AUTRE_Guad">'H2-ETPR Région'!$F$29</definedName>
    <definedName name="AUTRE_Guya">'H2-ETPR Région'!$F$31</definedName>
    <definedName name="AUTRE_HN">'H2-ETPR Région'!$F$10</definedName>
    <definedName name="AUTRE_HO">'G01234-Effectifs PP'!$F$16</definedName>
    <definedName name="AUTRE_IdF">'H2-ETPR Région'!$F$7</definedName>
    <definedName name="AUTRE_IN_ETP">'H1-ETPR lieu'!$F$8</definedName>
    <definedName name="AUTRE_IN_PP">'G01234-Effectifs PP'!$F$36</definedName>
    <definedName name="AUTRE_ISBL_PP">'G01234-Effectifs PP'!$F$40</definedName>
    <definedName name="AUTRE_LIEU_ETP">'H1-ETPR lieu'!$F$10</definedName>
    <definedName name="AUTRE_LIEU_PP">'G01234-Effectifs PP'!$F$44</definedName>
    <definedName name="AUTRE_Lim">'H2-ETPR Région'!$F$23</definedName>
    <definedName name="AUTRE_Lorr">'H2-ETPR Région'!$F$15</definedName>
    <definedName name="AUTRE_LR">'H2-ETPR Région'!$F$26</definedName>
    <definedName name="AUTRE_LRe">'H2-ETPR Région'!$F$32</definedName>
    <definedName name="AUTRE_Marti">'H2-ETPR Région'!$F$30</definedName>
    <definedName name="AUTRE_Mayo">'H2-ETPR Région'!$F$33</definedName>
    <definedName name="AUTRE_MP">'H2-ETPR Région'!$F$22</definedName>
    <definedName name="AUTRE_NAT">'G01234-Effectifs PP'!$F$31</definedName>
    <definedName name="AUTRE_NPdC">'H2-ETPR Région'!$F$14</definedName>
    <definedName name="AUTRE_OI_PP">'G01234-Effectifs PP'!$F$42</definedName>
    <definedName name="AUTRE_OUT_ETP">'H1-ETPR lieu'!$F$9</definedName>
    <definedName name="AUTRE_OUT_PP">'G01234-Effectifs PP'!$F$37</definedName>
    <definedName name="AUTRE_PACA">'H2-ETPR Région'!$F$27</definedName>
    <definedName name="AUTRE_PC">'H2-ETPR Région'!$F$20</definedName>
    <definedName name="AUTRE_PdL">'H2-ETPR Région'!$F$18</definedName>
    <definedName name="AUTRE_PERM_F">'G8-Effectifs PP Statut'!$F$5</definedName>
    <definedName name="AUTRE_PERM_H">'G8-Effectifs PP Statut'!$F$10</definedName>
    <definedName name="AUTRE_Pic">'H2-ETPR Région'!$F$9</definedName>
    <definedName name="AUTRE_RA">'H2-ETPR Région'!$F$24</definedName>
    <definedName name="AUTRE_REG">'H2-ETPR Région'!$F$36</definedName>
    <definedName name="AUTRE_REG_ETR">'H2-ETPR Région'!$F$35</definedName>
    <definedName name="AUTRE_SE">'G01234-Effectifs PP'!$F$18</definedName>
    <definedName name="AUTRE_T_ETP">'J-Tiers ETPR'!$F$14</definedName>
    <definedName name="AUTRE_T_PP">'I-Tiers PP'!$F$14</definedName>
    <definedName name="AUTRE_TAUTRE_ETP">'J-Tiers ETPR'!$F$13</definedName>
    <definedName name="AUTRE_TAUTRE_PP">'I-Tiers PP'!$F$13</definedName>
    <definedName name="AUTRE_TCOLLTER_ETP">'J-Tiers ETPR'!$F$10</definedName>
    <definedName name="AUTRE_TCOLLTER_PP">'I-Tiers PP'!$F$10</definedName>
    <definedName name="AUTRE_TETR_ETP">'J-Tiers ETPR'!$F$12</definedName>
    <definedName name="AUTRE_TETR_PP">'I-Tiers PP'!$F$12</definedName>
    <definedName name="AUTRE_TMIN_ETP">'J-Tiers ETPR'!$F$8</definedName>
    <definedName name="AUTRE_TMIN_PP">'I-Tiers PP'!$F$8</definedName>
    <definedName name="AUTRE_TOI_ETP">'J-Tiers ETPR'!$F$11</definedName>
    <definedName name="AUTRE_TOI_PP">'I-Tiers PP'!$F$11</definedName>
    <definedName name="AUTRE_TORGFI_ETP">'J-Tiers ETPR'!$F$9</definedName>
    <definedName name="AUTRE_TORGFI_PP">'I-Tiers PP'!$F$9</definedName>
    <definedName name="AUTRE_TOT">'G8-Effectifs PP Statut'!$F$15</definedName>
    <definedName name="AUTRE_TOT_F">'G8-Effectifs PP Statut'!$F$8</definedName>
    <definedName name="AUTRE_TOT_H">'G8-Effectifs PP Statut'!$F$13</definedName>
    <definedName name="AUTRE_UE">'G01234-Effectifs PP'!$F$24</definedName>
    <definedName name="BUDGET_TOTAL">'A1-INFORMATIONS GENERALES'!$B$16</definedName>
    <definedName name="CAT_DEV_EXP">'C3-DIRD_Type'!$B$7</definedName>
    <definedName name="CAT_RECH_APP">'C3-DIRD_Type'!$B$6</definedName>
    <definedName name="CAT_RECH_FOND">'C3-DIRD_Type'!$B$5</definedName>
    <definedName name="CAT_TOT">'C3-DIRD_Type'!$B$8</definedName>
    <definedName name="COMMENTAIRE_ANOMALIES">ChargeEnquêté!$A$13</definedName>
    <definedName name="COMMENTAIRE_CHARGE">ChargeEnquêté!$A$9</definedName>
    <definedName name="COMMENTAIRE_INFO_G">'A1-INFORMATIONS GENERALES'!$B$17</definedName>
    <definedName name="COMMENTAIRE1">'B2-Opérateurs'!$A$11</definedName>
    <definedName name="COMMENTAIRE2">'B2-Opérateurs'!$A$7</definedName>
    <definedName name="CORR1_MAIL">'A2-CONTACTS'!$B$10</definedName>
    <definedName name="CORR1_NOM">'A2-CONTACTS'!$B$7</definedName>
    <definedName name="CORR1_SERVICE">'A2-CONTACTS'!$B$8</definedName>
    <definedName name="CORR1_TEL">'A2-CONTACTS'!$B$9</definedName>
    <definedName name="CORR2_MAIL">'A2-CONTACTS'!$B$18</definedName>
    <definedName name="CORR2_NOM">'A2-CONTACTS'!$B$14</definedName>
    <definedName name="CORR2_QUEST">'A2-CONTACTS'!$B$15</definedName>
    <definedName name="CORR2_SERVICE">'A2-CONTACTS'!$B$16</definedName>
    <definedName name="CORR2_TEL">'A2-CONTACTS'!$B$17</definedName>
    <definedName name="CORR3_MAIL">'A2-CONTACTS'!$B$26</definedName>
    <definedName name="CORR3_NOM">'A2-CONTACTS'!$B$22</definedName>
    <definedName name="CORR3_QUEST">'A2-CONTACTS'!$B$23</definedName>
    <definedName name="CORR3_SERVICE">'A2-CONTACTS'!$B$24</definedName>
    <definedName name="CORR3_TEL">'A2-CONTACTS'!$B$25</definedName>
    <definedName name="CR_100_FE">'G5-Age (onglet F)'!$C$17</definedName>
    <definedName name="CR_100_HO">'G5-Age (onglet H)'!$C$18</definedName>
    <definedName name="CR_25_FE">'G5-Age (onglet F)'!$C$6</definedName>
    <definedName name="CR_25_HO">'G5-Age (onglet H)'!$C$7</definedName>
    <definedName name="CR_29_FE">'G5-Age (onglet F)'!$C$7</definedName>
    <definedName name="CR_29_HO">'G5-Age (onglet H)'!$C$8</definedName>
    <definedName name="CR_34_FE">'G5-Age (onglet F)'!$C$8</definedName>
    <definedName name="CR_34_HO">'G5-Age (onglet H)'!$C$9</definedName>
    <definedName name="CR_39_FE">'G5-Age (onglet F)'!$C$9</definedName>
    <definedName name="CR_39_HO">'G5-Age (onglet H)'!$C$10</definedName>
    <definedName name="CR_44_FE">'G5-Age (onglet F)'!$C$10</definedName>
    <definedName name="CR_44_HO">'G5-Age (onglet H)'!$C$11</definedName>
    <definedName name="CR_49_FE">'G5-Age (onglet F)'!$C$11</definedName>
    <definedName name="CR_49_HO">'G5-Age (onglet H)'!$C$12</definedName>
    <definedName name="CR_54_FE">'G5-Age (onglet F)'!$C$12</definedName>
    <definedName name="CR_54_HO">'G5-Age (onglet H)'!$C$13</definedName>
    <definedName name="CR_59_FE">'G5-Age (onglet F)'!$C$13</definedName>
    <definedName name="CR_59_HO">'G5-Age (onglet H)'!$C$14</definedName>
    <definedName name="CR_62_FE">'G5-Age (onglet F)'!$C$14</definedName>
    <definedName name="CR_62_HO">'G5-Age (onglet H)'!$C$15</definedName>
    <definedName name="CR_64_FE">'G5-Age (onglet F)'!$C$15</definedName>
    <definedName name="CR_64_HO">'G5-Age (onglet H)'!$C$16</definedName>
    <definedName name="CR_67_FE">'G5-Age (onglet F)'!$C$16</definedName>
    <definedName name="CR_67_HO">'G5-Age (onglet H)'!$C$17</definedName>
    <definedName name="CR_AFRI">'G01234-Effectifs PP'!$C$29</definedName>
    <definedName name="CR_AGE">'G5-Age (onglet T)'!$C$7</definedName>
    <definedName name="CR_AGE_FE">'G5-Age (onglet F)'!$C$18</definedName>
    <definedName name="CR_AGE_HO">'G5-Age (onglet H)'!$C$19</definedName>
    <definedName name="CR_Als">'H2-ETPR Région'!$C$16</definedName>
    <definedName name="CR_AMNORD">'G01234-Effectifs PP'!$C$26</definedName>
    <definedName name="CR_AMSUD">'G01234-Effectifs PP'!$C$27</definedName>
    <definedName name="CR_AOM">'H2-ETPR Région'!$C$34</definedName>
    <definedName name="CR_Aqu">'H2-ETPR Région'!$C$21</definedName>
    <definedName name="CR_ASIE">'G01234-Effectifs PP'!$C$28</definedName>
    <definedName name="CR_AUTR">'G01234-Effectifs PP'!$C$30</definedName>
    <definedName name="CR_Auv">'H2-ETPR Région'!$C$25</definedName>
    <definedName name="CR_BN">'H2-ETPR Région'!$C$12</definedName>
    <definedName name="CR_Bourg">'H2-ETPR Région'!$C$13</definedName>
    <definedName name="CR_Bret">'H2-ETPR Région'!$C$19</definedName>
    <definedName name="CR_CA">'H2-ETPR Région'!$C$8</definedName>
    <definedName name="CR_CD">'G01234-Effectifs PP'!$C$13</definedName>
    <definedName name="CR_CDD">'G01234-Effectifs PP'!$C$10</definedName>
    <definedName name="CR_CDD_A">'G01234-Effectifs PP'!$C$12</definedName>
    <definedName name="CR_CDD_F">'G8-Effectifs PP Statut'!$C$7</definedName>
    <definedName name="CR_CDD_H">'G8-Effectifs PP Statut'!$C$12</definedName>
    <definedName name="CR_CDD_L">'G01234-Effectifs PP'!$C$11</definedName>
    <definedName name="CR_CDI">'G01234-Effectifs PP'!$C$9</definedName>
    <definedName name="CR_Cors">'H2-ETPR Région'!$C$28</definedName>
    <definedName name="CR_CVdL">'H2-ETPR Région'!$C$11</definedName>
    <definedName name="CR_ENSU_PP">'G01234-Effectifs PP'!$C$39</definedName>
    <definedName name="CR_ENTR_PP">'G01234-Effectifs PP'!$C$41</definedName>
    <definedName name="CR_ETAT_PP">'G01234-Effectifs PP'!$C$38</definedName>
    <definedName name="CR_ETR_PP">'G01234-Effectifs PP'!$C$43</definedName>
    <definedName name="CR_EURO">'G01234-Effectifs PP'!$C$25</definedName>
    <definedName name="CR_FC">'H2-ETPR Région'!$C$17</definedName>
    <definedName name="CR_FE">'G01234-Effectifs PP'!$C$17</definedName>
    <definedName name="CR_FORM_F">'G8-Effectifs PP Statut'!$C$6</definedName>
    <definedName name="CR_FORM_H">'G8-Effectifs PP Statut'!$C$11</definedName>
    <definedName name="CR_FR">'G01234-Effectifs PP'!$C$23</definedName>
    <definedName name="CR_Guad">'H2-ETPR Région'!$C$29</definedName>
    <definedName name="CR_Guya">'H2-ETPR Région'!$C$31</definedName>
    <definedName name="CR_HN">'H2-ETPR Région'!$C$10</definedName>
    <definedName name="CR_HO">'G01234-Effectifs PP'!$C$16</definedName>
    <definedName name="CR_IdF">'H2-ETPR Région'!$C$7</definedName>
    <definedName name="CR_IN_ETP">'H1-ETPR lieu'!$C$8</definedName>
    <definedName name="CR_IN_PP">'G01234-Effectifs PP'!$C$36</definedName>
    <definedName name="CR_ISBL_PP">'G01234-Effectifs PP'!$C$40</definedName>
    <definedName name="CR_LIEU_ETP">'H1-ETPR lieu'!$C$10</definedName>
    <definedName name="CR_LIEU_PP">'G01234-Effectifs PP'!$C$44</definedName>
    <definedName name="CR_Lim">'H2-ETPR Région'!$C$23</definedName>
    <definedName name="CR_Lorr">'H2-ETPR Région'!$C$15</definedName>
    <definedName name="CR_LR">'H2-ETPR Région'!$C$26</definedName>
    <definedName name="CR_LRe">'H2-ETPR Région'!$C$32</definedName>
    <definedName name="CR_Marti">'H2-ETPR Région'!$C$30</definedName>
    <definedName name="CR_Mayo">'H2-ETPR Région'!$C$33</definedName>
    <definedName name="CR_MP">'H2-ETPR Région'!$C$22</definedName>
    <definedName name="CR_NAT">'G01234-Effectifs PP'!$C$31</definedName>
    <definedName name="CR_NPdC">'H2-ETPR Région'!$C$14</definedName>
    <definedName name="CR_OI_PP">'G01234-Effectifs PP'!$C$42</definedName>
    <definedName name="CR_OUT_ETP">'H1-ETPR lieu'!$C$9</definedName>
    <definedName name="CR_OUT_PP">'G01234-Effectifs PP'!$C$37</definedName>
    <definedName name="CR_PACA">'H2-ETPR Région'!$C$27</definedName>
    <definedName name="CR_PC">'H2-ETPR Région'!$C$20</definedName>
    <definedName name="CR_PdL">'H2-ETPR Région'!$C$18</definedName>
    <definedName name="CR_PERM_F">'G8-Effectifs PP Statut'!$C$5</definedName>
    <definedName name="CR_PERM_H">'G8-Effectifs PP Statut'!$C$10</definedName>
    <definedName name="CR_Pic">'H2-ETPR Région'!$C$9</definedName>
    <definedName name="CR_RA">'H2-ETPR Région'!$C$24</definedName>
    <definedName name="CR_REG">'H2-ETPR Région'!$C$36</definedName>
    <definedName name="CR_REG_ETR">'H2-ETPR Région'!$C$35</definedName>
    <definedName name="CR_SE">'G01234-Effectifs PP'!$C$18</definedName>
    <definedName name="CR_T_ETP">'J-Tiers ETPR'!$C$14</definedName>
    <definedName name="CR_T_PP">'I-Tiers PP'!$C$14</definedName>
    <definedName name="CR_TAUTRE_ETP">'J-Tiers ETPR'!$C$13</definedName>
    <definedName name="CR_TAUTRE_PP">'I-Tiers PP'!$C$13</definedName>
    <definedName name="CR_TCOLLTER_ETP">'J-Tiers ETPR'!$C$10</definedName>
    <definedName name="CR_TCOLLTER_PP">'I-Tiers PP'!$C$10</definedName>
    <definedName name="CR_TETR_ETP">'J-Tiers ETPR'!$C$12</definedName>
    <definedName name="CR_TETR_PP">'I-Tiers PP'!$C$12</definedName>
    <definedName name="CR_TMIN_ETP">'J-Tiers ETPR'!$C$8</definedName>
    <definedName name="CR_TMIN_PP">'I-Tiers PP'!$C$8</definedName>
    <definedName name="CR_TOI_ETP">'J-Tiers ETPR'!$C$11</definedName>
    <definedName name="CR_TOI_PP">'I-Tiers PP'!$C$11</definedName>
    <definedName name="CR_TORGFI_ETP">'J-Tiers ETPR'!$C$9</definedName>
    <definedName name="CR_TORGFI_PP">'I-Tiers PP'!$C$9</definedName>
    <definedName name="CR_TOT">'G8-Effectifs PP Statut'!$C$15</definedName>
    <definedName name="CR_TOT_F">'G8-Effectifs PP Statut'!$C$8</definedName>
    <definedName name="CR_TOT_H">'G8-Effectifs PP Statut'!$C$13</definedName>
    <definedName name="CR_UE">'G01234-Effectifs PP'!$C$24</definedName>
    <definedName name="D_SYNTHESE_DE_TOTALE">'D-Synthèse'!$B$7</definedName>
    <definedName name="D_SYNTHESE_DE_TOTALE_PREV">'D-Synthèse'!$C$7</definedName>
    <definedName name="D_SYNTHESE_DI_TOTALE">'D-Synthèse'!$B$6</definedName>
    <definedName name="D_SYNTHESE_DI_TOTALE_PREV">'D-Synthèse'!$C$6</definedName>
    <definedName name="DE_C_ANDRA">'D1.1b-Civil'!$B$6</definedName>
    <definedName name="DE_C_ANSES">'D1.1b-Civil'!$B$7</definedName>
    <definedName name="DE_C_Autres">'D1.1b-Civil'!$B$35</definedName>
    <definedName name="DE_C_BRGM">'D1.1b-Civil'!$B$8</definedName>
    <definedName name="DE_C_CEA">'D1.1b-Civil'!$B$9</definedName>
    <definedName name="DE_C_CEE">'D1.1b-Civil'!$B$10</definedName>
    <definedName name="DE_C_CEPII">'D1.1b-Civil'!$B$11</definedName>
    <definedName name="DE_C_CEREMA">'D1.1b-Civil'!$B$12</definedName>
    <definedName name="DE_C_CIRAD">'D1.1b-Civil'!$B$13</definedName>
    <definedName name="DE_C_CNAF">'D1.1b-Civil'!$B$14</definedName>
    <definedName name="DE_C_CNES">'D1.1b-Civil'!$B$15</definedName>
    <definedName name="DE_C_CNRM">'D1.1b-Civil'!$B$16</definedName>
    <definedName name="DE_C_CNRS">'D1.1b-Civil'!$B$17</definedName>
    <definedName name="DE_C_Commentaire">'D1.1b-Civil'!$B$36</definedName>
    <definedName name="DE_C_CSTB">'D1.1b-Civil'!$B$18</definedName>
    <definedName name="DE_C_EFS">'D1.1b-Civil'!$B$19</definedName>
    <definedName name="DE_C_IFREMER">'D1.1b-Civil'!$B$20</definedName>
    <definedName name="DE_C_IGN">'D1.1b-Civil'!$B$21</definedName>
    <definedName name="DE_C_INED">'D1.1b-Civil'!$B$22</definedName>
    <definedName name="DE_C_INERIS">'D1.1b-Civil'!$B$23</definedName>
    <definedName name="DE_C_INRAE">'D1.1b-Civil'!$B$24</definedName>
    <definedName name="DE_C_INRAP">'D1.1b-Civil'!$B$25</definedName>
    <definedName name="DE_C_INRIA">'D1.1b-Civil'!$B$26</definedName>
    <definedName name="DE_C_INSEE">'D1.1b-Civil'!$B$27</definedName>
    <definedName name="DE_C_INSERM">'D1.1b-Civil'!$B$28</definedName>
    <definedName name="DE_C_IPEV">'D1.1b-Civil'!$B$29</definedName>
    <definedName name="DE_C_IRCAM">'D1.1b-Civil'!$B$30</definedName>
    <definedName name="DE_C_IRD">'D1.1b-Civil'!$B$31</definedName>
    <definedName name="DE_C_IRDES">'D1.1b-Civil'!$B$32</definedName>
    <definedName name="DE_C_IRSN">'D1.1b-Civil'!$B$33</definedName>
    <definedName name="DE_C_LNE">'D1.1b-Civil'!$B$34</definedName>
    <definedName name="DE_C_TOTAL">'D1.1b-Civil'!$B$37</definedName>
    <definedName name="DE_EE_AEUROPE">'D1.5-Etranger'!$B$30</definedName>
    <definedName name="DE_EE_Autres">'D1.5-Etranger'!$B$31</definedName>
    <definedName name="DE_EE_TOTAL">'D1.5-Etranger'!$B$32</definedName>
    <definedName name="DE_EE_UE">'D1.5-Etranger'!$B$29</definedName>
    <definedName name="DE_ENTR_TOTAL">'D1.4-Entreprises'!$C$41</definedName>
    <definedName name="DE_ENTR1_NOM">'D1.4-Entreprises'!$B$10</definedName>
    <definedName name="DE_ENTR1_SIREN">'D1.4-Entreprises'!$D$10</definedName>
    <definedName name="DE_ENTR1_VAL">'D1.4-Entreprises'!$C$10</definedName>
    <definedName name="DE_ENTR10_NOM">'D1.4-Entreprises'!$B$19</definedName>
    <definedName name="DE_ENTR10_SIREN">'D1.4-Entreprises'!$D$19</definedName>
    <definedName name="DE_ENTR10_VAL">'D1.4-Entreprises'!$C$19</definedName>
    <definedName name="DE_ENTR11_NOM">'D1.4-Entreprises'!$B$20</definedName>
    <definedName name="DE_ENTR11_SIREN">'D1.4-Entreprises'!$D$20</definedName>
    <definedName name="DE_ENTR11_VAL">'D1.4-Entreprises'!$C$20</definedName>
    <definedName name="DE_ENTR12_NOM">'D1.4-Entreprises'!$B$21</definedName>
    <definedName name="DE_ENTR12_SIREN">'D1.4-Entreprises'!$D$21</definedName>
    <definedName name="DE_ENTR12_VAL">'D1.4-Entreprises'!$C$21</definedName>
    <definedName name="DE_ENTR13_NOM">'D1.4-Entreprises'!$B$22</definedName>
    <definedName name="DE_ENTR13_SIREN">'D1.4-Entreprises'!$D$22</definedName>
    <definedName name="DE_ENTR13_VAL">'D1.4-Entreprises'!$C$22</definedName>
    <definedName name="DE_ENTR14_NOM">'D1.4-Entreprises'!$B$23</definedName>
    <definedName name="DE_ENTR14_SIREN">'D1.4-Entreprises'!$D$23</definedName>
    <definedName name="DE_ENTR14_VAL">'D1.4-Entreprises'!$C$23</definedName>
    <definedName name="DE_ENTR15_NOM">'D1.4-Entreprises'!$B$24</definedName>
    <definedName name="DE_ENTR15_SIREN">'D1.4-Entreprises'!$D$24</definedName>
    <definedName name="DE_ENTR15_VAL">'D1.4-Entreprises'!$C$24</definedName>
    <definedName name="DE_ENTR16_NOM">'D1.4-Entreprises'!$B$25</definedName>
    <definedName name="DE_ENTR16_SIREN">'D1.4-Entreprises'!$D$25</definedName>
    <definedName name="DE_ENTR16_VAL">'D1.4-Entreprises'!$C$25</definedName>
    <definedName name="DE_ENTR17_NOM">'D1.4-Entreprises'!$B$26</definedName>
    <definedName name="DE_ENTR17_SIREN">'D1.4-Entreprises'!$D$26</definedName>
    <definedName name="DE_ENTR17_VAL">'D1.4-Entreprises'!$C$26</definedName>
    <definedName name="DE_ENTR18_NOM">'D1.4-Entreprises'!$B$27</definedName>
    <definedName name="DE_ENTR18_SIREN">'D1.4-Entreprises'!$D$27</definedName>
    <definedName name="DE_ENTR18_VAL">'D1.4-Entreprises'!$C$27</definedName>
    <definedName name="DE_ENTR19_NOM">'D1.4-Entreprises'!$B$28</definedName>
    <definedName name="DE_ENTR19_SIREN">'D1.4-Entreprises'!$D$28</definedName>
    <definedName name="DE_ENTR19_VAL">'D1.4-Entreprises'!$C$28</definedName>
    <definedName name="DE_ENTR2_NOM">'D1.4-Entreprises'!$B$11</definedName>
    <definedName name="DE_ENTR2_SIREN">'D1.4-Entreprises'!$D$11</definedName>
    <definedName name="DE_ENTR2_VAL">'D1.4-Entreprises'!$C$11</definedName>
    <definedName name="DE_ENTR20_NOM">'D1.4-Entreprises'!$B$29</definedName>
    <definedName name="DE_ENTR20_SIREN">'D1.4-Entreprises'!$D$29</definedName>
    <definedName name="DE_ENTR20_VAL">'D1.4-Entreprises'!$C$29</definedName>
    <definedName name="DE_ENTR21_NOM">'D1.4-Entreprises'!$B$30</definedName>
    <definedName name="DE_ENTR21_SIREN">'D1.4-Entreprises'!$D$30</definedName>
    <definedName name="DE_ENTR21_VAL">'D1.4-Entreprises'!$C$30</definedName>
    <definedName name="DE_ENTR22_NOM">'D1.4-Entreprises'!$B$31</definedName>
    <definedName name="DE_ENTR22_SIREN">'D1.4-Entreprises'!$D$31</definedName>
    <definedName name="DE_ENTR22_VAL">'D1.4-Entreprises'!$C$31</definedName>
    <definedName name="DE_ENTR23_NOM">'D1.4-Entreprises'!$B$32</definedName>
    <definedName name="DE_ENTR23_SIREN">'D1.4-Entreprises'!$D$32</definedName>
    <definedName name="DE_ENTR23_VAL">'D1.4-Entreprises'!$C$32</definedName>
    <definedName name="DE_ENTR24_NOM">'D1.4-Entreprises'!$B$33</definedName>
    <definedName name="DE_ENTR24_SIREN">'D1.4-Entreprises'!$D$33</definedName>
    <definedName name="DE_ENTR24_VAL">'D1.4-Entreprises'!$C$33</definedName>
    <definedName name="DE_ENTR25_NOM">'D1.4-Entreprises'!$B$34</definedName>
    <definedName name="DE_ENTR25_SIREN">'D1.4-Entreprises'!$D$34</definedName>
    <definedName name="DE_ENTR25_VAL">'D1.4-Entreprises'!$C$34</definedName>
    <definedName name="DE_ENTR26_NOM">'D1.4-Entreprises'!$B$35</definedName>
    <definedName name="DE_ENTR26_SIREN">'D1.4-Entreprises'!$D$35</definedName>
    <definedName name="DE_ENTR26_VAL">'D1.4-Entreprises'!$C$35</definedName>
    <definedName name="DE_ENTR27_NOM">'D1.4-Entreprises'!$B$36</definedName>
    <definedName name="DE_ENTR27_SIREN">'D1.4-Entreprises'!$D$36</definedName>
    <definedName name="DE_ENTR27_VAL">'D1.4-Entreprises'!$C$36</definedName>
    <definedName name="DE_ENTR28_NOM">'D1.4-Entreprises'!$B$37</definedName>
    <definedName name="DE_ENTR28_SIREN">'D1.4-Entreprises'!$D$37</definedName>
    <definedName name="DE_ENTR28_VAL">'D1.4-Entreprises'!$C$37</definedName>
    <definedName name="DE_ENTR29_NOM">'D1.4-Entreprises'!$B$38</definedName>
    <definedName name="DE_ENTR29_SIREN">'D1.4-Entreprises'!$D$38</definedName>
    <definedName name="DE_ENTR29_VAL">'D1.4-Entreprises'!$C$38</definedName>
    <definedName name="DE_ENTR3_NOM">'D1.4-Entreprises'!$B$12</definedName>
    <definedName name="DE_ENTR3_SIREN">'D1.4-Entreprises'!$D$12</definedName>
    <definedName name="DE_ENTR3_VAL">'D1.4-Entreprises'!$C$12</definedName>
    <definedName name="DE_ENTR30_NOM">'D1.4-Entreprises'!$B$39</definedName>
    <definedName name="DE_ENTR30_SIREN">'D1.4-Entreprises'!$D$39</definedName>
    <definedName name="DE_ENTR30_VAL">'D1.4-Entreprises'!$C$39</definedName>
    <definedName name="DE_ENTR4_NOM">'D1.4-Entreprises'!$B$13</definedName>
    <definedName name="DE_ENTR4_SIREN">'D1.4-Entreprises'!$D$13</definedName>
    <definedName name="DE_ENTR4_VAL">'D1.4-Entreprises'!$C$13</definedName>
    <definedName name="DE_ENTR5_NOM">'D1.4-Entreprises'!$B$14</definedName>
    <definedName name="DE_ENTR5_SIREN">'D1.4-Entreprises'!$D$14</definedName>
    <definedName name="DE_ENTR5_VAL">'D1.4-Entreprises'!$C$14</definedName>
    <definedName name="DE_ENTR6_NOM">'D1.4-Entreprises'!$B$15</definedName>
    <definedName name="DE_ENTR6_SIREN">'D1.4-Entreprises'!$D$15</definedName>
    <definedName name="DE_ENTR6_VAL">'D1.4-Entreprises'!$C$15</definedName>
    <definedName name="DE_ENTR7_NOM">'D1.4-Entreprises'!$B$16</definedName>
    <definedName name="DE_ENTR7_SIREN">'D1.4-Entreprises'!$D$16</definedName>
    <definedName name="DE_ENTR7_VAL">'D1.4-Entreprises'!$C$16</definedName>
    <definedName name="DE_ENTR8_NOM">'D1.4-Entreprises'!$B$17</definedName>
    <definedName name="DE_ENTR8_SIREN">'D1.4-Entreprises'!$D$17</definedName>
    <definedName name="DE_ENTR8_VAL">'D1.4-Entreprises'!$C$17</definedName>
    <definedName name="DE_ENTR9_NOM">'D1.4-Entreprises'!$B$18</definedName>
    <definedName name="DE_ENTR9_SIREN">'D1.4-Entreprises'!$D$18</definedName>
    <definedName name="DE_ENTR9_VAL">'D1.4-Entreprises'!$C$18</definedName>
    <definedName name="DE_ENTRA_NOM">'D1.4-Entreprises'!$B$40</definedName>
    <definedName name="DE_ENTRA_VAL">'D1.4-Entreprises'!$C$40</definedName>
    <definedName name="DE_ES_TOTAL">'D1.2-ESR'!$B$47</definedName>
    <definedName name="DE_ESC_Autres">'D1.2-ESR'!$B$11</definedName>
    <definedName name="DE_ESC_CHU">'D1.2-ESR'!$B$9</definedName>
    <definedName name="DE_ESC_CLCC">'D1.2-ESR'!$B$10</definedName>
    <definedName name="DE_ESC_Commentaire">'D1.2-ESR'!$B$12</definedName>
    <definedName name="DE_ESC_COMUE">'D1.2-ESR'!$B$8</definedName>
    <definedName name="DE_ESC_TOTAL">'D1.2-ESR'!$B$13</definedName>
    <definedName name="DE_ESC_UNIV">'D1.2-ESR'!$B$7</definedName>
    <definedName name="DE_ESE_AEUROPE">'D1.5-Etranger'!$B$23</definedName>
    <definedName name="DE_ESE_Autres">'D1.5-Etranger'!$B$24</definedName>
    <definedName name="DE_ESE_TOTAL">'D1.5-Etranger'!$B$25</definedName>
    <definedName name="DE_ESE_UE">'D1.5-Etranger'!$B$22</definedName>
    <definedName name="DE_ESH_ACO">'D1.2-ESR'!$B$16</definedName>
    <definedName name="DE_ESH_APT">'D1.2-ESR'!$B$17</definedName>
    <definedName name="DE_ESH_ASD">'D1.2-ESR'!$B$18</definedName>
    <definedName name="DE_ESH_Autres">'D1.2-ESR'!$B$43</definedName>
    <definedName name="DE_ESH_BSA">'D1.2-ESR'!$B$23</definedName>
    <definedName name="DE_ESH_Commentaire">'D1.2-ESR'!$B$44</definedName>
    <definedName name="DE_ESH_ENAC">'D1.2-ESR'!$B$31</definedName>
    <definedName name="DE_ESH_ENGEES">'D1.2-ESR'!$B$22</definedName>
    <definedName name="DE_ESH_ENSFEA">'D1.2-ESR'!$B$21</definedName>
    <definedName name="DE_ESH_ENSPV">'D1.2-ESR'!$B$24</definedName>
    <definedName name="DE_ESH_ENSTAB">'D1.2-ESR'!$B$35</definedName>
    <definedName name="DE_ESH_ENSTAP">'D1.2-ESR'!$B$36</definedName>
    <definedName name="DE_ESH_ESA">'D1.2-ESR'!$B$25</definedName>
    <definedName name="DE_ESH_ESIEE">'D1.2-ESR'!$B$37</definedName>
    <definedName name="DE_ESH_ESPCI">'D1.2-ESR'!$B$38</definedName>
    <definedName name="DE_ESH_ESSEC">'D1.2-ESR'!$B$42</definedName>
    <definedName name="DE_ESH_HEC">'D1.2-ESR'!$B$40</definedName>
    <definedName name="DE_ESH_IMT">'D1.2-ESR'!$B$29</definedName>
    <definedName name="DE_ESH_INSEAD">'D1.2-ESR'!$B$41</definedName>
    <definedName name="DE_ESH_ISAE">'D1.2-ESR'!$B$39</definedName>
    <definedName name="DE_ESH_MINES">'D1.2-ESR'!$B$30</definedName>
    <definedName name="DE_ESH_MSA">'D1.2-ESR'!$B$26</definedName>
    <definedName name="DE_ESH_ONIRIS">'D1.2-ESR'!$B$27</definedName>
    <definedName name="DE_ESH_PC">'D1.2-ESR'!$B$33</definedName>
    <definedName name="DE_ESH_TOTAL">'D1.2-ESR'!$B$45</definedName>
    <definedName name="DE_ESH_TPE">'D1.2-ESR'!$B$32</definedName>
    <definedName name="DE_ESH_VAS">'D1.2-ESR'!$B$28</definedName>
    <definedName name="DE_ESH_VETOA">'D1.2-ESR'!$B$19</definedName>
    <definedName name="DE_ESH_VETOT">'D1.2-ESR'!$B$20</definedName>
    <definedName name="DE_ESH_X">'D1.2-ESR'!$B$34</definedName>
    <definedName name="DE_ETR_TOTAL">'D1.5-Etranger'!$B$35</definedName>
    <definedName name="DE_GOV_TOTAL">'D1.1b-Civil'!$B$40</definedName>
    <definedName name="DE_I_Autres">'D1.3-Associations'!$B$10</definedName>
    <definedName name="DE_I_Commentaire">'D1.3-Associations'!$B$11</definedName>
    <definedName name="DE_I_CURIE">'D1.3-Associations'!$B$7</definedName>
    <definedName name="DE_I_INRS">'D1.3-Associations'!$B$8</definedName>
    <definedName name="DE_I_INTS">'D1.3-Associations'!$B$9</definedName>
    <definedName name="DE_I_PAST">'D1.3-Associations'!$B$6</definedName>
    <definedName name="DE_I_TOTAL">'D1.3-Associations'!$B$12</definedName>
    <definedName name="DE_M_Autre">'D1.1a-Militaire'!$B$19</definedName>
    <definedName name="DE_M_CEA">'D1.1a-Militaire'!$B$8</definedName>
    <definedName name="DE_M_CERAH">'D1.1a-Militaire'!$B$9</definedName>
    <definedName name="DE_M_Commentaire">'D1.1a-Militaire'!$B$20</definedName>
    <definedName name="DE_M_CTSA">'D1.1a-Militaire'!$B$10</definedName>
    <definedName name="DE_M_DGA">'D1.1a-Militaire'!$B$11</definedName>
    <definedName name="DE_M_IRBA">'D1.1a-Militaire'!$B$12</definedName>
    <definedName name="DE_M_IREN">'D1.1a-Militaire'!$B$13</definedName>
    <definedName name="DE_M_IRSEM">'D1.1a-Militaire'!$B$14</definedName>
    <definedName name="DE_M_ISL">'D1.1a-Militaire'!$B$15</definedName>
    <definedName name="DE_M_MINDEF">'D1.1a-Militaire'!$B$18</definedName>
    <definedName name="DE_M_ONERA">'D1.1a-Militaire'!$B$16</definedName>
    <definedName name="DE_M_SHOM">'D1.1a-Militaire'!$B$17</definedName>
    <definedName name="DE_M_TOTAL">'D1.1a-Militaire'!$B$21</definedName>
    <definedName name="DE_OI_Autres">'D1.5-Etranger'!$B$16</definedName>
    <definedName name="DE_OI_CEPMMT">'D1.5-Etranger'!$B$9</definedName>
    <definedName name="DE_OI_CERN">'D1.5-Etranger'!$B$8</definedName>
    <definedName name="DE_OI_CIRC">'D1.5-Etranger'!$B$10</definedName>
    <definedName name="DE_OI_Commentaire">'D1.5-Etranger'!$B$17</definedName>
    <definedName name="DE_OI_ESA">'D1.5-Etranger'!$B$11</definedName>
    <definedName name="DE_OI_ESO">'D1.5-Etranger'!$B$12</definedName>
    <definedName name="DE_OI_ESRF">'D1.5-Etranger'!$B$13</definedName>
    <definedName name="DE_OI_EUMETSAT">'D1.5-Etranger'!$B$14</definedName>
    <definedName name="DE_OI_LEBM">'D1.5-Etranger'!$B$15</definedName>
    <definedName name="DE_OI_TOTAL">'D1.5-Etranger'!$B$18</definedName>
    <definedName name="DE_TOTALE">'D2-Total DERD n+1'!$B$6</definedName>
    <definedName name="DE_TOTALE_PREV">'D2-Total DERD n+1'!$B$16</definedName>
    <definedName name="DEP_TOTALE">'D-Synthèse'!$B$8</definedName>
    <definedName name="DEP_TOTALE_PREV">'D-Synthèse'!$C$8</definedName>
    <definedName name="DI_Als">'C2-DIRD_Régions'!$B$16</definedName>
    <definedName name="DI_AOM">'C2-DIRD_Régions'!$B$34</definedName>
    <definedName name="DI_Aqu">'C2-DIRD_Régions'!$B$21</definedName>
    <definedName name="DI_Auv">'C2-DIRD_Régions'!$B$25</definedName>
    <definedName name="DI_BN">'C2-DIRD_Régions'!$B$12</definedName>
    <definedName name="DI_Bourg">'C2-DIRD_Régions'!$B$13</definedName>
    <definedName name="DI_Bret">'C2-DIRD_Régions'!$B$19</definedName>
    <definedName name="DI_CA">'C2-DIRD_Régions'!$B$8</definedName>
    <definedName name="DI_Cors">'C2-DIRD_Régions'!$B$28</definedName>
    <definedName name="DI_CVdL">'C2-DIRD_Régions'!$B$11</definedName>
    <definedName name="DI_EQU">'C1-DIRD_Nature'!$B$10</definedName>
    <definedName name="DI_FC">'C2-DIRD_Régions'!$B$17</definedName>
    <definedName name="DI_FONC">'C1-DIRD_Nature'!$B$8</definedName>
    <definedName name="DI_Guad">'C2-DIRD_Régions'!$B$29</definedName>
    <definedName name="DI_Guya">'C2-DIRD_Régions'!$B$31</definedName>
    <definedName name="DI_HN">'C2-DIRD_Régions'!$B$10</definedName>
    <definedName name="DI_IdF">'C2-DIRD_Régions'!$B$7</definedName>
    <definedName name="DI_IMM">'C1-DIRD_Nature'!$B$11</definedName>
    <definedName name="DI_Lim">'C2-DIRD_Régions'!$B$23</definedName>
    <definedName name="DI_Lorr">'C2-DIRD_Régions'!$B$15</definedName>
    <definedName name="DI_LR">'C2-DIRD_Régions'!$B$26</definedName>
    <definedName name="DI_LRe">'C2-DIRD_Régions'!$B$32</definedName>
    <definedName name="DI_Marti">'C2-DIRD_Régions'!$B$30</definedName>
    <definedName name="DI_Mayo">'C2-DIRD_Régions'!$B$33</definedName>
    <definedName name="DI_MP">'C2-DIRD_Régions'!$B$22</definedName>
    <definedName name="DI_NPdC">'C2-DIRD_Régions'!$B$14</definedName>
    <definedName name="DI_PACA">'C2-DIRD_Régions'!$B$27</definedName>
    <definedName name="DI_PC">'C2-DIRD_Régions'!$B$20</definedName>
    <definedName name="DI_PdL">'C2-DIRD_Régions'!$B$18</definedName>
    <definedName name="DI_PERS">'C1-DIRD_Nature'!$B$7</definedName>
    <definedName name="DI_Pic">'C2-DIRD_Régions'!$B$9</definedName>
    <definedName name="DI_RA">'C2-DIRD_Régions'!$B$24</definedName>
    <definedName name="DI_TOT_REG">'C2-DIRD_Régions'!$B$35</definedName>
    <definedName name="DI_TOT_REG_PERCENT">'C2-DIRD_Régions'!$C$35</definedName>
    <definedName name="DI_TOTALE">'C1-DIRD_Nature'!$B$13</definedName>
    <definedName name="DI_TOTALE_PREV">'C1-DIRD_Nature'!$C$13</definedName>
    <definedName name="DOC_AFRI">'G01234-Effectifs PP'!$D$29</definedName>
    <definedName name="DOC_AGRI">'G6-Disciplines'!$E$13</definedName>
    <definedName name="DOC_Als">'H2-ETPR Région'!$D$16</definedName>
    <definedName name="DOC_AMNORD">'G01234-Effectifs PP'!$D$26</definedName>
    <definedName name="DOC_AMSUD">'G01234-Effectifs PP'!$D$27</definedName>
    <definedName name="DOC_AOM">'H2-ETPR Région'!$D$34</definedName>
    <definedName name="DOC_Aqu">'H2-ETPR Région'!$D$21</definedName>
    <definedName name="DOC_ASIE">'G01234-Effectifs PP'!$D$28</definedName>
    <definedName name="DOC_AUTR">'G01234-Effectifs PP'!$D$30</definedName>
    <definedName name="DOC_Auv">'H2-ETPR Région'!$D$25</definedName>
    <definedName name="DOC_BN">'H2-ETPR Région'!$D$12</definedName>
    <definedName name="DOC_Bourg">'H2-ETPR Région'!$D$13</definedName>
    <definedName name="DOC_Bret">'H2-ETPR Région'!$D$19</definedName>
    <definedName name="DOC_CA">'H2-ETPR Région'!$D$8</definedName>
    <definedName name="DOC_CD">'G01234-Effectifs PP'!$D$13</definedName>
    <definedName name="DOC_CDD">'G01234-Effectifs PP'!$D$10</definedName>
    <definedName name="DOC_CDD_A">'G01234-Effectifs PP'!$D$12</definedName>
    <definedName name="DOC_CDD_L">'G01234-Effectifs PP'!$D$11</definedName>
    <definedName name="DOC_CDI">'G01234-Effectifs PP'!$D$9</definedName>
    <definedName name="DOC_CHIM">'G6-Disciplines'!$E$9</definedName>
    <definedName name="DOC_Cors">'H2-ETPR Région'!$D$28</definedName>
    <definedName name="DOC_CVdL">'H2-ETPR Région'!$D$11</definedName>
    <definedName name="DOC_ENSU_PP">'G01234-Effectifs PP'!$D$39</definedName>
    <definedName name="DOC_ENTR_PP">'G01234-Effectifs PP'!$D$41</definedName>
    <definedName name="DOC_ETAT_PP">'G01234-Effectifs PP'!$D$38</definedName>
    <definedName name="DOC_ETR_PP">'G01234-Effectifs PP'!$D$43</definedName>
    <definedName name="DOC_EURO">'G01234-Effectifs PP'!$D$25</definedName>
    <definedName name="DOC_FC">'H2-ETPR Région'!$D$17</definedName>
    <definedName name="DOC_FE">'G01234-Effectifs PP'!$D$17</definedName>
    <definedName name="DOC_FORM_F">'G8-Effectifs PP Statut'!$D$6</definedName>
    <definedName name="DOC_FORM_H">'G8-Effectifs PP Statut'!$D$11</definedName>
    <definedName name="DOC_FR">'G01234-Effectifs PP'!$D$23</definedName>
    <definedName name="DOC_GES">'G6-Disciplines'!$E$18</definedName>
    <definedName name="DOC_Guad">'H2-ETPR Région'!$D$29</definedName>
    <definedName name="DOC_Guya">'H2-ETPR Région'!$D$31</definedName>
    <definedName name="DOC_HN">'H2-ETPR Région'!$D$10</definedName>
    <definedName name="DOC_HO">'G01234-Effectifs PP'!$D$16</definedName>
    <definedName name="DOC_IdF">'H2-ETPR Région'!$D$7</definedName>
    <definedName name="DOC_IN_ETP">'H1-ETPR lieu'!$D$8</definedName>
    <definedName name="DOC_IN_PP">'G01234-Effectifs PP'!$D$36</definedName>
    <definedName name="DOC_ISBL_PP">'G01234-Effectifs PP'!$D$40</definedName>
    <definedName name="DOC_LIEU_ETP">'H1-ETPR lieu'!$D$10</definedName>
    <definedName name="DOC_LIEU_PP">'G01234-Effectifs PP'!$D$44</definedName>
    <definedName name="DOC_Lim">'H2-ETPR Région'!$D$23</definedName>
    <definedName name="DOC_Lorr">'H2-ETPR Région'!$D$15</definedName>
    <definedName name="DOC_LR">'H2-ETPR Région'!$D$26</definedName>
    <definedName name="DOC_LRe">'H2-ETPR Région'!$D$32</definedName>
    <definedName name="DOC_Marti">'H2-ETPR Région'!$D$30</definedName>
    <definedName name="DOC_MATH">'G6-Disciplines'!$E$7</definedName>
    <definedName name="DOC_Mayo">'H2-ETPR Région'!$D$33</definedName>
    <definedName name="DOC_MECA">'G6-Disciplines'!$E$11</definedName>
    <definedName name="DOC_MED">'G6-Disciplines'!$E$15</definedName>
    <definedName name="DOC_MP">'H2-ETPR Région'!$D$22</definedName>
    <definedName name="DOC_NAT">'G01234-Effectifs PP'!$D$31</definedName>
    <definedName name="DOC_NATU">'G6-Disciplines'!$E$12</definedName>
    <definedName name="DOC_NPdC">'H2-ETPR Région'!$D$14</definedName>
    <definedName name="DOC_OI_PP">'G01234-Effectifs PP'!$D$42</definedName>
    <definedName name="DOC_OUT_ETP">'H1-ETPR lieu'!$D$9</definedName>
    <definedName name="DOC_OUT_PP">'G01234-Effectifs PP'!$D$37</definedName>
    <definedName name="DOC_PACA">'H2-ETPR Région'!$D$27</definedName>
    <definedName name="DOC_PC">'H2-ETPR Région'!$D$20</definedName>
    <definedName name="DOC_PdL">'H2-ETPR Région'!$D$18</definedName>
    <definedName name="DOC_PHYS">'G6-Disciplines'!$E$8</definedName>
    <definedName name="DOC_Pic">'H2-ETPR Région'!$D$9</definedName>
    <definedName name="DOC_RA">'H2-ETPR Région'!$D$24</definedName>
    <definedName name="DOC_REG">'H2-ETPR Région'!$D$36</definedName>
    <definedName name="DOC_REG_ETR">'H2-ETPR Région'!$D$35</definedName>
    <definedName name="DOC_SE">'G01234-Effectifs PP'!$D$18</definedName>
    <definedName name="DOC_SH">'G6-Disciplines'!$E$17</definedName>
    <definedName name="DOC_SS">'G6-Disciplines'!$E$16</definedName>
    <definedName name="DOC_STIC">'G6-Disciplines'!$E$10</definedName>
    <definedName name="DOC_SV">'G6-Disciplines'!$E$14</definedName>
    <definedName name="DOC_T_ETP">'J-Tiers ETPR'!$D$14</definedName>
    <definedName name="DOC_T_PP">'I-Tiers PP'!$D$14</definedName>
    <definedName name="DOC_TAUTRE_ETP">'J-Tiers ETPR'!$D$13</definedName>
    <definedName name="DOC_TAUTRE_PP">'I-Tiers PP'!$D$13</definedName>
    <definedName name="DOC_TCOLLTER_ETP">'J-Tiers ETPR'!$D$10</definedName>
    <definedName name="DOC_TCOLLTER_PP">'I-Tiers PP'!$D$10</definedName>
    <definedName name="DOC_TETR_ETP">'J-Tiers ETPR'!$D$12</definedName>
    <definedName name="DOC_TETR_PP">'I-Tiers PP'!$D$12</definedName>
    <definedName name="DOC_TMIN_ETP">'J-Tiers ETPR'!$D$8</definedName>
    <definedName name="DOC_TMIN_PP">'I-Tiers PP'!$D$8</definedName>
    <definedName name="DOC_TOI_ETP">'J-Tiers ETPR'!$D$11</definedName>
    <definedName name="DOC_TOI_PP">'I-Tiers PP'!$D$11</definedName>
    <definedName name="DOC_TORGFI_ETP">'J-Tiers ETPR'!$D$9</definedName>
    <definedName name="DOC_TORGFI_PP">'I-Tiers PP'!$D$9</definedName>
    <definedName name="DOC_TOT">'G8-Effectifs PP Statut'!$D$15</definedName>
    <definedName name="DOC_TOT_F">'G8-Effectifs PP Statut'!$D$8</definedName>
    <definedName name="DOC_TOT_H">'G8-Effectifs PP Statut'!$D$13</definedName>
    <definedName name="DOC_UE">'G01234-Effectifs PP'!$D$24</definedName>
    <definedName name="DR_100_FE">'G5-Age (onglet F)'!$B$17</definedName>
    <definedName name="DR_100_HO">'G5-Age (onglet H)'!$B$18</definedName>
    <definedName name="DR_25_FE">'G5-Age (onglet F)'!$B$6</definedName>
    <definedName name="DR_25_HO">'G5-Age (onglet H)'!$B$7</definedName>
    <definedName name="DR_29_FE">'G5-Age (onglet F)'!$B$7</definedName>
    <definedName name="DR_29_HO">'G5-Age (onglet H)'!$B$8</definedName>
    <definedName name="DR_34_FE">'G5-Age (onglet F)'!$B$8</definedName>
    <definedName name="DR_34_HO">'G5-Age (onglet H)'!$B$9</definedName>
    <definedName name="DR_39_FE">'G5-Age (onglet F)'!$B$9</definedName>
    <definedName name="DR_39_HO">'G5-Age (onglet H)'!$B$10</definedName>
    <definedName name="DR_44_FE">'G5-Age (onglet F)'!$B$10</definedName>
    <definedName name="DR_44_HO">'G5-Age (onglet H)'!$B$11</definedName>
    <definedName name="DR_49_FE">'G5-Age (onglet F)'!$B$11</definedName>
    <definedName name="DR_49_HO">'G5-Age (onglet H)'!$B$12</definedName>
    <definedName name="DR_54_FE">'G5-Age (onglet F)'!$B$12</definedName>
    <definedName name="DR_54_HO">'G5-Age (onglet H)'!$B$13</definedName>
    <definedName name="DR_59_FE">'G5-Age (onglet F)'!$B$13</definedName>
    <definedName name="DR_59_HO">'G5-Age (onglet H)'!$B$14</definedName>
    <definedName name="DR_62_FE">'G5-Age (onglet F)'!$B$14</definedName>
    <definedName name="DR_62_HO">'G5-Age (onglet H)'!$B$15</definedName>
    <definedName name="DR_64_FE">'G5-Age (onglet F)'!$B$15</definedName>
    <definedName name="DR_64_HO">'G5-Age (onglet H)'!$B$16</definedName>
    <definedName name="DR_67_FE">'G5-Age (onglet F)'!$B$16</definedName>
    <definedName name="DR_67_HO">'G5-Age (onglet H)'!$B$17</definedName>
    <definedName name="DR_AFRI">'G01234-Effectifs PP'!$B$29</definedName>
    <definedName name="DR_AGE">'G5-Age (onglet T)'!$B$7</definedName>
    <definedName name="DR_AGE_FE">'G5-Age (onglet F)'!$B$18</definedName>
    <definedName name="DR_AGE_HO">'G5-Age (onglet H)'!$B$19</definedName>
    <definedName name="DR_Als">'H2-ETPR Région'!$B$16</definedName>
    <definedName name="DR_AMNORD">'G01234-Effectifs PP'!$B$26</definedName>
    <definedName name="DR_AMSUD">'G01234-Effectifs PP'!$B$27</definedName>
    <definedName name="DR_AOM">'H2-ETPR Région'!$B$34</definedName>
    <definedName name="DR_Aqu">'H2-ETPR Région'!$B$21</definedName>
    <definedName name="DR_ASIE">'G01234-Effectifs PP'!$B$28</definedName>
    <definedName name="DR_AUTR">'G01234-Effectifs PP'!$B$30</definedName>
    <definedName name="DR_Auv">'H2-ETPR Région'!$B$25</definedName>
    <definedName name="DR_BN">'H2-ETPR Région'!$B$12</definedName>
    <definedName name="DR_Bourg">'H2-ETPR Région'!$B$13</definedName>
    <definedName name="DR_Bret">'H2-ETPR Région'!$B$19</definedName>
    <definedName name="DR_CA">'H2-ETPR Région'!$B$8</definedName>
    <definedName name="DR_CD">'G01234-Effectifs PP'!$B$13</definedName>
    <definedName name="DR_CDD">'G01234-Effectifs PP'!$B$10</definedName>
    <definedName name="DR_CDD_A">'G01234-Effectifs PP'!$B$12</definedName>
    <definedName name="DR_CDD_F">'G8-Effectifs PP Statut'!$B$7</definedName>
    <definedName name="DR_CDD_H">'G8-Effectifs PP Statut'!$B$12</definedName>
    <definedName name="DR_CDD_L">'G01234-Effectifs PP'!$B$11</definedName>
    <definedName name="DR_CDI">'G01234-Effectifs PP'!$B$9</definedName>
    <definedName name="DR_Cors">'H2-ETPR Région'!$B$28</definedName>
    <definedName name="DR_CVdL">'H2-ETPR Région'!$B$11</definedName>
    <definedName name="DR_ENSU_PP">'G01234-Effectifs PP'!$B$39</definedName>
    <definedName name="DR_ENTR_PP">'G01234-Effectifs PP'!$B$41</definedName>
    <definedName name="DR_ETAT_PP">'G01234-Effectifs PP'!$B$38</definedName>
    <definedName name="DR_ETR_PP">'G01234-Effectifs PP'!$B$43</definedName>
    <definedName name="DR_EURO">'G01234-Effectifs PP'!$B$25</definedName>
    <definedName name="DR_FC">'H2-ETPR Région'!$B$17</definedName>
    <definedName name="DR_FE">'G01234-Effectifs PP'!$B$17</definedName>
    <definedName name="DR_FR">'G01234-Effectifs PP'!$B$23</definedName>
    <definedName name="DR_Guad">'H2-ETPR Région'!$B$29</definedName>
    <definedName name="DR_Guya">'H2-ETPR Région'!$B$31</definedName>
    <definedName name="DR_HN">'H2-ETPR Région'!$B$10</definedName>
    <definedName name="DR_HO">'G01234-Effectifs PP'!$B$16</definedName>
    <definedName name="DR_IdF">'H2-ETPR Région'!$B$7</definedName>
    <definedName name="DR_IN_ETP">'H1-ETPR lieu'!$B$8</definedName>
    <definedName name="DR_IN_PP">'G01234-Effectifs PP'!$B$36</definedName>
    <definedName name="DR_ISBL_PP">'G01234-Effectifs PP'!$B$40</definedName>
    <definedName name="DR_LIEU_ETP">'H1-ETPR lieu'!$B$10</definedName>
    <definedName name="DR_LIEU_PP">'G01234-Effectifs PP'!$B$44</definedName>
    <definedName name="DR_Lim">'H2-ETPR Région'!$B$23</definedName>
    <definedName name="DR_Lorr">'H2-ETPR Région'!$B$15</definedName>
    <definedName name="DR_LR">'H2-ETPR Région'!$B$26</definedName>
    <definedName name="DR_LRe">'H2-ETPR Région'!$B$32</definedName>
    <definedName name="DR_Marti">'H2-ETPR Région'!$B$30</definedName>
    <definedName name="DR_Mayo">'H2-ETPR Région'!$B$33</definedName>
    <definedName name="DR_MP">'H2-ETPR Région'!$B$22</definedName>
    <definedName name="DR_NAT">'G01234-Effectifs PP'!$B$31</definedName>
    <definedName name="DR_NPdC">'H2-ETPR Région'!$B$14</definedName>
    <definedName name="DR_OI_PP">'G01234-Effectifs PP'!$B$42</definedName>
    <definedName name="DR_OUT_ETP">'H1-ETPR lieu'!$B$9</definedName>
    <definedName name="DR_OUT_PP">'G01234-Effectifs PP'!$B$37</definedName>
    <definedName name="DR_PACA">'H2-ETPR Région'!$B$27</definedName>
    <definedName name="DR_PC">'H2-ETPR Région'!$B$20</definedName>
    <definedName name="DR_PdL">'H2-ETPR Région'!$B$18</definedName>
    <definedName name="DR_PERM_F">'G8-Effectifs PP Statut'!$B$5</definedName>
    <definedName name="DR_PERM_H">'G8-Effectifs PP Statut'!$B$10</definedName>
    <definedName name="DR_Pic">'H2-ETPR Région'!$B$9</definedName>
    <definedName name="DR_RA">'H2-ETPR Région'!$B$24</definedName>
    <definedName name="DR_REG">'H2-ETPR Région'!$B$36</definedName>
    <definedName name="DR_REG_ETR">'H2-ETPR Région'!$B$35</definedName>
    <definedName name="DR_SE">'G01234-Effectifs PP'!$B$18</definedName>
    <definedName name="DR_T_ETP">'J-Tiers ETPR'!$B$14</definedName>
    <definedName name="DR_T_PP">'I-Tiers PP'!$B$14</definedName>
    <definedName name="DR_TAUTRE_ETP">'J-Tiers ETPR'!$B$13</definedName>
    <definedName name="DR_TAUTRE_PP">'I-Tiers PP'!$B$13</definedName>
    <definedName name="DR_TCOLLTER_ETP">'J-Tiers ETPR'!$B$10</definedName>
    <definedName name="DR_TCOLLTER_PP">'I-Tiers PP'!$B$10</definedName>
    <definedName name="DR_TETR_ETP">'J-Tiers ETPR'!$B$12</definedName>
    <definedName name="DR_TETR_PP">'I-Tiers PP'!$B$12</definedName>
    <definedName name="DR_TMIN_ETP">'J-Tiers ETPR'!$B$8</definedName>
    <definedName name="DR_TMIN_PP">'I-Tiers PP'!$B$8</definedName>
    <definedName name="DR_TOI_ETP">'J-Tiers ETPR'!$B$11</definedName>
    <definedName name="DR_TOI_PP">'I-Tiers PP'!$B$11</definedName>
    <definedName name="DR_TORGFI_ETP">'J-Tiers ETPR'!$B$9</definedName>
    <definedName name="DR_TORGFI_PP">'I-Tiers PP'!$B$9</definedName>
    <definedName name="DR_TOT">'G8-Effectifs PP Statut'!$B$15</definedName>
    <definedName name="DR_TOT_F">'G8-Effectifs PP Statut'!$B$8</definedName>
    <definedName name="DR_TOT_H">'G8-Effectifs PP Statut'!$B$13</definedName>
    <definedName name="DR_UE">'G01234-Effectifs PP'!$B$24</definedName>
    <definedName name="E_SYNTHESE_DEP_TOTALE">'E-Synthèse'!$B$16</definedName>
    <definedName name="E_SYNTHESE_DEP_TOTALE_PREV">'E-Synthèse'!$C$16</definedName>
    <definedName name="EFFECTIF_TOTAL">'A1-INFORMATIONS GENERALES'!$B$15</definedName>
    <definedName name="ENTITY_TYPE">'A1-INFORMATIONS GENERALES'!$B$5</definedName>
    <definedName name="ENTITY_TYPE_SIGNATORY">'1ERE PAGE'!$C$38</definedName>
    <definedName name="EPIC_AGERET_IC">'O2-Dép EPIC'!$B$9</definedName>
    <definedName name="EPIC_AGERET_SO">'O2-Dép EPIC'!$C$9</definedName>
    <definedName name="EPIC_AGERET_TOT">'O2-Dép EPIC'!$D$9</definedName>
    <definedName name="EPIC_AUD_IC">'O2-Dép EPIC'!$B$6</definedName>
    <definedName name="EPIC_AUD_SO">'O2-Dép EPIC'!$C$6</definedName>
    <definedName name="EPIC_AUD_TOT">'O2-Dép EPIC'!$D$6</definedName>
    <definedName name="EPIC_DEP_TOT_IC">'O2-Dép EPIC'!$B$7</definedName>
    <definedName name="EPIC_DEP_TOT_SO">'O2-Dép EPIC'!$C$7</definedName>
    <definedName name="EPIC_DEP_TOT_TOT">'O2-Dép EPIC'!$D$7</definedName>
    <definedName name="EPIC_REC_F_AUTRE">'R3-Recr EPIC'!$E$7</definedName>
    <definedName name="EPIC_REC_F_ICC">'R3-Recr EPIC'!$B$7</definedName>
    <definedName name="EPIC_REC_F_ICNC">'R3-Recr EPIC'!$C$7</definedName>
    <definedName name="EPIC_REC_F_IE">'R3-Recr EPIC'!$D$7</definedName>
    <definedName name="EPIC_REC_F_TOT">'R3-Recr EPIC'!$F$7</definedName>
    <definedName name="EPIC_REC_H_AUTRE">'R3-Recr EPIC'!$E$6</definedName>
    <definedName name="EPIC_REC_H_ICC">'R3-Recr EPIC'!$B$6</definedName>
    <definedName name="EPIC_REC_H_ICNC">'R3-Recr EPIC'!$C$6</definedName>
    <definedName name="EPIC_REC_H_IE">'R3-Recr EPIC'!$D$6</definedName>
    <definedName name="EPIC_REC_H_TOT">'R3-Recr EPIC'!$F$6</definedName>
    <definedName name="EPIC_REC_ICNC_AGE">'R3-Recr EPIC'!$C$10</definedName>
    <definedName name="EPIC_REC_TOT_AUTRE">'R3-Recr EPIC'!$E$8</definedName>
    <definedName name="EPIC_REC_TOT_ICC">'R3-Recr EPIC'!$B$8</definedName>
    <definedName name="EPIC_REC_TOT_ICNC">'R3-Recr EPIC'!$C$8</definedName>
    <definedName name="EPIC_REC_TOT_IE">'R3-Recr EPIC'!$D$8</definedName>
    <definedName name="EPIC_REC_TOT_TOT">'R3-Recr EPIC'!$F$8</definedName>
    <definedName name="EPIC_RET_IC">'O2-Dép EPIC'!$B$5</definedName>
    <definedName name="EPIC_RET_SO">'O2-Dép EPIC'!$C$5</definedName>
    <definedName name="EPIC_RET_TOT">'O2-Dép EPIC'!$D$5</definedName>
    <definedName name="F_AGRI">'G6-Disciplines'!$G$13</definedName>
    <definedName name="F_CHIM">'G6-Disciplines'!$G$9</definedName>
    <definedName name="F_GES">'G6-Disciplines'!$G$18</definedName>
    <definedName name="F_MATH">'G6-Disciplines'!$G$7</definedName>
    <definedName name="F_MECA">'G6-Disciplines'!$G$11</definedName>
    <definedName name="F_MED">'G6-Disciplines'!$G$15</definedName>
    <definedName name="F_NATU">'G6-Disciplines'!$G$12</definedName>
    <definedName name="F_PHYS">'G6-Disciplines'!$G$8</definedName>
    <definedName name="F_SH">'G6-Disciplines'!$G$17</definedName>
    <definedName name="F_SS">'G6-Disciplines'!$G$16</definedName>
    <definedName name="F_STIC">'G6-Disciplines'!$G$10</definedName>
    <definedName name="F_SV">'G6-Disciplines'!$G$14</definedName>
    <definedName name="FIN_1_DEST">'B1-Financeur'!$C$8</definedName>
    <definedName name="FIN_1_MONTANT">'B1-Financeur'!$A$8</definedName>
    <definedName name="FIN_1_PROV">'B1-Financeur'!$B$8</definedName>
    <definedName name="FIN_10_DEST">'B1-Financeur'!$C$17</definedName>
    <definedName name="FIN_10_MONTANT">'B1-Financeur'!$A$17</definedName>
    <definedName name="FIN_10_PROV">'B1-Financeur'!$B$17</definedName>
    <definedName name="FIN_11_DEST">'B1-Financeur'!$C$18</definedName>
    <definedName name="FIN_11_MONTANT">'B1-Financeur'!$A$18</definedName>
    <definedName name="FIN_11_PROV">'B1-Financeur'!$B$18</definedName>
    <definedName name="FIN_12_DEST">'B1-Financeur'!$C$19</definedName>
    <definedName name="FIN_12_MONTANT">'B1-Financeur'!$A$19</definedName>
    <definedName name="FIN_12_PROV">'B1-Financeur'!$B$19</definedName>
    <definedName name="FIN_13_DEST">'B1-Financeur'!$C$20</definedName>
    <definedName name="FIN_13_MONTANT">'B1-Financeur'!$A$20</definedName>
    <definedName name="FIN_13_PROV">'B1-Financeur'!$B$20</definedName>
    <definedName name="FIN_14_DEST">'B1-Financeur'!$C$21</definedName>
    <definedName name="FIN_14_MONTANT">'B1-Financeur'!$A$21</definedName>
    <definedName name="FIN_14_PROV">'B1-Financeur'!$B$21</definedName>
    <definedName name="FIN_15_DEST">'B1-Financeur'!$C$22</definedName>
    <definedName name="FIN_15_MONTANT">'B1-Financeur'!$A$22</definedName>
    <definedName name="FIN_15_PROV">'B1-Financeur'!$B$22</definedName>
    <definedName name="FIN_16_DEST">'B1-Financeur'!$C$23</definedName>
    <definedName name="FIN_16_MONTANT">'B1-Financeur'!$A$23</definedName>
    <definedName name="FIN_16_PROV">'B1-Financeur'!$B$23</definedName>
    <definedName name="FIN_17_DEST">'B1-Financeur'!$C$24</definedName>
    <definedName name="FIN_17_MONTANT">'B1-Financeur'!$A$24</definedName>
    <definedName name="FIN_17_PROV">'B1-Financeur'!$B$24</definedName>
    <definedName name="FIN_18_DEST">'B1-Financeur'!$C$25</definedName>
    <definedName name="FIN_18_MONTANT">'B1-Financeur'!$A$25</definedName>
    <definedName name="FIN_18_PROV">'B1-Financeur'!$B$25</definedName>
    <definedName name="FIN_19_DEST">'B1-Financeur'!$C$26</definedName>
    <definedName name="FIN_19_MONTANT">'B1-Financeur'!$A$26</definedName>
    <definedName name="FIN_19_PROV">'B1-Financeur'!$B$26</definedName>
    <definedName name="FIN_2_DEST">'B1-Financeur'!$C$9</definedName>
    <definedName name="FIN_2_MONTANT">'B1-Financeur'!$A$9</definedName>
    <definedName name="FIN_2_PROV">'B1-Financeur'!$B$9</definedName>
    <definedName name="FIN_20_DEST">'B1-Financeur'!$C$27</definedName>
    <definedName name="FIN_20_MONTANT">'B1-Financeur'!$A$27</definedName>
    <definedName name="FIN_20_PROV">'B1-Financeur'!$B$27</definedName>
    <definedName name="FIN_21_DEST">'B1-Financeur'!$C$28</definedName>
    <definedName name="FIN_21_MONTANT">'B1-Financeur'!$A$28</definedName>
    <definedName name="FIN_21_PROV">'B1-Financeur'!$B$28</definedName>
    <definedName name="FIN_22_DEST">'B1-Financeur'!$C$29</definedName>
    <definedName name="FIN_22_MONTANT">'B1-Financeur'!$A$29</definedName>
    <definedName name="FIN_22_PROV">'B1-Financeur'!$B$29</definedName>
    <definedName name="FIN_23_DEST">'B1-Financeur'!$C$30</definedName>
    <definedName name="FIN_23_MONTANT">'B1-Financeur'!$A$30</definedName>
    <definedName name="FIN_23_PROV">'B1-Financeur'!$B$30</definedName>
    <definedName name="FIN_24_DEST">'B1-Financeur'!$C$31</definedName>
    <definedName name="FIN_24_MONTANT">'B1-Financeur'!$A$31</definedName>
    <definedName name="FIN_24_PROV">'B1-Financeur'!$B$31</definedName>
    <definedName name="FIN_25_DEST">'B1-Financeur'!$C$32</definedName>
    <definedName name="FIN_25_MONTANT">'B1-Financeur'!$A$32</definedName>
    <definedName name="FIN_25_PROV">'B1-Financeur'!$B$32</definedName>
    <definedName name="FIN_26_DEST">'B1-Financeur'!$C$33</definedName>
    <definedName name="FIN_26_MONTANT">'B1-Financeur'!$A$33</definedName>
    <definedName name="FIN_26_PROV">'B1-Financeur'!$B$33</definedName>
    <definedName name="FIN_27_DEST">'B1-Financeur'!$C$34</definedName>
    <definedName name="FIN_27_MONTANT">'B1-Financeur'!$A$34</definedName>
    <definedName name="FIN_27_PROV">'B1-Financeur'!$B$34</definedName>
    <definedName name="FIN_28_DEST">'B1-Financeur'!$C$35</definedName>
    <definedName name="FIN_28_MONTANT">'B1-Financeur'!$A$35</definedName>
    <definedName name="FIN_28_PROV">'B1-Financeur'!$B$35</definedName>
    <definedName name="FIN_29_DEST">'B1-Financeur'!$C$36</definedName>
    <definedName name="FIN_29_MONTANT">'B1-Financeur'!$A$36</definedName>
    <definedName name="FIN_29_PROV">'B1-Financeur'!$B$36</definedName>
    <definedName name="FIN_3_DEST">'B1-Financeur'!$C$10</definedName>
    <definedName name="FIN_3_MONTANT">'B1-Financeur'!$A$10</definedName>
    <definedName name="FIN_3_PROV">'B1-Financeur'!$B$10</definedName>
    <definedName name="FIN_30_DEST">'B1-Financeur'!$C$37</definedName>
    <definedName name="FIN_30_MONTANT">'B1-Financeur'!$A$37</definedName>
    <definedName name="FIN_30_PROV">'B1-Financeur'!$B$37</definedName>
    <definedName name="FIN_31_DEST">'B1-Financeur'!$C$38</definedName>
    <definedName name="FIN_31_MONTANT">'B1-Financeur'!$A$38</definedName>
    <definedName name="FIN_31_PROV">'B1-Financeur'!$B$38</definedName>
    <definedName name="FIN_32_DEST">'B1-Financeur'!$C$39</definedName>
    <definedName name="FIN_32_MONTANT">'B1-Financeur'!$A$39</definedName>
    <definedName name="FIN_32_PROV">'B1-Financeur'!$B$39</definedName>
    <definedName name="FIN_33_DEST">'B1-Financeur'!$C$40</definedName>
    <definedName name="FIN_33_MONTANT">'B1-Financeur'!$A$40</definedName>
    <definedName name="FIN_33_PROV">'B1-Financeur'!$B$40</definedName>
    <definedName name="FIN_34_DEST">'B1-Financeur'!$C$41</definedName>
    <definedName name="FIN_34_MONTANT">'B1-Financeur'!$A$41</definedName>
    <definedName name="FIN_34_PROV">'B1-Financeur'!$B$41</definedName>
    <definedName name="FIN_35_DEST">'B1-Financeur'!$C$42</definedName>
    <definedName name="FIN_35_MONTANT">'B1-Financeur'!$A$42</definedName>
    <definedName name="FIN_35_PROV">'B1-Financeur'!$B$42</definedName>
    <definedName name="FIN_36_DEST">'B1-Financeur'!$C$43</definedName>
    <definedName name="FIN_36_MONTANT">'B1-Financeur'!$A$43</definedName>
    <definedName name="FIN_36_PROV">'B1-Financeur'!$B$43</definedName>
    <definedName name="FIN_37_DEST">'B1-Financeur'!$C$44</definedName>
    <definedName name="FIN_37_MONTANT">'B1-Financeur'!$A$44</definedName>
    <definedName name="FIN_37_PROV">'B1-Financeur'!$B$44</definedName>
    <definedName name="FIN_38_DEST">'B1-Financeur'!$C$45</definedName>
    <definedName name="FIN_38_MONTANT">'B1-Financeur'!$A$45</definedName>
    <definedName name="FIN_38_PROV">'B1-Financeur'!$B$45</definedName>
    <definedName name="FIN_39_DEST">'B1-Financeur'!$C$46</definedName>
    <definedName name="FIN_39_MONTANT">'B1-Financeur'!$A$46</definedName>
    <definedName name="FIN_39_PROV">'B1-Financeur'!$B$46</definedName>
    <definedName name="FIN_4_DEST">'B1-Financeur'!$C$11</definedName>
    <definedName name="FIN_4_MONTANT">'B1-Financeur'!$A$11</definedName>
    <definedName name="FIN_4_PROV">'B1-Financeur'!$B$11</definedName>
    <definedName name="FIN_40_DEST">'B1-Financeur'!$C$47</definedName>
    <definedName name="FIN_40_MONTANT">'B1-Financeur'!$A$47</definedName>
    <definedName name="FIN_40_PROV">'B1-Financeur'!$B$47</definedName>
    <definedName name="FIN_41_DEST">'B1-Financeur'!$C$48</definedName>
    <definedName name="FIN_41_MONTANT">'B1-Financeur'!$A$48</definedName>
    <definedName name="FIN_41_PROV">'B1-Financeur'!$B$48</definedName>
    <definedName name="FIN_42_DEST">'B1-Financeur'!$C$49</definedName>
    <definedName name="FIN_42_MONTANT">'B1-Financeur'!$A$49</definedName>
    <definedName name="FIN_42_PROV">'B1-Financeur'!$B$49</definedName>
    <definedName name="FIN_5_DEST">'B1-Financeur'!$C$12</definedName>
    <definedName name="FIN_5_MONTANT">'B1-Financeur'!$A$12</definedName>
    <definedName name="FIN_5_PROV">'B1-Financeur'!$B$12</definedName>
    <definedName name="FIN_6_DEST">'B1-Financeur'!$C$13</definedName>
    <definedName name="FIN_6_MONTANT">'B1-Financeur'!$A$13</definedName>
    <definedName name="FIN_6_PROV">'B1-Financeur'!$B$13</definedName>
    <definedName name="FIN_7_DEST">'B1-Financeur'!$C$14</definedName>
    <definedName name="FIN_7_MONTANT">'B1-Financeur'!$A$14</definedName>
    <definedName name="FIN_7_PROV">'B1-Financeur'!$B$14</definedName>
    <definedName name="FIN_8_DEST">'B1-Financeur'!$C$15</definedName>
    <definedName name="FIN_8_MONTANT">'B1-Financeur'!$A$15</definedName>
    <definedName name="FIN_8_PROV">'B1-Financeur'!$B$15</definedName>
    <definedName name="FIN_9_DEST">'B1-Financeur'!$C$16</definedName>
    <definedName name="FIN_9_MONTANT">'B1-Financeur'!$A$16</definedName>
    <definedName name="FIN_9_PROV">'B1-Financeur'!$B$16</definedName>
    <definedName name="HEURE_CHARGE">ChargeEnquêté!$B$4</definedName>
    <definedName name="IDENT_ADRESSE">'A1-INFORMATIONS GENERALES'!$B$9</definedName>
    <definedName name="IDENT_COMPL_ADR">'A1-INFORMATIONS GENERALES'!$B$10</definedName>
    <definedName name="IDENT_CP">'A1-INFORMATIONS GENERALES'!$B$11</definedName>
    <definedName name="IDENT_NOM">'A1-INFORMATIONS GENERALES'!$B$7</definedName>
    <definedName name="IDENT_SIGLE">'A1-INFORMATIONS GENERALES'!$B$8</definedName>
    <definedName name="IDENT_VILLE">'A1-INFORMATIONS GENERALES'!$B$12</definedName>
    <definedName name="IE_100_FE">'G5-Age (onglet F)'!$D$17</definedName>
    <definedName name="IE_100_HO">'G5-Age (onglet H)'!$D$18</definedName>
    <definedName name="IE_25_FE">'G5-Age (onglet F)'!$D$6</definedName>
    <definedName name="IE_25_HO">'G5-Age (onglet H)'!$D$7</definedName>
    <definedName name="IE_29_FE">'G5-Age (onglet F)'!$D$7</definedName>
    <definedName name="IE_29_HO">'G5-Age (onglet H)'!$D$8</definedName>
    <definedName name="IE_34_FE">'G5-Age (onglet F)'!$D$8</definedName>
    <definedName name="IE_34_HO">'G5-Age (onglet H)'!$D$9</definedName>
    <definedName name="IE_39_FE">'G5-Age (onglet F)'!$D$9</definedName>
    <definedName name="IE_39_HO">'G5-Age (onglet H)'!$D$10</definedName>
    <definedName name="IE_44_FE">'G5-Age (onglet F)'!$D$10</definedName>
    <definedName name="IE_44_HO">'G5-Age (onglet H)'!$D$11</definedName>
    <definedName name="IE_49_FE">'G5-Age (onglet F)'!$D$11</definedName>
    <definedName name="IE_49_HO">'G5-Age (onglet H)'!$D$12</definedName>
    <definedName name="IE_54_FE">'G5-Age (onglet F)'!$D$12</definedName>
    <definedName name="IE_54_HO">'G5-Age (onglet H)'!$D$13</definedName>
    <definedName name="IE_59_FE">'G5-Age (onglet F)'!$D$13</definedName>
    <definedName name="IE_59_HO">'G5-Age (onglet H)'!$D$14</definedName>
    <definedName name="IE_62_FE">'G5-Age (onglet F)'!$D$14</definedName>
    <definedName name="IE_62_HO">'G5-Age (onglet H)'!$D$15</definedName>
    <definedName name="IE_64_FE">'G5-Age (onglet F)'!$D$15</definedName>
    <definedName name="IE_64_HO">'G5-Age (onglet H)'!$D$16</definedName>
    <definedName name="IE_67_FE">'G5-Age (onglet F)'!$D$16</definedName>
    <definedName name="IE_67_HO">'G5-Age (onglet H)'!$D$17</definedName>
    <definedName name="IE_AFRI">'G01234-Effectifs PP'!$E$29</definedName>
    <definedName name="IE_AGE">'G5-Age (onglet T)'!$D$7</definedName>
    <definedName name="IE_AGE_FE">'G5-Age (onglet F)'!$D$18</definedName>
    <definedName name="IE_AGE_HO">'G5-Age (onglet H)'!$D$19</definedName>
    <definedName name="IE_Als">'H2-ETPR Région'!$E$16</definedName>
    <definedName name="IE_AMNORD">'G01234-Effectifs PP'!$E$26</definedName>
    <definedName name="IE_AMSUD">'G01234-Effectifs PP'!$E$27</definedName>
    <definedName name="IE_AOM">'H2-ETPR Région'!$E$34</definedName>
    <definedName name="IE_Aqu">'H2-ETPR Région'!$E$21</definedName>
    <definedName name="IE_ASIE">'G01234-Effectifs PP'!$E$28</definedName>
    <definedName name="IE_AUTR">'G01234-Effectifs PP'!$E$30</definedName>
    <definedName name="IE_Auv">'H2-ETPR Région'!$E$25</definedName>
    <definedName name="IE_BN">'H2-ETPR Région'!$E$12</definedName>
    <definedName name="IE_Bourg">'H2-ETPR Région'!$E$13</definedName>
    <definedName name="IE_Bret">'H2-ETPR Région'!$E$19</definedName>
    <definedName name="IE_CA">'H2-ETPR Région'!$E$8</definedName>
    <definedName name="IE_CD">'G01234-Effectifs PP'!$E$13</definedName>
    <definedName name="IE_CDD">'G01234-Effectifs PP'!$E$10</definedName>
    <definedName name="IE_CDD_A">'G01234-Effectifs PP'!$E$12</definedName>
    <definedName name="IE_CDD_F">'G8-Effectifs PP Statut'!$E$7</definedName>
    <definedName name="IE_CDD_H">'G8-Effectifs PP Statut'!$E$12</definedName>
    <definedName name="IE_CDD_L">'G01234-Effectifs PP'!$E$11</definedName>
    <definedName name="IE_CDI">'G01234-Effectifs PP'!$E$9</definedName>
    <definedName name="IE_Cors">'H2-ETPR Région'!$E$28</definedName>
    <definedName name="IE_CVdL">'H2-ETPR Région'!$E$11</definedName>
    <definedName name="IE_ENSU_PP">'G01234-Effectifs PP'!$E$39</definedName>
    <definedName name="IE_ENTR_PP">'G01234-Effectifs PP'!$E$41</definedName>
    <definedName name="IE_ETAT_PP">'G01234-Effectifs PP'!$E$38</definedName>
    <definedName name="IE_ETR_PP">'G01234-Effectifs PP'!$E$43</definedName>
    <definedName name="IE_EURO">'G01234-Effectifs PP'!$E$25</definedName>
    <definedName name="IE_FC">'H2-ETPR Région'!$E$17</definedName>
    <definedName name="IE_FE">'G01234-Effectifs PP'!$E$17</definedName>
    <definedName name="IE_FORM_F">'G8-Effectifs PP Statut'!$E$6</definedName>
    <definedName name="IE_FORM_H">'G8-Effectifs PP Statut'!$E$11</definedName>
    <definedName name="IE_FR">'G01234-Effectifs PP'!$E$23</definedName>
    <definedName name="IE_Guad">'H2-ETPR Région'!$E$29</definedName>
    <definedName name="IE_Guya">'H2-ETPR Région'!$E$31</definedName>
    <definedName name="IE_HN">'H2-ETPR Région'!$E$10</definedName>
    <definedName name="IE_HO">'G01234-Effectifs PP'!$E$16</definedName>
    <definedName name="IE_IdF">'H2-ETPR Région'!$E$7</definedName>
    <definedName name="IE_IN_ETP">'H1-ETPR lieu'!$E$8</definedName>
    <definedName name="IE_IN_PP">'G01234-Effectifs PP'!$E$36</definedName>
    <definedName name="IE_ISBL_PP">'G01234-Effectifs PP'!$E$40</definedName>
    <definedName name="IE_LIEU_ETP">'H1-ETPR lieu'!$E$10</definedName>
    <definedName name="IE_LIEU_PP">'G01234-Effectifs PP'!$E$44</definedName>
    <definedName name="IE_Lim">'H2-ETPR Région'!$E$23</definedName>
    <definedName name="IE_Lorr">'H2-ETPR Région'!$E$15</definedName>
    <definedName name="IE_LR">'H2-ETPR Région'!$E$26</definedName>
    <definedName name="IE_LRe">'H2-ETPR Région'!$E$32</definedName>
    <definedName name="IE_Marti">'H2-ETPR Région'!$E$30</definedName>
    <definedName name="IE_Mayo">'H2-ETPR Région'!$E$33</definedName>
    <definedName name="IE_MP">'H2-ETPR Région'!$E$22</definedName>
    <definedName name="IE_NAT">'G01234-Effectifs PP'!$E$31</definedName>
    <definedName name="IE_NPdC">'H2-ETPR Région'!$E$14</definedName>
    <definedName name="IE_OI_PP">'G01234-Effectifs PP'!$E$42</definedName>
    <definedName name="IE_OUT_ETP">'H1-ETPR lieu'!$E$9</definedName>
    <definedName name="IE_OUT_PP">'G01234-Effectifs PP'!$E$37</definedName>
    <definedName name="IE_PACA">'H2-ETPR Région'!$E$27</definedName>
    <definedName name="IE_PC">'H2-ETPR Région'!$E$20</definedName>
    <definedName name="IE_PdL">'H2-ETPR Région'!$E$18</definedName>
    <definedName name="IE_PERM_F">'G8-Effectifs PP Statut'!$E$5</definedName>
    <definedName name="IE_PERM_H">'G8-Effectifs PP Statut'!$E$10</definedName>
    <definedName name="IE_Pic">'H2-ETPR Région'!$E$9</definedName>
    <definedName name="IE_RA">'H2-ETPR Région'!$E$24</definedName>
    <definedName name="IE_REG">'H2-ETPR Région'!$E$36</definedName>
    <definedName name="IE_REG_ETR">'H2-ETPR Région'!$E$35</definedName>
    <definedName name="IE_SE">'G01234-Effectifs PP'!$E$18</definedName>
    <definedName name="IE_T_ETP">'J-Tiers ETPR'!$E$14</definedName>
    <definedName name="IE_T_PP">'I-Tiers PP'!$E$14</definedName>
    <definedName name="IE_TAUTRE_ETP">'J-Tiers ETPR'!$E$13</definedName>
    <definedName name="IE_TAUTRE_PP">'I-Tiers PP'!$E$13</definedName>
    <definedName name="IE_TCOLLTER_ETP">'J-Tiers ETPR'!$E$10</definedName>
    <definedName name="IE_TCOLLTER_PP">'I-Tiers PP'!$E$10</definedName>
    <definedName name="IE_TETR_ETP">'J-Tiers ETPR'!$E$12</definedName>
    <definedName name="IE_TETR_PP">'I-Tiers PP'!$E$12</definedName>
    <definedName name="IE_TMIN_ETP">'J-Tiers ETPR'!$E$8</definedName>
    <definedName name="IE_TMIN_PP">'I-Tiers PP'!$E$8</definedName>
    <definedName name="IE_TOI_ETP">'J-Tiers ETPR'!$E$11</definedName>
    <definedName name="IE_TOI_PP">'I-Tiers PP'!$E$11</definedName>
    <definedName name="IE_TORGFI_ETP">'J-Tiers ETPR'!$E$9</definedName>
    <definedName name="IE_TORGFI_PP">'I-Tiers PP'!$E$9</definedName>
    <definedName name="IE_TOT">'G8-Effectifs PP Statut'!$E$15</definedName>
    <definedName name="IE_TOT_F">'G8-Effectifs PP Statut'!$E$8</definedName>
    <definedName name="IE_TOT_H">'G8-Effectifs PP Statut'!$E$13</definedName>
    <definedName name="IE_UE">'G01234-Effectifs PP'!$E$24</definedName>
    <definedName name="MIN_CHARGE">ChargeEnquêté!$D$4</definedName>
    <definedName name="NTI_AGRI">'G6-Disciplines'!$C$13</definedName>
    <definedName name="NTI_CHIM">'G6-Disciplines'!$C$9</definedName>
    <definedName name="NTI_DISC">'G6-Disciplines'!$C$19</definedName>
    <definedName name="NTI_GES">'G6-Disciplines'!$C$18</definedName>
    <definedName name="NTI_MATH">'G6-Disciplines'!$C$7</definedName>
    <definedName name="NTI_MECA">'G6-Disciplines'!$C$11</definedName>
    <definedName name="NTI_MED">'G6-Disciplines'!$C$15</definedName>
    <definedName name="NTI_NATU">'G6-Disciplines'!$C$12</definedName>
    <definedName name="NTI_NDOC_AGRI">'G6-Disciplines'!$D$13</definedName>
    <definedName name="NTI_NDOC_CHIM">'G6-Disciplines'!$D$9</definedName>
    <definedName name="NTI_NDOC_GES">'G6-Disciplines'!$D$18</definedName>
    <definedName name="NTI_NDOC_MATH">'G6-Disciplines'!$D$7</definedName>
    <definedName name="NTI_NDOC_MECA">'G6-Disciplines'!$D$11</definedName>
    <definedName name="NTI_NDOC_MED">'G6-Disciplines'!$D$15</definedName>
    <definedName name="NTI_NDOC_NATU">'G6-Disciplines'!$D$12</definedName>
    <definedName name="NTI_NDOC_PHYS">'G6-Disciplines'!$D$8</definedName>
    <definedName name="NTI_NDOC_SH">'G6-Disciplines'!$D$17</definedName>
    <definedName name="NTI_NDOC_SS">'G6-Disciplines'!$D$16</definedName>
    <definedName name="NTI_NDOC_STIC">'G6-Disciplines'!$D$10</definedName>
    <definedName name="NTI_NDOC_SV">'G6-Disciplines'!$D$14</definedName>
    <definedName name="NTI_PHYS">'G6-Disciplines'!$C$8</definedName>
    <definedName name="NTI_SH">'G6-Disciplines'!$C$17</definedName>
    <definedName name="NTI_SS">'G6-Disciplines'!$C$16</definedName>
    <definedName name="NTI_STIC">'G6-Disciplines'!$C$10</definedName>
    <definedName name="NTI_SV">'G6-Disciplines'!$C$14</definedName>
    <definedName name="PREV1_IC">'O2-Dép EPIC'!$B$14</definedName>
    <definedName name="PREV1_SO">'O2-Dép EPIC'!$C$14</definedName>
    <definedName name="PREV1_TOT">'O2-Dép EPIC'!$D$14</definedName>
    <definedName name="PREV2_IC">'O2-Dép EPIC'!$B$15</definedName>
    <definedName name="PREV2_SO">'O2-Dép EPIC'!$C$15</definedName>
    <definedName name="PREV2_TOT">'O2-Dép EPIC'!$D$15</definedName>
    <definedName name="PREV3_IC">'O2-Dép EPIC'!$B$16</definedName>
    <definedName name="PREV3_SO">'O2-Dép EPIC'!$C$16</definedName>
    <definedName name="PREV3_TOT">'O2-Dép EPIC'!$D$16</definedName>
    <definedName name="PREV4_IC">'O2-Dép EPIC'!$B$17</definedName>
    <definedName name="PREV4_SO">'O2-Dép EPIC'!$C$17</definedName>
    <definedName name="PREV4_TOT">'O2-Dép EPIC'!$D$17</definedName>
    <definedName name="PREV5_IC">'O2-Dép EPIC'!$B$18</definedName>
    <definedName name="PREV5_SO">'O2-Dép EPIC'!$C$18</definedName>
    <definedName name="PREV5_TOT">'O2-Dép EPIC'!$D$18</definedName>
    <definedName name="REC_AGRI">'R5-Recr Disc'!$F$14</definedName>
    <definedName name="REC_CHIM">'R5-Recr Disc'!$F$10</definedName>
    <definedName name="REC_CR_F_AGRI">'R5-Recr Disc'!$E$14</definedName>
    <definedName name="REC_CR_F_CHIM">'R5-Recr Disc'!$E$10</definedName>
    <definedName name="REC_CR_F_GES">'R5-Recr Disc'!$E$19</definedName>
    <definedName name="REC_CR_F_MATH">'R5-Recr Disc'!$E$8</definedName>
    <definedName name="REC_CR_F_MECA">'R5-Recr Disc'!$E$12</definedName>
    <definedName name="REC_CR_F_MED">'R5-Recr Disc'!$E$16</definedName>
    <definedName name="REC_CR_F_NATU">'R5-Recr Disc'!$E$13</definedName>
    <definedName name="REC_CR_F_PHYS">'R5-Recr Disc'!$E$9</definedName>
    <definedName name="REC_CR_F_SH">'R5-Recr Disc'!$E$18</definedName>
    <definedName name="REC_CR_F_SS">'R5-Recr Disc'!$E$17</definedName>
    <definedName name="REC_CR_F_STIC">'R5-Recr Disc'!$E$11</definedName>
    <definedName name="REC_CR_F_SV">'R5-Recr Disc'!$E$15</definedName>
    <definedName name="REC_CR_F_TOTDIS">'R5-Recr Disc'!$E$20</definedName>
    <definedName name="REC_CR_H_AGRI">'R5-Recr Disc'!$D$14</definedName>
    <definedName name="REC_CR_H_CHIM">'R5-Recr Disc'!$D$10</definedName>
    <definedName name="REC_CR_H_GES">'R5-Recr Disc'!$D$19</definedName>
    <definedName name="REC_CR_H_MATH">'R5-Recr Disc'!$D$8</definedName>
    <definedName name="REC_CR_H_MECA">'R5-Recr Disc'!$D$12</definedName>
    <definedName name="REC_CR_H_MED">'R5-Recr Disc'!$D$16</definedName>
    <definedName name="REC_CR_H_NATU">'R5-Recr Disc'!$D$13</definedName>
    <definedName name="REC_CR_H_PHYS">'R5-Recr Disc'!$D$9</definedName>
    <definedName name="REC_CR_H_SH">'R5-Recr Disc'!$D$18</definedName>
    <definedName name="REC_CR_H_SS">'R5-Recr Disc'!$D$17</definedName>
    <definedName name="REC_CR_H_STIC">'R5-Recr Disc'!$D$11</definedName>
    <definedName name="REC_CR_H_SV">'R5-Recr Disc'!$D$15</definedName>
    <definedName name="REC_CR_H_TOTDIS">'R5-Recr Disc'!$D$20</definedName>
    <definedName name="REC_DR_F_AGRI">'R5-Recr Disc'!$C$14</definedName>
    <definedName name="REC_DR_F_CHIM">'R5-Recr Disc'!$C$10</definedName>
    <definedName name="REC_DR_F_GES">'R5-Recr Disc'!$C$19</definedName>
    <definedName name="REC_DR_F_MATH">'R5-Recr Disc'!$C$8</definedName>
    <definedName name="REC_DR_F_MECA">'R5-Recr Disc'!$C$12</definedName>
    <definedName name="REC_DR_F_MED">'R5-Recr Disc'!$C$16</definedName>
    <definedName name="REC_DR_F_NATU">'R5-Recr Disc'!$C$13</definedName>
    <definedName name="REC_DR_F_PHYS">'R5-Recr Disc'!$C$9</definedName>
    <definedName name="REC_DR_F_SH">'R5-Recr Disc'!$C$18</definedName>
    <definedName name="REC_DR_F_SS">'R5-Recr Disc'!$C$17</definedName>
    <definedName name="REC_DR_F_STIC">'R5-Recr Disc'!$C$11</definedName>
    <definedName name="REC_DR_F_SV">'R5-Recr Disc'!$C$15</definedName>
    <definedName name="REC_DR_F_TOTDIS">'R5-Recr Disc'!$C$20</definedName>
    <definedName name="REC_DR_H_AGRI">'R5-Recr Disc'!$B$14</definedName>
    <definedName name="REC_DR_H_CHIM">'R5-Recr Disc'!$B$10</definedName>
    <definedName name="REC_DR_H_GES">'R5-Recr Disc'!$B$19</definedName>
    <definedName name="REC_DR_H_MATH">'R5-Recr Disc'!$B$8</definedName>
    <definedName name="REC_DR_H_MECA">'R5-Recr Disc'!$B$12</definedName>
    <definedName name="REC_DR_H_MED">'R5-Recr Disc'!$B$16</definedName>
    <definedName name="REC_DR_H_NATU">'R5-Recr Disc'!$B$13</definedName>
    <definedName name="REC_DR_H_PHYS">'R5-Recr Disc'!$B$9</definedName>
    <definedName name="REC_DR_H_SH">'R5-Recr Disc'!$B$18</definedName>
    <definedName name="REC_DR_H_SS">'R5-Recr Disc'!$B$17</definedName>
    <definedName name="REC_DR_H_STIC">'R5-Recr Disc'!$B$11</definedName>
    <definedName name="REC_DR_H_SV">'R5-Recr Disc'!$B$15</definedName>
    <definedName name="REC_DR_H_TOTDIS">'R5-Recr Disc'!$B$20</definedName>
    <definedName name="REC_GES">'R5-Recr Disc'!$F$19</definedName>
    <definedName name="REC_MATH">'R5-Recr Disc'!$F$8</definedName>
    <definedName name="REC_MECA">'R5-Recr Disc'!$F$12</definedName>
    <definedName name="REC_MED">'R5-Recr Disc'!$F$16</definedName>
    <definedName name="REC_NATU">'R5-Recr Disc'!$F$13</definedName>
    <definedName name="REC_PHYS">'R5-Recr Disc'!$F$9</definedName>
    <definedName name="REC_SH">'R5-Recr Disc'!$F$18</definedName>
    <definedName name="REC_SS">'R5-Recr Disc'!$F$17</definedName>
    <definedName name="REC_STIC">'R5-Recr Disc'!$F$11</definedName>
    <definedName name="REC_SV">'R5-Recr Disc'!$F$15</definedName>
    <definedName name="REC_TOTDIS">'R5-Recr Disc'!$F$20</definedName>
    <definedName name="RECVER_CR_F_TOTDIS">'R5-Recr Disc'!$E$7</definedName>
    <definedName name="RECVER_CR_H_TOTDIS">'R5-Recr Disc'!$D$7</definedName>
    <definedName name="RECVER_DR_F_TOTDIS">'R5-Recr Disc'!$C$7</definedName>
    <definedName name="RECVER_DR_H_TOTDIS">'R5-Recr Disc'!$B$7</definedName>
    <definedName name="RESS_A_Autre">'E3.1-Administration'!$B$34</definedName>
    <definedName name="RESS_A_CCI">'E3.1-Administration'!$B$33</definedName>
    <definedName name="RESS_A_IDENT">'E3.1-Administration'!$B$32</definedName>
    <definedName name="RESS_A_TOTAL">'E3.1-Administration'!$B$35</definedName>
    <definedName name="RESS_AUT_REDEVANCES">'E2-Ress propres'!$B$7</definedName>
    <definedName name="RESS_BUDGT_PREV">'E1-Dotations'!$C$9</definedName>
    <definedName name="RESS_BUDGT_TOTAL">'E1-Dotations'!$B$9</definedName>
    <definedName name="RESS_C_ANDRA">'E3.1-Org Publics'!$B$7</definedName>
    <definedName name="RESS_C_ANSES">'E3.1-Org Publics'!$B$8</definedName>
    <definedName name="RESS_C_Autres">'E3.1-Org Publics'!$B$36</definedName>
    <definedName name="RESS_C_BRGM">'E3.1-Org Publics'!$B$9</definedName>
    <definedName name="RESS_C_CEA">'E3.1-Org Publics'!$B$10</definedName>
    <definedName name="RESS_C_CEE">'E3.1-Org Publics'!$B$11</definedName>
    <definedName name="RESS_C_CEPII">'E3.1-Org Publics'!$B$12</definedName>
    <definedName name="RESS_C_CEREMA">'E3.1-Org Publics'!$B$13</definedName>
    <definedName name="RESS_C_CIRAD">'E3.1-Org Publics'!$B$14</definedName>
    <definedName name="RESS_C_CNAF">'E3.1-Org Publics'!$B$15</definedName>
    <definedName name="RESS_C_CNES">'E3.1-Org Publics'!$B$16</definedName>
    <definedName name="RESS_C_CNRM">'E3.1-Org Publics'!$B$17</definedName>
    <definedName name="RESS_C_CNRS">'E3.1-Org Publics'!$B$18</definedName>
    <definedName name="RESS_C_Commentaire">'E3.1-Org Publics'!$B$37</definedName>
    <definedName name="RESS_C_CSTB">'E3.1-Org Publics'!$B$19</definedName>
    <definedName name="RESS_C_EFS">'E3.1-Org Publics'!$B$20</definedName>
    <definedName name="RESS_C_IFREMER">'E3.1-Org Publics'!$B$21</definedName>
    <definedName name="RESS_C_IGN">'E3.1-Org Publics'!$B$22</definedName>
    <definedName name="RESS_C_INED">'E3.1-Org Publics'!$B$23</definedName>
    <definedName name="RESS_C_INERIS">'E3.1-Org Publics'!$B$24</definedName>
    <definedName name="RESS_C_INRAE">'E3.1-Org Publics'!$B$25</definedName>
    <definedName name="RESS_C_INRAP">'E3.1-Org Publics'!$B$26</definedName>
    <definedName name="RESS_C_INRIA">'E3.1-Org Publics'!$B$27</definedName>
    <definedName name="RESS_C_INSEE">'E3.1-Org Publics'!$B$28</definedName>
    <definedName name="RESS_C_INSERM">'E3.1-Org Publics'!$B$29</definedName>
    <definedName name="RESS_C_IPEV">'E3.1-Org Publics'!$B$30</definedName>
    <definedName name="RESS_C_IRCAM">'E3.1-Org Publics'!$B$31</definedName>
    <definedName name="RESS_C_IRD">'E3.1-Org Publics'!$B$32</definedName>
    <definedName name="RESS_C_IRDES">'E3.1-Org Publics'!$B$33</definedName>
    <definedName name="RESS_C_IRSN">'E3.1-Org Publics'!$B$34</definedName>
    <definedName name="RESS_C_LNE">'E3.1-Org Publics'!$B$35</definedName>
    <definedName name="RESS_C_TOTAL">'E3.1-Org Publics'!$B$38</definedName>
    <definedName name="RESS_CONTRAT_PREV">'E-Synthèse'!$C$6</definedName>
    <definedName name="RESS_CONTRAT_TOTAL">'E-Synthèse'!$B$6</definedName>
    <definedName name="RESS_CT_Autre">'E3.1-Administration'!$B$27</definedName>
    <definedName name="RESS_CT_CD">'E3.1-Administration'!$B$25</definedName>
    <definedName name="RESS_CT_COM">'E3.1-Administration'!$B$26</definedName>
    <definedName name="RESS_CT_Commentaire">'E3.1-Administration'!$B$28</definedName>
    <definedName name="RESS_CT_CR">'E3.1-Administration'!$B$24</definedName>
    <definedName name="RESS_CT_TOTAL">'E3.1-Administration'!$B$29</definedName>
    <definedName name="RESS_DONS_LEGS">'E2-Ress propres'!$B$10</definedName>
    <definedName name="RESS_EE_AEUROPE">'E3.5-Etranger'!$B$34</definedName>
    <definedName name="RESS_EE_Autres">'E3.5-Etranger'!$B$35</definedName>
    <definedName name="RESS_EE_TOTAL">'E3.5-Etranger'!$B$36</definedName>
    <definedName name="RESS_EE_UE">'E3.5-Etranger'!$B$33</definedName>
    <definedName name="RESS_ENTR_TOTAL">'E3.4-Entreprises'!$C$38</definedName>
    <definedName name="RESS_ENTR1_NOM">'E3.4-Entreprises'!$B$7</definedName>
    <definedName name="RESS_ENTR1_SIREN">'E3.4-Entreprises'!$D$7</definedName>
    <definedName name="RESS_ENTR1_VAL">'E3.4-Entreprises'!$C$7</definedName>
    <definedName name="RESS_ENTR10_NOM">'E3.4-Entreprises'!$B$16</definedName>
    <definedName name="RESS_ENTR10_SIREN">'E3.4-Entreprises'!$D$16</definedName>
    <definedName name="RESS_ENTR10_VAL">'E3.4-Entreprises'!$C$16</definedName>
    <definedName name="RESS_ENTR11_NOM">'E3.4-Entreprises'!$B$17</definedName>
    <definedName name="RESS_ENTR11_SIREN">'E3.4-Entreprises'!$D$17</definedName>
    <definedName name="RESS_ENTR11_VAL">'E3.4-Entreprises'!$C$17</definedName>
    <definedName name="RESS_ENTR12_NOM">'E3.4-Entreprises'!$B$18</definedName>
    <definedName name="RESS_ENTR12_SIREN">'E3.4-Entreprises'!$D$18</definedName>
    <definedName name="RESS_ENTR12_VAL">'E3.4-Entreprises'!$C$18</definedName>
    <definedName name="RESS_ENTR13_NOM">'E3.4-Entreprises'!$B$19</definedName>
    <definedName name="RESS_ENTR13_SIREN">'E3.4-Entreprises'!$D$19</definedName>
    <definedName name="RESS_ENTR13_VAL">'E3.4-Entreprises'!$C$19</definedName>
    <definedName name="RESS_ENTR14_NOM">'E3.4-Entreprises'!$B$20</definedName>
    <definedName name="RESS_ENTR14_SIREN">'E3.4-Entreprises'!$D$20</definedName>
    <definedName name="RESS_ENTR14_VAL">'E3.4-Entreprises'!$C$20</definedName>
    <definedName name="RESS_ENTR15_NOM">'E3.4-Entreprises'!$B$21</definedName>
    <definedName name="RESS_ENTR15_SIREN">'E3.4-Entreprises'!$D$21</definedName>
    <definedName name="RESS_ENTR15_VAL">'E3.4-Entreprises'!$C$21</definedName>
    <definedName name="RESS_ENTR16_NOM">'E3.4-Entreprises'!$B$22</definedName>
    <definedName name="RESS_ENTR16_SIREN">'E3.4-Entreprises'!$D$22</definedName>
    <definedName name="RESS_ENTR16_VAL">'E3.4-Entreprises'!$C$22</definedName>
    <definedName name="RESS_ENTR17_NOM">'E3.4-Entreprises'!$B$23</definedName>
    <definedName name="RESS_ENTR17_SIREN">'E3.4-Entreprises'!$D$23</definedName>
    <definedName name="RESS_ENTR17_VAL">'E3.4-Entreprises'!$C$23</definedName>
    <definedName name="RESS_ENTR18_NOM">'E3.4-Entreprises'!$B$24</definedName>
    <definedName name="RESS_ENTR18_SIREN">'E3.4-Entreprises'!$D$24</definedName>
    <definedName name="RESS_ENTR18_VAL">'E3.4-Entreprises'!$C$24</definedName>
    <definedName name="RESS_ENTR19_NOM">'E3.4-Entreprises'!$B$25</definedName>
    <definedName name="RESS_ENTR19_SIREN">'E3.4-Entreprises'!$D$25</definedName>
    <definedName name="RESS_ENTR19_VAL">'E3.4-Entreprises'!$C$25</definedName>
    <definedName name="RESS_ENTR2_NOM">'E3.4-Entreprises'!$B$8</definedName>
    <definedName name="RESS_ENTR2_SIREN">'E3.4-Entreprises'!$D$8</definedName>
    <definedName name="RESS_ENTR2_VAL">'E3.4-Entreprises'!$C$8</definedName>
    <definedName name="RESS_ENTR20_NOM">'E3.4-Entreprises'!$B$26</definedName>
    <definedName name="RESS_ENTR20_SIREN">'E3.4-Entreprises'!$D$26</definedName>
    <definedName name="RESS_ENTR20_VAL">'E3.4-Entreprises'!$C$26</definedName>
    <definedName name="RESS_ENTR21_NOM">'E3.4-Entreprises'!$B$27</definedName>
    <definedName name="RESS_ENTR21_SIREN">'E3.4-Entreprises'!$D$27</definedName>
    <definedName name="RESS_ENTR21_VAL">'E3.4-Entreprises'!$C$27</definedName>
    <definedName name="RESS_ENTR22_NOM">'E3.4-Entreprises'!$B$28</definedName>
    <definedName name="RESS_ENTR22_SIREN">'E3.4-Entreprises'!$D$28</definedName>
    <definedName name="RESS_ENTR22_VAL">'E3.4-Entreprises'!$C$28</definedName>
    <definedName name="RESS_ENTR23_NOM">'E3.4-Entreprises'!$B$29</definedName>
    <definedName name="RESS_ENTR23_SIREN">'E3.4-Entreprises'!$D$29</definedName>
    <definedName name="RESS_ENTR23_VAL">'E3.4-Entreprises'!$C$29</definedName>
    <definedName name="RESS_ENTR24_NOM">'E3.4-Entreprises'!$B$30</definedName>
    <definedName name="RESS_ENTR24_SIREN">'E3.4-Entreprises'!$D$30</definedName>
    <definedName name="RESS_ENTR24_VAL">'E3.4-Entreprises'!$C$30</definedName>
    <definedName name="RESS_ENTR25_NOM">'E3.4-Entreprises'!$B$31</definedName>
    <definedName name="RESS_ENTR25_SIREN">'E3.4-Entreprises'!$D$31</definedName>
    <definedName name="RESS_ENTR25_VAL">'E3.4-Entreprises'!$C$31</definedName>
    <definedName name="RESS_ENTR26_NOM">'E3.4-Entreprises'!$B$32</definedName>
    <definedName name="RESS_ENTR26_SIREN">'E3.4-Entreprises'!$D$32</definedName>
    <definedName name="RESS_ENTR26_VAL">'E3.4-Entreprises'!$C$32</definedName>
    <definedName name="RESS_ENTR27_NOM">'E3.4-Entreprises'!$B$33</definedName>
    <definedName name="RESS_ENTR27_SIREN">'E3.4-Entreprises'!$D$33</definedName>
    <definedName name="RESS_ENTR27_VAL">'E3.4-Entreprises'!$C$33</definedName>
    <definedName name="RESS_ENTR28_NOM">'E3.4-Entreprises'!$B$34</definedName>
    <definedName name="RESS_ENTR28_SIREN">'E3.4-Entreprises'!$D$34</definedName>
    <definedName name="RESS_ENTR28_VAL">'E3.4-Entreprises'!$C$34</definedName>
    <definedName name="RESS_ENTR29_NOM">'E3.4-Entreprises'!$B$35</definedName>
    <definedName name="RESS_ENTR29_SIREN">'E3.4-Entreprises'!$D$35</definedName>
    <definedName name="RESS_ENTR29_VAL">'E3.4-Entreprises'!$C$35</definedName>
    <definedName name="RESS_ENTR3_NOM">'E3.4-Entreprises'!$B$9</definedName>
    <definedName name="RESS_ENTR3_SIREN">'E3.4-Entreprises'!$D$9</definedName>
    <definedName name="RESS_ENTR3_VAL">'E3.4-Entreprises'!$C$9</definedName>
    <definedName name="RESS_ENTR30_NOM">'E3.4-Entreprises'!$B$36</definedName>
    <definedName name="RESS_ENTR30_SIREN">'E3.4-Entreprises'!$D$36</definedName>
    <definedName name="RESS_ENTR30_VAL">'E3.4-Entreprises'!$C$36</definedName>
    <definedName name="RESS_ENTR4_NOM">'E3.4-Entreprises'!$B$10</definedName>
    <definedName name="RESS_ENTR4_SIREN">'E3.4-Entreprises'!$D$10</definedName>
    <definedName name="RESS_ENTR4_VAL">'E3.4-Entreprises'!$C$10</definedName>
    <definedName name="RESS_ENTR5_NOM">'E3.4-Entreprises'!$B$11</definedName>
    <definedName name="RESS_ENTR5_SIREN">'E3.4-Entreprises'!$D$11</definedName>
    <definedName name="RESS_ENTR5_VAL">'E3.4-Entreprises'!$C$11</definedName>
    <definedName name="RESS_ENTR6_NOM">'E3.4-Entreprises'!$B$12</definedName>
    <definedName name="RESS_ENTR6_SIREN">'E3.4-Entreprises'!$D$12</definedName>
    <definedName name="RESS_ENTR6_VAL">'E3.4-Entreprises'!$C$12</definedName>
    <definedName name="RESS_ENTR7_NOM">'E3.4-Entreprises'!$B$13</definedName>
    <definedName name="RESS_ENTR7_SIREN">'E3.4-Entreprises'!$D$13</definedName>
    <definedName name="RESS_ENTR7_VAL">'E3.4-Entreprises'!$C$13</definedName>
    <definedName name="RESS_ENTR8_NOM">'E3.4-Entreprises'!$B$14</definedName>
    <definedName name="RESS_ENTR8_SIREN">'E3.4-Entreprises'!$D$14</definedName>
    <definedName name="RESS_ENTR8_VAL">'E3.4-Entreprises'!$C$14</definedName>
    <definedName name="RESS_ENTR9_NOM">'E3.4-Entreprises'!$B$15</definedName>
    <definedName name="RESS_ENTR9_SIREN">'E3.4-Entreprises'!$D$15</definedName>
    <definedName name="RESS_ENTR9_VAL">'E3.4-Entreprises'!$C$15</definedName>
    <definedName name="RESS_ENTRA_NOM">'E3.4-Entreprises'!$B$37</definedName>
    <definedName name="RESS_ENTRA_VAL">'E3.4-Entreprises'!$C$37</definedName>
    <definedName name="RESS_ES_TOTAL">'E3.2-ESR'!$B$48</definedName>
    <definedName name="RESS_ESC_Autres">'E3.2-ESR'!$B$10</definedName>
    <definedName name="RESS_ESC_CHU">'E3.2-ESR'!$B$8</definedName>
    <definedName name="RESS_ESC_CLCC">'E3.2-ESR'!$B$9</definedName>
    <definedName name="RESS_ESC_Commentaire">'E3.2-ESR'!$B$11</definedName>
    <definedName name="RESS_ESC_COMUE">'E3.2-ESR'!$B$7</definedName>
    <definedName name="RESS_ESC_TOTAL">'E3.2-ESR'!$B$12</definedName>
    <definedName name="RESS_ESC_UNIV">'E3.2-ESR'!$B$6</definedName>
    <definedName name="RESS_ESE_AEUROPE">'E3.5-Etranger'!$B$27</definedName>
    <definedName name="RESS_ESE_Autres">'E3.5-Etranger'!$B$28</definedName>
    <definedName name="RESS_ESE_TOTAL">'E3.5-Etranger'!$B$29</definedName>
    <definedName name="RESS_ESE_UE">'E3.5-Etranger'!$B$26</definedName>
    <definedName name="RESS_ESH_ACO">'E3.2-ESR'!$B$16</definedName>
    <definedName name="RESS_ESH_APT">'E3.2-ESR'!$B$17</definedName>
    <definedName name="RESS_ESH_ASD">'E3.2-ESR'!$B$18</definedName>
    <definedName name="RESS_ESH_Autres">'E3.2-ESR'!$B$43</definedName>
    <definedName name="RESS_ESH_BSA">'E3.2-ESR'!$B$23</definedName>
    <definedName name="RESS_ESH_Commentaire">'E3.2-ESR'!$B$44</definedName>
    <definedName name="RESS_ESH_ENAC">'E3.2-ESR'!$B$31</definedName>
    <definedName name="RESS_ESH_ENGEES">'E3.2-ESR'!$B$22</definedName>
    <definedName name="RESS_ESH_ENSFEA">'E3.2-ESR'!$B$21</definedName>
    <definedName name="RESS_ESH_ENSPV">'E3.2-ESR'!$B$24</definedName>
    <definedName name="RESS_ESH_ENSTAB">'E3.2-ESR'!$B$35</definedName>
    <definedName name="RESS_ESH_ENSTAP">'E3.2-ESR'!$B$36</definedName>
    <definedName name="RESS_ESH_ESA">'E3.2-ESR'!$B$25</definedName>
    <definedName name="RESS_ESH_ESIEE">'E3.2-ESR'!$B$37</definedName>
    <definedName name="RESS_ESH_ESPCI">'E3.2-ESR'!$B$38</definedName>
    <definedName name="RESS_ESH_ESSEC">'E3.2-ESR'!$B$42</definedName>
    <definedName name="RESS_ESH_HEC">'E3.2-ESR'!$B$40</definedName>
    <definedName name="RESS_ESH_IMT">'E3.2-ESR'!$B$29</definedName>
    <definedName name="RESS_ESH_INSEAD">'E3.2-ESR'!$B$41</definedName>
    <definedName name="RESS_ESH_ISAE">'E3.2-ESR'!$B$39</definedName>
    <definedName name="RESS_ESH_MINES">'E3.2-ESR'!$B$30</definedName>
    <definedName name="RESS_ESH_MSA">'E3.2-ESR'!$B$26</definedName>
    <definedName name="RESS_ESH_ONIRIS">'E3.2-ESR'!$B$27</definedName>
    <definedName name="RESS_ESH_PC">'E3.2-ESR'!$B$33</definedName>
    <definedName name="RESS_ESH_TOTAL">'E3.2-ESR'!$B$45</definedName>
    <definedName name="RESS_ESH_TPE">'E3.2-ESR'!$B$32</definedName>
    <definedName name="RESS_ESH_VAS">'E3.2-ESR'!$B$28</definedName>
    <definedName name="RESS_ESH_VETOA">'E3.2-ESR'!$B$19</definedName>
    <definedName name="RESS_ESH_VETOT">'E3.2-ESR'!$B$20</definedName>
    <definedName name="RESS_ESH_X">'E3.2-ESR'!$B$34</definedName>
    <definedName name="RESS_ETR_TOTAL">'E3.5-Etranger'!$B$39</definedName>
    <definedName name="RESS_F_ADEME">'E3.1-Org Publics'!$B$41</definedName>
    <definedName name="RESS_F_ANR">'E3.1-Org Publics'!$B$42</definedName>
    <definedName name="RESS_F_ANRS">'E3.1-Org Publics'!$B$46</definedName>
    <definedName name="RESS_F_Autres">'E3.1-Org Publics'!$B$47</definedName>
    <definedName name="RESS_F_BPI">'E3.1-Org Publics'!$B$43</definedName>
    <definedName name="RESS_F_CDC">'E3.1-Org Publics'!$B$44</definedName>
    <definedName name="RESS_F_Commentaire">'E3.1-Org Publics'!$B$48</definedName>
    <definedName name="RESS_F_INCA">'E3.1-Org Publics'!$B$45</definedName>
    <definedName name="RESS_F_TOTAL">'E3.1-Org Publics'!$B$49</definedName>
    <definedName name="RESS_FR_SCOL">'E2-Ress propres'!$B$11</definedName>
    <definedName name="RESS_GOV_TOTAL">'E3.1-Org Publics'!$B$53</definedName>
    <definedName name="RESS_HORS_MIRES">'E1-Dotations'!$B$7</definedName>
    <definedName name="RESS_HORS_MIRES_PREV">'E1-Dotations'!$C$7</definedName>
    <definedName name="RESS_I_Autres">'E3.3-Associations'!$B$10</definedName>
    <definedName name="RESS_I_Commentaire">'E3.3-Associations'!$B$11</definedName>
    <definedName name="RESS_I_CURIE">'E3.3-Associations'!$B$7</definedName>
    <definedName name="RESS_I_INRS">'E3.3-Associations'!$B$8</definedName>
    <definedName name="RESS_I_INTS">'E3.3-Associations'!$B$9</definedName>
    <definedName name="RESS_I_PAST">'E3.3-Associations'!$B$6</definedName>
    <definedName name="RESS_I_TOTAL">'E3.3-Associations'!$B$12</definedName>
    <definedName name="RESS_M_CEA">'E3.1-Militaire'!$B$6</definedName>
    <definedName name="RESS_M_CERAH">'E3.1-Militaire'!$B$7</definedName>
    <definedName name="RESS_M_CTSA">'E3.1-Militaire'!$B$8</definedName>
    <definedName name="RESS_M_DGA">'E3.1-Militaire'!$B$9</definedName>
    <definedName name="RESS_M_IRBA">'E3.1-Militaire'!$B$10</definedName>
    <definedName name="RESS_M_IREN">'E3.1-Militaire'!$B$11</definedName>
    <definedName name="RESS_M_IRSEM">'E3.1-Militaire'!$B$12</definedName>
    <definedName name="RESS_M_ISL">'E3.1-Militaire'!$B$13</definedName>
    <definedName name="RESS_M_MINDEF">'E3.1-Militaire'!$B$16</definedName>
    <definedName name="RESS_M_ONERA">'E3.1-Militaire'!$B$14</definedName>
    <definedName name="RESS_M_SHOM">'E3.1-Militaire'!$B$15</definedName>
    <definedName name="RESS_MAFFETR">'E3.1-Administration'!$B$8</definedName>
    <definedName name="RESS_MAGRIC">'E3.1-Administration'!$B$10</definedName>
    <definedName name="RESS_MCULT">'E3.1-Administration'!$B$12</definedName>
    <definedName name="RESS_MECOLO">'E3.1-Administration'!$B$13</definedName>
    <definedName name="RESS_MECONOMIE">'E3.1-Administration'!$B$14</definedName>
    <definedName name="RESS_MEMPLOI">'E3.1-Administration'!$B$18</definedName>
    <definedName name="RESS_MESRI">'E3.1-Administration'!$B$6</definedName>
    <definedName name="RESS_MFIN">'E3.1-Administration'!$B$11</definedName>
    <definedName name="RESS_Mil_Autre">'E3.1-Militaire'!$B$17</definedName>
    <definedName name="RESS_Mil_Commentaire">'E3.1-Militaire'!$B$18</definedName>
    <definedName name="RESS_Mil_TOTAL">'E3.1-Militaire'!$B$19</definedName>
    <definedName name="RESS_Min_Autre">'E3.1-Administration'!$B$19</definedName>
    <definedName name="RESS_Min_Commentaire">'E3.1-Administration'!$B$20</definedName>
    <definedName name="RESS_Min_TOTAL">'E3.1-Administration'!$B$21</definedName>
    <definedName name="RESS_MINTERIEUR">'E3.1-Administration'!$B$15</definedName>
    <definedName name="RESS_MIRES">'E1-Dotations'!$B$6</definedName>
    <definedName name="RESS_MIRES_PREV">'E1-Dotations'!$C$6</definedName>
    <definedName name="RESS_MJUSTICE">'E3.1-Administration'!$B$16</definedName>
    <definedName name="RESS_MLOGT">'E3.1-Administration'!$B$17</definedName>
    <definedName name="RESS_MSOCIAL">'E3.1-Administration'!$B$9</definedName>
    <definedName name="RESS_MVILLE">'E3.1-Administration'!$B$7</definedName>
    <definedName name="RESS_OI_CEPMMT">'E3.5-Etranger'!$B$14</definedName>
    <definedName name="RESS_OI_CERN">'E3.5-Etranger'!$B$13</definedName>
    <definedName name="RESS_OI_CIRC">'E3.5-Etranger'!$B$15</definedName>
    <definedName name="RESS_OI_ESA">'E3.5-Etranger'!$B$16</definedName>
    <definedName name="RESS_OI_ESO">'E3.5-Etranger'!$B$17</definedName>
    <definedName name="RESS_OI_ESRF">'E3.5-Etranger'!$B$18</definedName>
    <definedName name="RESS_OI_EUMETSAT">'E3.5-Etranger'!$B$19</definedName>
    <definedName name="RESS_OI_HE_Autres">'E3.5-Etranger'!$B$21</definedName>
    <definedName name="RESS_OI_HE_commentaire">'E3.5-Etranger'!$B$22</definedName>
    <definedName name="RESS_OI_HE_TOTAL">'E3.5-Etranger'!$B$23</definedName>
    <definedName name="RESS_OI_LEBM">'E3.5-Etranger'!$B$20</definedName>
    <definedName name="RESS_OI_UE_Autre">'E3.5-Etranger'!$B$8</definedName>
    <definedName name="RESS_OI_UE_commentaire">'E3.5-Etranger'!$B$9</definedName>
    <definedName name="RESS_OI_UE_FS">'E3.5-Etranger'!$B$7</definedName>
    <definedName name="RESS_OI_UE_PCRD">'E3.5-Etranger'!$B$6</definedName>
    <definedName name="RESS_OI_UE_TOTAL">'E3.5-Etranger'!$B$10</definedName>
    <definedName name="RESS_PREST_SERVICES">'E2-Ress propres'!$B$8</definedName>
    <definedName name="RESS_PRO_AUTRES">'E2-Ress propres'!$B$12</definedName>
    <definedName name="RESS_PROPRES_PREV">'E2-Ress propres'!$C$13</definedName>
    <definedName name="RESS_PROPRES_TOTAL">'E2-Ress propres'!$B$13</definedName>
    <definedName name="RESS_REC">'E1-Dotations'!$B$8</definedName>
    <definedName name="RESS_REC_PREV">'E1-Dotations'!$C$8</definedName>
    <definedName name="RESS_REDEVANCES">'E2-Ress propres'!$B$6</definedName>
    <definedName name="RESS_TOTALE">'E-Synthèse'!$B$9</definedName>
    <definedName name="RESS_TOTALE_2">'E-Synthèse'!$B$13</definedName>
    <definedName name="RESS_TOTALE_2_PREV">'E-Synthèse'!$C$13</definedName>
    <definedName name="RESS_TOTALE_PREV">'E-Synthèse'!$C$9</definedName>
    <definedName name="RESS_VENTES">'E2-Ress propres'!$B$9</definedName>
    <definedName name="SIREN">'A1-INFORMATIONS GENERALES'!$B$6</definedName>
    <definedName name="STATUT_JUR">'A1-INFORMATIONS GENERALES'!$B$13</definedName>
    <definedName name="STATUTGENRE_TOT">'G8-Effectifs PP Statut'!$G$15</definedName>
    <definedName name="STATUTGENRE_TOT_CDD_F">'G8-Effectifs PP Statut'!$G$7</definedName>
    <definedName name="STATUTGENRE_TOT_CDD_H">'G8-Effectifs PP Statut'!$G$12</definedName>
    <definedName name="STATUTGENRE_TOT_F">'G8-Effectifs PP Statut'!$G$8</definedName>
    <definedName name="STATUTGENRE_TOT_FORM_F">'G8-Effectifs PP Statut'!$G$6</definedName>
    <definedName name="STATUTGENRE_TOT_FORM_H">'G8-Effectifs PP Statut'!$G$11</definedName>
    <definedName name="STATUTGENRE_TOT_H">'G8-Effectifs PP Statut'!$G$13</definedName>
    <definedName name="STATUTGENRE_TOT_PERM_F">'G8-Effectifs PP Statut'!$G$5</definedName>
    <definedName name="STATUTGENRE_TOT_PERM_H">'G8-Effectifs PP Statut'!$G$10</definedName>
    <definedName name="SURVEY_ENDDATE">'1ERE PAGE'!$G$33</definedName>
    <definedName name="SURVEY_YEAR">'A1-INFORMATIONS GENERALES'!$B$4</definedName>
    <definedName name="TI_AGRI">'G6-Disciplines'!$B$13</definedName>
    <definedName name="TI_CHIM">'G6-Disciplines'!$B$9</definedName>
    <definedName name="TI_DISC">'G6-Disciplines'!$B$19</definedName>
    <definedName name="TI_GES">'G6-Disciplines'!$B$18</definedName>
    <definedName name="TI_MATH">'G6-Disciplines'!$B$7</definedName>
    <definedName name="TI_MECA">'G6-Disciplines'!$B$11</definedName>
    <definedName name="TI_MED">'G6-Disciplines'!$B$15</definedName>
    <definedName name="TI_NATU">'G6-Disciplines'!$B$12</definedName>
    <definedName name="TI_PHYS">'G6-Disciplines'!$B$8</definedName>
    <definedName name="TI_SH">'G6-Disciplines'!$B$17</definedName>
    <definedName name="TI_SS">'G6-Disciplines'!$B$16</definedName>
    <definedName name="TI_STIC">'G6-Disciplines'!$B$10</definedName>
    <definedName name="TI_SV">'G6-Disciplines'!$B$14</definedName>
    <definedName name="TOT_100_FE">'G5-Age (onglet F)'!$F$17</definedName>
    <definedName name="TOT_100_HO">'G5-Age (onglet H)'!$F$18</definedName>
    <definedName name="TOT_25_FE">'G5-Age (onglet F)'!$F$6</definedName>
    <definedName name="TOT_25_HO">'G5-Age (onglet H)'!$F$7</definedName>
    <definedName name="TOT_29_FE">'G5-Age (onglet F)'!$F$7</definedName>
    <definedName name="TOT_29_HO">'G5-Age (onglet H)'!$F$8</definedName>
    <definedName name="TOT_34_FE">'G5-Age (onglet F)'!$F$8</definedName>
    <definedName name="TOT_34_HO">'G5-Age (onglet H)'!$F$9</definedName>
    <definedName name="TOT_39_FE">'G5-Age (onglet F)'!$F$9</definedName>
    <definedName name="TOT_39_HO">'G5-Age (onglet H)'!$F$10</definedName>
    <definedName name="TOT_44_FE">'G5-Age (onglet F)'!$F$10</definedName>
    <definedName name="TOT_44_HO">'G5-Age (onglet H)'!$F$11</definedName>
    <definedName name="TOT_49_FE">'G5-Age (onglet F)'!$F$11</definedName>
    <definedName name="TOT_49_HO">'G5-Age (onglet H)'!$F$12</definedName>
    <definedName name="TOT_54_FE">'G5-Age (onglet F)'!$F$12</definedName>
    <definedName name="TOT_54_HO">'G5-Age (onglet H)'!$F$13</definedName>
    <definedName name="TOT_59_FE">'G5-Age (onglet F)'!$F$13</definedName>
    <definedName name="TOT_59_HO">'G5-Age (onglet H)'!$F$14</definedName>
    <definedName name="TOT_62_FE">'G5-Age (onglet F)'!$F$14</definedName>
    <definedName name="TOT_62_HO">'G5-Age (onglet H)'!$F$15</definedName>
    <definedName name="TOT_64_FE">'G5-Age (onglet F)'!$F$15</definedName>
    <definedName name="TOT_64_HO">'G5-Age (onglet H)'!$F$16</definedName>
    <definedName name="TOT_67_FE">'G5-Age (onglet F)'!$F$16</definedName>
    <definedName name="TOT_67_HO">'G5-Age (onglet H)'!$F$17</definedName>
    <definedName name="TOT_AFRI">'G01234-Effectifs PP'!$G$29</definedName>
    <definedName name="TOT_AGE">'G5-Age (onglet T)'!$F$7</definedName>
    <definedName name="TOT_AGE_FE">'G5-Age (onglet F)'!$F$18</definedName>
    <definedName name="TOT_AGE_HO">'G5-Age (onglet H)'!$F$19</definedName>
    <definedName name="TOT_AGRI">'G6-Disciplines'!$F$13</definedName>
    <definedName name="TOT_Als">'H2-ETPR Région'!$G$16</definedName>
    <definedName name="TOT_AMNORD">'G01234-Effectifs PP'!$G$26</definedName>
    <definedName name="TOT_AMSUD">'G01234-Effectifs PP'!$G$27</definedName>
    <definedName name="TOT_AOM">'H2-ETPR Région'!$G$34</definedName>
    <definedName name="TOT_Aqu">'H2-ETPR Région'!$G$21</definedName>
    <definedName name="TOT_ASIE">'G01234-Effectifs PP'!$G$28</definedName>
    <definedName name="TOT_AUTR">'G01234-Effectifs PP'!$G$30</definedName>
    <definedName name="TOT_Auv">'H2-ETPR Région'!$G$25</definedName>
    <definedName name="TOT_BN">'H2-ETPR Région'!$G$12</definedName>
    <definedName name="TOT_Bourg">'H2-ETPR Région'!$G$13</definedName>
    <definedName name="TOT_Bret">'H2-ETPR Région'!$G$19</definedName>
    <definedName name="TOT_CA">'H2-ETPR Région'!$G$8</definedName>
    <definedName name="TOT_CD">'G01234-Effectifs PP'!$G$13</definedName>
    <definedName name="TOT_CDD">'G01234-Effectifs PP'!$G$10</definedName>
    <definedName name="TOT_CDD_A">'G01234-Effectifs PP'!$G$12</definedName>
    <definedName name="TOT_CDD_L">'G01234-Effectifs PP'!$G$11</definedName>
    <definedName name="TOT_CDI">'G01234-Effectifs PP'!$G$9</definedName>
    <definedName name="TOT_CHIM">'G6-Disciplines'!$F$9</definedName>
    <definedName name="TOT_Cors">'H2-ETPR Région'!$G$28</definedName>
    <definedName name="TOT_CVdL">'H2-ETPR Région'!$G$11</definedName>
    <definedName name="TOT_ENSU_PP">'G01234-Effectifs PP'!$G$39</definedName>
    <definedName name="TOT_ENTR_PP">'G01234-Effectifs PP'!$G$41</definedName>
    <definedName name="TOT_ETAT_PP">'G01234-Effectifs PP'!$G$38</definedName>
    <definedName name="TOT_ETR_PP">'G01234-Effectifs PP'!$G$43</definedName>
    <definedName name="TOT_EURO">'G01234-Effectifs PP'!$G$25</definedName>
    <definedName name="TOT_FC">'H2-ETPR Région'!$G$17</definedName>
    <definedName name="TOT_FE">'G01234-Effectifs PP'!$G$17</definedName>
    <definedName name="TOT_FR">'G01234-Effectifs PP'!$G$23</definedName>
    <definedName name="TOT_GES">'G6-Disciplines'!$F$18</definedName>
    <definedName name="TOT_Guad">'H2-ETPR Région'!$G$29</definedName>
    <definedName name="TOT_Guya">'H2-ETPR Région'!$G$31</definedName>
    <definedName name="TOT_HN">'H2-ETPR Région'!$G$10</definedName>
    <definedName name="TOT_HO">'G01234-Effectifs PP'!$G$16</definedName>
    <definedName name="TOT_IdF">'H2-ETPR Région'!$G$7</definedName>
    <definedName name="TOT_IN_ETP">'H1-ETPR lieu'!$G$8</definedName>
    <definedName name="TOT_IN_PP">'G01234-Effectifs PP'!$G$36</definedName>
    <definedName name="TOT_ISBL_PP">'G01234-Effectifs PP'!$G$40</definedName>
    <definedName name="TOT_LIEU_ETP">'H1-ETPR lieu'!$G$10</definedName>
    <definedName name="TOT_LIEU_PP">'G01234-Effectifs PP'!$G$44</definedName>
    <definedName name="TOT_Lim">'H2-ETPR Région'!$G$23</definedName>
    <definedName name="TOT_Lorr">'H2-ETPR Région'!$G$15</definedName>
    <definedName name="TOT_LR">'H2-ETPR Région'!$G$26</definedName>
    <definedName name="TOT_LRe">'H2-ETPR Région'!$G$32</definedName>
    <definedName name="TOT_Marti">'H2-ETPR Région'!$G$30</definedName>
    <definedName name="TOT_MATH">'G6-Disciplines'!$F$7</definedName>
    <definedName name="TOT_Mayo">'H2-ETPR Région'!$G$33</definedName>
    <definedName name="TOT_MECA">'G6-Disciplines'!$F$11</definedName>
    <definedName name="TOT_MED">'G6-Disciplines'!$F$15</definedName>
    <definedName name="TOT_MP">'H2-ETPR Région'!$G$22</definedName>
    <definedName name="TOT_NAT">'G01234-Effectifs PP'!$G$31</definedName>
    <definedName name="TOT_NATU">'G6-Disciplines'!$F$12</definedName>
    <definedName name="TOT_NPdC">'H2-ETPR Région'!$G$14</definedName>
    <definedName name="TOT_OI_PP">'G01234-Effectifs PP'!$G$42</definedName>
    <definedName name="TOT_OUT_ETP">'H1-ETPR lieu'!$G$9</definedName>
    <definedName name="TOT_OUT_PP">'G01234-Effectifs PP'!$G$37</definedName>
    <definedName name="TOT_PACA">'H2-ETPR Région'!$G$27</definedName>
    <definedName name="TOT_PC">'H2-ETPR Région'!$G$20</definedName>
    <definedName name="TOT_PdL">'H2-ETPR Région'!$G$18</definedName>
    <definedName name="TOT_PHYS">'G6-Disciplines'!$F$8</definedName>
    <definedName name="TOT_Pic">'H2-ETPR Région'!$G$9</definedName>
    <definedName name="TOT_RA">'H2-ETPR Région'!$G$24</definedName>
    <definedName name="TOT_REG">'H2-ETPR Région'!$G$36</definedName>
    <definedName name="TOT_REG_ETR">'H2-ETPR Région'!$G$35</definedName>
    <definedName name="TOT_SE">'G01234-Effectifs PP'!$G$18</definedName>
    <definedName name="TOT_SH">'G6-Disciplines'!$F$17</definedName>
    <definedName name="TOT_SS">'G6-Disciplines'!$F$16</definedName>
    <definedName name="TOT_STIC">'G6-Disciplines'!$F$10</definedName>
    <definedName name="TOT_SV">'G6-Disciplines'!$F$14</definedName>
    <definedName name="TOT_T_ETP">'J-Tiers ETPR'!$G$14</definedName>
    <definedName name="TOT_T_PP">'I-Tiers PP'!$G$14</definedName>
    <definedName name="TOT_TAUTRE_ETP">'J-Tiers ETPR'!$G$13</definedName>
    <definedName name="TOT_TAUTRE_PP">'I-Tiers PP'!$G$13</definedName>
    <definedName name="TOT_TCOLLTER_ETP">'J-Tiers ETPR'!$G$10</definedName>
    <definedName name="TOT_TCOLLTER_PP">'I-Tiers PP'!$G$10</definedName>
    <definedName name="TOT_TETR_ETP">'J-Tiers ETPR'!$G$12</definedName>
    <definedName name="TOT_TETR_PP">'I-Tiers PP'!$G$12</definedName>
    <definedName name="TOT_TMIN_ETP">'J-Tiers ETPR'!$G$8</definedName>
    <definedName name="TOT_TMIN_PP">'I-Tiers PP'!$G$8</definedName>
    <definedName name="TOT_TOI_ETP">'J-Tiers ETPR'!$G$11</definedName>
    <definedName name="TOT_TOI_PP">'I-Tiers PP'!$G$11</definedName>
    <definedName name="TOT_TORGFI_ETP">'J-Tiers ETPR'!$G$9</definedName>
    <definedName name="TOT_TORGFI_PP">'I-Tiers PP'!$G$9</definedName>
    <definedName name="TOT_UE">'G01234-Effectifs PP'!$G$24</definedName>
    <definedName name="TUTELLE">'A1-INFORMATIONS GENERALES'!$B$14</definedName>
    <definedName name="_xlnm.Print_Area" localSheetId="5">'C1-DIRD_Nature'!$A$2:$C$14</definedName>
    <definedName name="_xlnm.Print_Area" localSheetId="31">'G6-Disciplines'!$A$1:$H$25</definedName>
    <definedName name="_xlnm.Print_Area" localSheetId="26">'G8-Effectifs PP Statut'!$A$1:$I$15</definedName>
    <definedName name="_xlnm.Print_Area" localSheetId="37">'I-Tiers PP'!$A$2:$G$16</definedName>
    <definedName name="_xlnm.Print_Area" localSheetId="38">'J-Tiers ETPR'!$A$2:$G$14</definedName>
    <definedName name="_xlnm.Print_Area" localSheetId="34">'O2-Dép EPIC'!$A$1:$F$18</definedName>
    <definedName name="_xlnm.Print_Area" localSheetId="32">'R3-Recr EPIC'!$A$1:$M$11</definedName>
    <definedName name="_xlnm.Print_Area" localSheetId="33">'R5-Recr Disc'!$A$1:$F$23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57" l="1"/>
  <c r="C15" i="13" l="1"/>
  <c r="C13" i="34" l="1"/>
  <c r="B13" i="34"/>
  <c r="E22" i="37" l="1"/>
  <c r="D22" i="37"/>
  <c r="C22" i="37"/>
  <c r="B22" i="37"/>
  <c r="F22" i="37" s="1"/>
  <c r="E23" i="36"/>
  <c r="D23" i="36"/>
  <c r="C23" i="36"/>
  <c r="B23" i="36"/>
  <c r="F23" i="36" s="1"/>
  <c r="G14" i="44" l="1"/>
  <c r="F14" i="44"/>
  <c r="E14" i="44"/>
  <c r="D14" i="44"/>
  <c r="C14" i="44"/>
  <c r="B14" i="44"/>
  <c r="G13" i="44"/>
  <c r="G12" i="44"/>
  <c r="G11" i="44"/>
  <c r="G10" i="44"/>
  <c r="G9" i="44"/>
  <c r="G8" i="44"/>
  <c r="A2" i="44"/>
  <c r="G14" i="43"/>
  <c r="F14" i="43"/>
  <c r="E14" i="43"/>
  <c r="D14" i="43"/>
  <c r="C14" i="43"/>
  <c r="B14" i="43"/>
  <c r="G13" i="43"/>
  <c r="G12" i="43"/>
  <c r="G11" i="43"/>
  <c r="G10" i="43"/>
  <c r="G9" i="43"/>
  <c r="G8" i="43"/>
  <c r="A4" i="43"/>
  <c r="A2" i="43"/>
  <c r="G40" i="42"/>
  <c r="F40" i="42"/>
  <c r="E40" i="42"/>
  <c r="D40" i="42"/>
  <c r="C40" i="42"/>
  <c r="B40" i="42"/>
  <c r="A38" i="42"/>
  <c r="G36" i="42"/>
  <c r="F36" i="42"/>
  <c r="E36" i="42"/>
  <c r="D36" i="42"/>
  <c r="C36" i="42"/>
  <c r="B36" i="42"/>
  <c r="G35" i="42"/>
  <c r="G34" i="42"/>
  <c r="G33" i="42"/>
  <c r="G32" i="42"/>
  <c r="G31" i="42"/>
  <c r="G30" i="42"/>
  <c r="G29" i="42"/>
  <c r="G28" i="42"/>
  <c r="G27" i="42"/>
  <c r="G26" i="42"/>
  <c r="G25" i="42"/>
  <c r="G24" i="42"/>
  <c r="G23" i="42"/>
  <c r="G22" i="42"/>
  <c r="G21" i="42"/>
  <c r="G20" i="42"/>
  <c r="G19" i="42"/>
  <c r="G18" i="42"/>
  <c r="G17" i="42"/>
  <c r="G16" i="42"/>
  <c r="G15" i="42"/>
  <c r="G14" i="42"/>
  <c r="G13" i="42"/>
  <c r="G12" i="42"/>
  <c r="G11" i="42"/>
  <c r="G10" i="42"/>
  <c r="G9" i="42"/>
  <c r="G8" i="42"/>
  <c r="G7" i="42"/>
  <c r="A2" i="42"/>
  <c r="A12" i="41"/>
  <c r="G10" i="41"/>
  <c r="F10" i="41"/>
  <c r="E10" i="41"/>
  <c r="D10" i="41"/>
  <c r="C10" i="41"/>
  <c r="B10" i="41"/>
  <c r="G9" i="41"/>
  <c r="G8" i="41"/>
  <c r="A2" i="41"/>
  <c r="D18" i="59"/>
  <c r="A18" i="59"/>
  <c r="D17" i="59"/>
  <c r="A17" i="59"/>
  <c r="D16" i="59"/>
  <c r="A16" i="59"/>
  <c r="D15" i="59"/>
  <c r="A15" i="59"/>
  <c r="D14" i="59"/>
  <c r="A14" i="59"/>
  <c r="A12" i="59"/>
  <c r="C10" i="59"/>
  <c r="B10" i="59"/>
  <c r="D9" i="59"/>
  <c r="C7" i="59"/>
  <c r="B7" i="59"/>
  <c r="D6" i="59"/>
  <c r="D5" i="59"/>
  <c r="D7" i="59" s="1"/>
  <c r="A4" i="59"/>
  <c r="A1" i="59"/>
  <c r="E23" i="58"/>
  <c r="D23" i="58"/>
  <c r="C23" i="58"/>
  <c r="B23" i="58"/>
  <c r="E22" i="58"/>
  <c r="D22" i="58"/>
  <c r="C22" i="58"/>
  <c r="B22" i="58"/>
  <c r="F20" i="58"/>
  <c r="E20" i="58"/>
  <c r="D20" i="58"/>
  <c r="C20" i="58"/>
  <c r="B20" i="58"/>
  <c r="F19" i="58"/>
  <c r="F18" i="58"/>
  <c r="F17" i="58"/>
  <c r="F16" i="58"/>
  <c r="F15" i="58"/>
  <c r="F14" i="58"/>
  <c r="F13" i="58"/>
  <c r="F12" i="58"/>
  <c r="F11" i="58"/>
  <c r="F10" i="58"/>
  <c r="F9" i="58"/>
  <c r="F8" i="58"/>
  <c r="F7" i="58"/>
  <c r="E7" i="58"/>
  <c r="D7" i="58"/>
  <c r="C7" i="58"/>
  <c r="B7" i="58"/>
  <c r="A1" i="58"/>
  <c r="F8" i="57"/>
  <c r="E8" i="57"/>
  <c r="D8" i="57"/>
  <c r="C8" i="57"/>
  <c r="B8" i="57"/>
  <c r="F7" i="57"/>
  <c r="F6" i="57"/>
  <c r="A1" i="57"/>
  <c r="A24" i="39"/>
  <c r="H23" i="39"/>
  <c r="G23" i="39"/>
  <c r="B23" i="39"/>
  <c r="H19" i="39"/>
  <c r="G19" i="39"/>
  <c r="F19" i="39"/>
  <c r="E19" i="39"/>
  <c r="D19" i="39"/>
  <c r="C19" i="39"/>
  <c r="B19" i="39"/>
  <c r="H18" i="39"/>
  <c r="F18" i="39"/>
  <c r="C18" i="39"/>
  <c r="H17" i="39"/>
  <c r="F17" i="39"/>
  <c r="C17" i="39"/>
  <c r="H16" i="39"/>
  <c r="F16" i="39"/>
  <c r="C16" i="39"/>
  <c r="H15" i="39"/>
  <c r="F15" i="39"/>
  <c r="C15" i="39"/>
  <c r="H14" i="39"/>
  <c r="F14" i="39"/>
  <c r="C14" i="39"/>
  <c r="H13" i="39"/>
  <c r="F13" i="39"/>
  <c r="C13" i="39"/>
  <c r="H12" i="39"/>
  <c r="F12" i="39"/>
  <c r="C12" i="39"/>
  <c r="H11" i="39"/>
  <c r="F11" i="39"/>
  <c r="C11" i="39"/>
  <c r="H10" i="39"/>
  <c r="F10" i="39"/>
  <c r="C10" i="39"/>
  <c r="H9" i="39"/>
  <c r="F9" i="39"/>
  <c r="C9" i="39"/>
  <c r="H8" i="39"/>
  <c r="F8" i="39"/>
  <c r="C8" i="39"/>
  <c r="H7" i="39"/>
  <c r="F7" i="39"/>
  <c r="C7" i="39"/>
  <c r="A4" i="39"/>
  <c r="A2" i="39"/>
  <c r="B13" i="38"/>
  <c r="E10" i="38"/>
  <c r="E13" i="38" s="1"/>
  <c r="D10" i="38"/>
  <c r="D13" i="38" s="1"/>
  <c r="C10" i="38"/>
  <c r="C13" i="38" s="1"/>
  <c r="B10" i="38"/>
  <c r="F7" i="38"/>
  <c r="E7" i="38"/>
  <c r="D7" i="38"/>
  <c r="C7" i="38"/>
  <c r="B7" i="38"/>
  <c r="A2" i="38"/>
  <c r="F18" i="37"/>
  <c r="E18" i="37"/>
  <c r="D18" i="37"/>
  <c r="C18" i="37"/>
  <c r="B18" i="37"/>
  <c r="F17" i="37"/>
  <c r="A17" i="37"/>
  <c r="F16" i="37"/>
  <c r="A16" i="37"/>
  <c r="F15" i="37"/>
  <c r="A15" i="37"/>
  <c r="F14" i="37"/>
  <c r="A14" i="37"/>
  <c r="F13" i="37"/>
  <c r="A13" i="37"/>
  <c r="F12" i="37"/>
  <c r="A12" i="37"/>
  <c r="F11" i="37"/>
  <c r="A11" i="37"/>
  <c r="F10" i="37"/>
  <c r="A10" i="37"/>
  <c r="F9" i="37"/>
  <c r="A9" i="37"/>
  <c r="F8" i="37"/>
  <c r="A8" i="37"/>
  <c r="F7" i="37"/>
  <c r="A7" i="37"/>
  <c r="F6" i="37"/>
  <c r="A6" i="37"/>
  <c r="A3" i="37"/>
  <c r="A2" i="37"/>
  <c r="F19" i="36"/>
  <c r="E19" i="36"/>
  <c r="D19" i="36"/>
  <c r="C19" i="36"/>
  <c r="B19" i="36"/>
  <c r="F18" i="36"/>
  <c r="A18" i="36"/>
  <c r="F17" i="36"/>
  <c r="A17" i="36"/>
  <c r="F16" i="36"/>
  <c r="A16" i="36"/>
  <c r="F15" i="36"/>
  <c r="A15" i="36"/>
  <c r="F14" i="36"/>
  <c r="A14" i="36"/>
  <c r="F13" i="36"/>
  <c r="A13" i="36"/>
  <c r="F12" i="36"/>
  <c r="A12" i="36"/>
  <c r="F11" i="36"/>
  <c r="A11" i="36"/>
  <c r="F10" i="36"/>
  <c r="A10" i="36"/>
  <c r="F9" i="36"/>
  <c r="A9" i="36"/>
  <c r="F8" i="36"/>
  <c r="A8" i="36"/>
  <c r="F7" i="36"/>
  <c r="A7" i="36"/>
  <c r="A3" i="36"/>
  <c r="A2" i="36"/>
  <c r="F44" i="35"/>
  <c r="G43" i="35"/>
  <c r="G42" i="35"/>
  <c r="G41" i="35"/>
  <c r="G40" i="35"/>
  <c r="G39" i="35"/>
  <c r="G38" i="35"/>
  <c r="F37" i="35"/>
  <c r="E37" i="35"/>
  <c r="E44" i="35" s="1"/>
  <c r="D37" i="35"/>
  <c r="D44" i="35" s="1"/>
  <c r="C37" i="35"/>
  <c r="C44" i="35" s="1"/>
  <c r="B37" i="35"/>
  <c r="G37" i="35" s="1"/>
  <c r="G36" i="35"/>
  <c r="G44" i="35" s="1"/>
  <c r="A34" i="35"/>
  <c r="F31" i="35"/>
  <c r="E31" i="35"/>
  <c r="D31" i="35"/>
  <c r="C31" i="35"/>
  <c r="B31" i="35"/>
  <c r="G30" i="35"/>
  <c r="G29" i="35"/>
  <c r="G28" i="35"/>
  <c r="G27" i="35"/>
  <c r="G26" i="35"/>
  <c r="G25" i="35"/>
  <c r="G24" i="35"/>
  <c r="G23" i="35"/>
  <c r="G31" i="35" s="1"/>
  <c r="A21" i="35"/>
  <c r="G18" i="35"/>
  <c r="F18" i="35"/>
  <c r="E18" i="35"/>
  <c r="D18" i="35"/>
  <c r="C18" i="35"/>
  <c r="B18" i="35"/>
  <c r="G17" i="35"/>
  <c r="G16" i="35"/>
  <c r="A15" i="35"/>
  <c r="F13" i="35"/>
  <c r="E13" i="35"/>
  <c r="G12" i="35"/>
  <c r="G11" i="35"/>
  <c r="F10" i="35"/>
  <c r="E10" i="35"/>
  <c r="D10" i="35"/>
  <c r="D13" i="35" s="1"/>
  <c r="C10" i="35"/>
  <c r="C13" i="35" s="1"/>
  <c r="B10" i="35"/>
  <c r="G9" i="35"/>
  <c r="A7" i="35"/>
  <c r="A4" i="35"/>
  <c r="A2" i="35"/>
  <c r="G15" i="56"/>
  <c r="F15" i="56"/>
  <c r="E15" i="56"/>
  <c r="D15" i="56"/>
  <c r="C15" i="56"/>
  <c r="B15" i="56"/>
  <c r="G13" i="56"/>
  <c r="F13" i="56"/>
  <c r="E13" i="56"/>
  <c r="D13" i="56"/>
  <c r="C13" i="56"/>
  <c r="B13" i="56"/>
  <c r="G12" i="56"/>
  <c r="G11" i="56"/>
  <c r="G10" i="56"/>
  <c r="A9" i="56"/>
  <c r="G8" i="56"/>
  <c r="F8" i="56"/>
  <c r="E8" i="56"/>
  <c r="D8" i="56"/>
  <c r="C8" i="56"/>
  <c r="B8" i="56"/>
  <c r="G7" i="56"/>
  <c r="G6" i="56"/>
  <c r="G5" i="56"/>
  <c r="A4" i="56"/>
  <c r="A2" i="56"/>
  <c r="A1" i="56"/>
  <c r="C16" i="34"/>
  <c r="B16" i="34"/>
  <c r="A15" i="34"/>
  <c r="A14" i="34"/>
  <c r="A12" i="34"/>
  <c r="A10" i="34"/>
  <c r="D9" i="34"/>
  <c r="C9" i="34"/>
  <c r="B9" i="34"/>
  <c r="A8" i="34"/>
  <c r="D6" i="34"/>
  <c r="B6" i="34"/>
  <c r="A6" i="34"/>
  <c r="D5" i="34"/>
  <c r="C5" i="34"/>
  <c r="B5" i="34"/>
  <c r="A2" i="34"/>
  <c r="B39" i="33"/>
  <c r="B36" i="33"/>
  <c r="B29" i="33"/>
  <c r="B23" i="33"/>
  <c r="B10" i="33"/>
  <c r="A2" i="33"/>
  <c r="C38" i="32"/>
  <c r="A2" i="32"/>
  <c r="B12" i="31"/>
  <c r="A2" i="31"/>
  <c r="B48" i="30"/>
  <c r="B45" i="30"/>
  <c r="B12" i="30"/>
  <c r="A2" i="30"/>
  <c r="B53" i="29"/>
  <c r="B49" i="29"/>
  <c r="B38" i="29"/>
  <c r="A2" i="29"/>
  <c r="B35" i="28"/>
  <c r="B29" i="28"/>
  <c r="B21" i="28"/>
  <c r="A2" i="28"/>
  <c r="B19" i="26"/>
  <c r="A2" i="26"/>
  <c r="A16" i="25"/>
  <c r="C14" i="25"/>
  <c r="A14" i="25"/>
  <c r="B13" i="25"/>
  <c r="C4" i="25"/>
  <c r="B4" i="25"/>
  <c r="A2" i="25"/>
  <c r="A10" i="24"/>
  <c r="D9" i="24"/>
  <c r="C9" i="24"/>
  <c r="B9" i="24"/>
  <c r="D8" i="24"/>
  <c r="D7" i="24"/>
  <c r="D6" i="24"/>
  <c r="D4" i="24"/>
  <c r="C4" i="24"/>
  <c r="B4" i="24"/>
  <c r="A2" i="24"/>
  <c r="A11" i="23"/>
  <c r="A10" i="23"/>
  <c r="D8" i="23"/>
  <c r="C8" i="23"/>
  <c r="B8" i="23"/>
  <c r="D7" i="23"/>
  <c r="C7" i="23"/>
  <c r="B7" i="23"/>
  <c r="D6" i="23"/>
  <c r="C6" i="23"/>
  <c r="B6" i="23"/>
  <c r="D5" i="23"/>
  <c r="C5" i="23"/>
  <c r="B5" i="23"/>
  <c r="A2" i="23"/>
  <c r="A19" i="22"/>
  <c r="B18" i="22"/>
  <c r="A18" i="22"/>
  <c r="A16" i="22"/>
  <c r="A15" i="22"/>
  <c r="B13" i="22"/>
  <c r="B12" i="22"/>
  <c r="B11" i="22"/>
  <c r="B10" i="22"/>
  <c r="B9" i="22"/>
  <c r="B8" i="22"/>
  <c r="B7" i="22"/>
  <c r="B6" i="22"/>
  <c r="A6" i="22"/>
  <c r="A2" i="22"/>
  <c r="B35" i="21"/>
  <c r="B32" i="21"/>
  <c r="B25" i="21"/>
  <c r="B18" i="21"/>
  <c r="A2" i="21"/>
  <c r="C41" i="20"/>
  <c r="A2" i="20"/>
  <c r="B12" i="19"/>
  <c r="A2" i="19"/>
  <c r="B47" i="18"/>
  <c r="B45" i="18"/>
  <c r="B13" i="18"/>
  <c r="A2" i="18"/>
  <c r="B40" i="17"/>
  <c r="B37" i="17"/>
  <c r="A2" i="17"/>
  <c r="B21" i="16"/>
  <c r="A2" i="16"/>
  <c r="A9" i="15"/>
  <c r="B8" i="15"/>
  <c r="A2" i="15"/>
  <c r="B37" i="55"/>
  <c r="A36" i="55"/>
  <c r="C35" i="55"/>
  <c r="B35" i="55"/>
  <c r="C34" i="55"/>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A2" i="55"/>
  <c r="A19" i="13"/>
  <c r="A16" i="13"/>
  <c r="B13" i="13"/>
  <c r="C12" i="13"/>
  <c r="A2" i="13"/>
  <c r="A9" i="12"/>
  <c r="A2" i="12"/>
  <c r="A3" i="11"/>
  <c r="A2" i="11"/>
  <c r="A16" i="52"/>
  <c r="A15" i="52"/>
  <c r="C13" i="49"/>
  <c r="B44" i="35" l="1"/>
  <c r="D23" i="39"/>
  <c r="F10" i="38"/>
  <c r="F13" i="38" s="1"/>
  <c r="A15" i="38" s="1"/>
  <c r="C23" i="39"/>
  <c r="A25" i="39" s="1"/>
  <c r="G10" i="35"/>
  <c r="G13" i="35" s="1"/>
  <c r="A45" i="35" s="1"/>
  <c r="B13" i="35"/>
  <c r="E23" i="39"/>
  <c r="A46" i="35" l="1"/>
  <c r="A32" i="35"/>
  <c r="A19" i="35"/>
</calcChain>
</file>

<file path=xl/sharedStrings.xml><?xml version="1.0" encoding="utf-8"?>
<sst xmlns="http://schemas.openxmlformats.org/spreadsheetml/2006/main" count="1121" uniqueCount="652">
  <si>
    <t>%</t>
  </si>
  <si>
    <t>Les entreprises implantées en France (y compris outre-mer)</t>
  </si>
  <si>
    <t>Entreprises</t>
  </si>
  <si>
    <t>Organisations internationales (y compris celles présentes sur le territoire national)</t>
  </si>
  <si>
    <t>Établissements d'enseignement supérieur et organismes d’État implantés à l'étranger</t>
  </si>
  <si>
    <t>Entreprises implantées à l'étranger</t>
  </si>
  <si>
    <t>-&gt; Organismes financeurs</t>
  </si>
  <si>
    <t>Autres établissements d'enseignement supérieur et de recherche</t>
  </si>
  <si>
    <t>Fonds de l'Union européenne</t>
  </si>
  <si>
    <t>CONTACTS</t>
  </si>
  <si>
    <t xml:space="preserve">Direction générale </t>
  </si>
  <si>
    <t xml:space="preserve">de la recherche </t>
  </si>
  <si>
    <t xml:space="preserve">et l’innovation </t>
  </si>
  <si>
    <t>Direction générale de</t>
  </si>
  <si>
    <t>l’enseignement supérieur</t>
  </si>
  <si>
    <t>et l’insertion professionnelle</t>
  </si>
  <si>
    <t>Questionnaire général</t>
  </si>
  <si>
    <t>Service de la coordination</t>
  </si>
  <si>
    <t>des stratégies de l’enseignement supérieur et de la recherche</t>
  </si>
  <si>
    <t xml:space="preserve">
Cette enquête a pour objectif d’évaluer la part des organismes publics dans le potentiel national des moyens humains et financiers consacrés à la recherche et au développement expérimental (R&amp;D).
Menée chaque année dans le cadre d’une investigation européenne, elle permet de recueillir des points de repère et de comparaison importants pour l’orientation de l’action publique.
Ce questionnaire s'adresse à votre organisme. Il peut concerner plusieurs responsables de la direction générale ou du service R&amp;D.</t>
  </si>
  <si>
    <t>Sous-direction des</t>
  </si>
  <si>
    <t>Systèmes d’information 
et études statistiques</t>
  </si>
  <si>
    <t>Département des</t>
  </si>
  <si>
    <t>Études statistiques</t>
  </si>
  <si>
    <t>de la recherche</t>
  </si>
  <si>
    <t>Réponse attendue avant le</t>
  </si>
  <si>
    <r>
      <t>Pour plus de renseignements</t>
    </r>
    <r>
      <rPr>
        <sz val="10"/>
        <rFont val="Arial"/>
        <family val="2"/>
      </rPr>
      <t>, vous pouvez contacter :</t>
    </r>
    <r>
      <rPr>
        <u/>
        <sz val="10"/>
        <rFont val="Arial"/>
        <family val="2"/>
      </rPr>
      <t xml:space="preserve">
</t>
    </r>
    <r>
      <rPr>
        <u/>
        <sz val="10"/>
        <color theme="8" tint="-0.249977111117893"/>
        <rFont val="Arial"/>
        <family val="2"/>
      </rPr>
      <t>[</t>
    </r>
    <r>
      <rPr>
        <sz val="10"/>
        <color theme="8" tint="-0.249977111117893"/>
        <rFont val="Arial"/>
        <family val="2"/>
      </rPr>
      <t>Administrateur]*[type_etab]</t>
    </r>
    <r>
      <rPr>
        <sz val="10"/>
        <rFont val="Arial"/>
        <family val="2"/>
      </rPr>
      <t xml:space="preserve"> - </t>
    </r>
    <r>
      <rPr>
        <sz val="10"/>
        <color theme="8" tint="-0.249977111117893"/>
        <rFont val="Arial"/>
        <family val="2"/>
      </rPr>
      <t>[tel_admin]*[type_etab]</t>
    </r>
    <r>
      <rPr>
        <sz val="10"/>
        <rFont val="Arial"/>
        <family val="2"/>
      </rPr>
      <t xml:space="preserve"> - recherche.publique@recherche.gouv.fr</t>
    </r>
  </si>
  <si>
    <t>1 rue Descartes</t>
  </si>
  <si>
    <t>75231 Paris cedex 05</t>
  </si>
  <si>
    <t>EPIC</t>
  </si>
  <si>
    <t>Correspondant principal</t>
  </si>
  <si>
    <t>Correspondant principal ou responsable de la coordination des réponses à ce questionnaire :</t>
  </si>
  <si>
    <t xml:space="preserve">Nom et prénom :  </t>
  </si>
  <si>
    <t xml:space="preserve">Fonction et service :  </t>
  </si>
  <si>
    <t xml:space="preserve">Téléphone :  </t>
  </si>
  <si>
    <t xml:space="preserve">Mèl :  </t>
  </si>
  <si>
    <t>Correspondant financier</t>
  </si>
  <si>
    <t>Responsable de la coordination des réponses de la partie financière</t>
  </si>
  <si>
    <t>Correspondant personnels R&amp;D</t>
  </si>
  <si>
    <t>Responsable de la coordination des réponses de la partie relative aux personnels R&amp;D</t>
  </si>
  <si>
    <t>INFORMATIONS GÉNÉRALES</t>
  </si>
  <si>
    <t>TYPE ETABLISSEMENT</t>
  </si>
  <si>
    <t>SIREN ETABLISSEMENT</t>
  </si>
  <si>
    <t xml:space="preserve">Nom </t>
  </si>
  <si>
    <t xml:space="preserve">Sigle </t>
  </si>
  <si>
    <t>Adresse postale</t>
  </si>
  <si>
    <t>complément d'adresse</t>
  </si>
  <si>
    <t>code postal</t>
  </si>
  <si>
    <t>ville</t>
  </si>
  <si>
    <t>Il s'agit des effectifs totaux de votre organisme, recherche et hors recherche, comptés en personne physique au 31/12</t>
  </si>
  <si>
    <t>Il s'agit du budget total dont dispose votre organisme, recherche et hors recherche, pour l'année, en milliers d'euros</t>
  </si>
  <si>
    <t>Commentaire</t>
  </si>
  <si>
    <t>Il ne s'agit ici ni d'achats de R&amp;D ni de financements de travaux de recherche donnés en sous-traitance.</t>
  </si>
  <si>
    <t>Montants HT en milliers d'euros</t>
  </si>
  <si>
    <t>en provenance de…</t>
  </si>
  <si>
    <t>à destination de …</t>
  </si>
  <si>
    <t>Ces montants ne sont pas à comptabiliser dans le reste du questionnaire.</t>
  </si>
  <si>
    <t>L'activité d'opérateur de la R&amp;D correspond aux travaux de R&amp;D exécutés par les organismes pour leur propre compte ou pour le compte de tiers. Cela inclut également les achats de R&amp;D et les travaux de recherche donnés en sous-traitance à un tiers.</t>
  </si>
  <si>
    <t>Merci de nous signaler les changements éventuels de mode de réponse ainsi que les principaux événements qui expliquent les variations importantes de l’année et de joindre tout document explicatif.</t>
  </si>
  <si>
    <t>Le reste du questionnaire se rapporte  à cette  seule activité d'opérateur.</t>
  </si>
  <si>
    <t>Dépenses réelles engagées pour les travaux de R&amp;D exécutés par votre organisme 
(pour votre propre compte ou pour le compte d'un tiers)</t>
  </si>
  <si>
    <t>Font aussi partie des dépenses intérieures de R&amp;D, les dépenses engagées dans le cadre de laboratoires communs, laboratoires et équipes de recherche associées, ou tout autre formule d'association qui ne donne pas lieu à création d'une personne morale différente (exemple : unités associées du CNRS) 
Pour les organismes dont l'activité n'est pas exclusivement de la R&amp;D, il faut procéder à l'évaluation des frais généraux qui permettent l’exécution des travaux de R&amp;D.</t>
  </si>
  <si>
    <t>Dépenses courantes de R&amp;D hors amortissements</t>
  </si>
  <si>
    <t>Montants HT en K€</t>
  </si>
  <si>
    <t>Dépenses de personnel de R&amp;D (y.c. charges sociales et fiscales)</t>
  </si>
  <si>
    <t>Dépenses de fonctionnement</t>
  </si>
  <si>
    <t>Les dépenses de fonctionnement ou autres dépenses courantes incluent  tous les achats extérieurs y compris le petit matériel et les sous-traitances (exemple : prestations de services en informatique, expertises, études) ayant pour but de promouvoir des travaux intérieurs de R&amp;D, mais que l'exécutant (le sous-traitant) ne pourra considérer comme une dépense de recherche</t>
  </si>
  <si>
    <t>Équipements propres à la R&amp;D</t>
  </si>
  <si>
    <t>Les dépenses en équipements propres à la R&amp;D correspondent les achats d'équipements nécessaires à la réalisation des travaux internes à la R&amp;D (même si ceux-ci sont mis à disposition d'autres institutions ou organismes).</t>
  </si>
  <si>
    <t xml:space="preserve">Opérations immobilières propres à la R&amp;D </t>
  </si>
  <si>
    <t>Les opérations immobilières à la R&amp;D correspondent aux dépenses réalisées dans l'année, sans déduction quelconque liée à l’amortissement.</t>
  </si>
  <si>
    <t>Total des dépenses intérieures de R&amp;D hors amortissements</t>
  </si>
  <si>
    <t>Montant HT en K€</t>
  </si>
  <si>
    <t>Île-de-France</t>
  </si>
  <si>
    <t>Champagne-Ardenne</t>
  </si>
  <si>
    <t>Picardie</t>
  </si>
  <si>
    <t>Haute-Normandie</t>
  </si>
  <si>
    <t>Centre</t>
  </si>
  <si>
    <t>Basse-Normandie</t>
  </si>
  <si>
    <t>Bourgogne</t>
  </si>
  <si>
    <t>Nord-Pas-de-Calais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</si>
  <si>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</si>
  <si>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</si>
  <si>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</si>
  <si>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</si>
  <si>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</si>
  <si>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</si>
  <si>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</si>
  <si>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</si>
  <si>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</si>
  <si>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</si>
  <si>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</si>
  <si>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</si>
  <si>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</si>
  <si>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</si>
  <si>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</si>
  <si>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</si>
  <si>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</si>
  <si>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Réunion</t>
  </si>
  <si>
    <t>Mayotte</t>
  </si>
  <si>
    <t>Autres outre-mer</t>
  </si>
  <si>
    <t>Montant HT en %</t>
  </si>
  <si>
    <t xml:space="preserve">Recherche fondamentale </t>
  </si>
  <si>
    <t>Recherche appliquée</t>
  </si>
  <si>
    <t>Développement expérimental</t>
  </si>
  <si>
    <t>Dépenses engagées pour les travaux de R&amp;D financés par votre organisme et exécutés par un tiers (Sous-traitances, y compris collaborations)
Ces dépenses doivent forcément être à destination d'un exécutant de R&amp;D.</t>
  </si>
  <si>
    <t>Secteur militaire de l'État et des organismes publics</t>
  </si>
  <si>
    <t>CEA - DAM (commissariat à l'énergie atomique et aux énergies alternatives - direction des applications militaires)</t>
  </si>
  <si>
    <t>CERAH / INI (centre d'études et de recherche sur l'appareillage des handicapés - Institution nationale des invalides)</t>
  </si>
  <si>
    <t>CTSA (centre de transfusion sanguine des armées)</t>
  </si>
  <si>
    <t>DGA (direction générale de l'armement)</t>
  </si>
  <si>
    <t>IRBA (institut de recherche biomédicale des armées)</t>
  </si>
  <si>
    <t>IRENav (institut de recherche de l'école navale)</t>
  </si>
  <si>
    <t>IRSEM (institut de recherche stratégique de l'école militaire)</t>
  </si>
  <si>
    <t>ISL (institut de recherches de Saint-Louis)</t>
  </si>
  <si>
    <t>ONERA (office national d'études et de recherches aérospatiales)</t>
  </si>
  <si>
    <t>SHOM (service hydrographique et océanographique de la marine)</t>
  </si>
  <si>
    <t xml:space="preserve">Ministère de la défense - hors DGA </t>
  </si>
  <si>
    <t>Autres</t>
  </si>
  <si>
    <t>préciser :</t>
  </si>
  <si>
    <t>Total des dépenses extérieures de R&amp;D :
État, organismes publics - Secteur militaire</t>
  </si>
  <si>
    <t>Secteur civil de l'État et des organismes publics</t>
  </si>
  <si>
    <t>ANDRA</t>
  </si>
  <si>
    <t>Agence nationale pour la gestion des déchets radioactifs</t>
  </si>
  <si>
    <t>ANSES</t>
  </si>
  <si>
    <t>Agence nationale de sécurité sanitaire de l'alimentation, de l'environnement et du travail</t>
  </si>
  <si>
    <t>BRGM</t>
  </si>
  <si>
    <t>Bureau de recherches géologiques et minières</t>
  </si>
  <si>
    <t>CEA civil</t>
  </si>
  <si>
    <t>Commissariat à l'énergie atomique et aux énergies alternatives</t>
  </si>
  <si>
    <t>CEE</t>
  </si>
  <si>
    <t>Centre d’études de l’emploi</t>
  </si>
  <si>
    <t>CEPII</t>
  </si>
  <si>
    <t>Centre d’études prospectives et d’informations internationales</t>
  </si>
  <si>
    <t>CEREMA</t>
  </si>
  <si>
    <t>Centre d'études et d'expertise pour les risques, la mobilité, l'environnement et l'aménagement</t>
  </si>
  <si>
    <t>CIRAD</t>
  </si>
  <si>
    <t>Centre de coopération internationale en recherche agronomique pour le développement</t>
  </si>
  <si>
    <t>CNAF</t>
  </si>
  <si>
    <t>Caisse nationale d’allocations familiales</t>
  </si>
  <si>
    <t>CNES</t>
  </si>
  <si>
    <t>Centre national d'études spatiales</t>
  </si>
  <si>
    <t>CNRM (Météo France)</t>
  </si>
  <si>
    <t>Centre national de recherches météorologiques</t>
  </si>
  <si>
    <t xml:space="preserve">CNRS </t>
  </si>
  <si>
    <t>Centre national de la recherche scientifique</t>
  </si>
  <si>
    <t>CSTB</t>
  </si>
  <si>
    <t>Centre scientifique et technique du bâtiment</t>
  </si>
  <si>
    <t>EFS</t>
  </si>
  <si>
    <t>Etablissement français du sang</t>
  </si>
  <si>
    <t>IFREMER</t>
  </si>
  <si>
    <t>Institut français de recherche pour l'exploitation de la mer</t>
  </si>
  <si>
    <t xml:space="preserve">IGN </t>
  </si>
  <si>
    <t>Institut national de l’information géographique et forestière</t>
  </si>
  <si>
    <t xml:space="preserve">INED </t>
  </si>
  <si>
    <t>Institut national d’études démographiques</t>
  </si>
  <si>
    <t xml:space="preserve">INERIS </t>
  </si>
  <si>
    <t>Institut national de l'environnement industriel et des risques</t>
  </si>
  <si>
    <t>INRAE</t>
  </si>
  <si>
    <t>Institut national de recherche pour l'agriculture, l'alimentation et l'environnement</t>
  </si>
  <si>
    <t>INRAP</t>
  </si>
  <si>
    <t>Institut national de recherches archéologiques préventives</t>
  </si>
  <si>
    <t xml:space="preserve">INRIA </t>
  </si>
  <si>
    <t>Institut national de recherche en informatique et en automatique</t>
  </si>
  <si>
    <t>INSEE</t>
  </si>
  <si>
    <t>Institut national de la statistique et des études économiques</t>
  </si>
  <si>
    <t>INSERM</t>
  </si>
  <si>
    <t>Institut national de la santé et de la recherche médicale</t>
  </si>
  <si>
    <t xml:space="preserve">IPEV </t>
  </si>
  <si>
    <t>Institut polaire français Paul Émile Victor</t>
  </si>
  <si>
    <t>IRCAM</t>
  </si>
  <si>
    <t>Institut de recherche et coordination acoustique/musique</t>
  </si>
  <si>
    <t>IRD</t>
  </si>
  <si>
    <t>Institut de recherche pour le développement</t>
  </si>
  <si>
    <t xml:space="preserve">IRDES </t>
  </si>
  <si>
    <t>Institut de recherche et documentation en économie de la santé</t>
  </si>
  <si>
    <t xml:space="preserve">IRSN </t>
  </si>
  <si>
    <t>Institut de radioprotection et de sûreté nucléaire</t>
  </si>
  <si>
    <t>LNE</t>
  </si>
  <si>
    <t>Laboratoire national de métrologie et d’essais</t>
  </si>
  <si>
    <t>Total des dépenses extérieures de R&amp;D :
État, organismes publics - Secteur civil</t>
  </si>
  <si>
    <t>Total des dépenses extérieures de R&amp;D exécutées dans le secteur de l'État et des organismes publics</t>
  </si>
  <si>
    <t>Les Établissements d'ESR sous contrat avec le Ministère en charge de l'enseignement supérieur et de la recherche</t>
  </si>
  <si>
    <t xml:space="preserve">Universités publiques, grandes écoles et grands établissements </t>
  </si>
  <si>
    <t>COMUE (communautés d'universités et établissements)</t>
  </si>
  <si>
    <t>CHU et CHRU (centre hospitalier [régional] universitaire)</t>
  </si>
  <si>
    <t>CLCC (centre de lutte contre le cancer)</t>
  </si>
  <si>
    <t>Total des dépenses extérieures de R&amp;D exécutées par 
Établissements d'enseignement supérieur et de recherche sous contrat avec le Ministère en charge de l'ESR</t>
  </si>
  <si>
    <t xml:space="preserve">Agrocampus Ouest </t>
  </si>
  <si>
    <t>Agro ParisTech</t>
  </si>
  <si>
    <t>AgroSup Dijon</t>
  </si>
  <si>
    <t>Ecole nationale vétérinaire Alfort</t>
  </si>
  <si>
    <t>Ecole nationale vétérinaire Toulouse</t>
  </si>
  <si>
    <t>ENSFEA Toulouse</t>
  </si>
  <si>
    <t>Engees Strasbourg</t>
  </si>
  <si>
    <t>Bordeaux Sciences Agro</t>
  </si>
  <si>
    <t>Ensp Versailles Marseille</t>
  </si>
  <si>
    <t>Esa Angers</t>
  </si>
  <si>
    <t>Montpellier SupAgro</t>
  </si>
  <si>
    <t>Oniris</t>
  </si>
  <si>
    <t xml:space="preserve">Vet AgroSup </t>
  </si>
  <si>
    <t>Institut Mines Telecom (IMT)  (tous sites agrégés)</t>
  </si>
  <si>
    <t>Mines ParisTech</t>
  </si>
  <si>
    <t>École nationale de l'Aviation Civile</t>
  </si>
  <si>
    <t>Ecole des Ponts ParisTech</t>
  </si>
  <si>
    <t>Ecole Polytechnique</t>
  </si>
  <si>
    <t>Ensta Bretagne</t>
  </si>
  <si>
    <t>Ensta ParisTech</t>
  </si>
  <si>
    <t>Esiee Paris</t>
  </si>
  <si>
    <t>Espci ParisTech</t>
  </si>
  <si>
    <t>Isae</t>
  </si>
  <si>
    <t>HEC</t>
  </si>
  <si>
    <t>INSEAD</t>
  </si>
  <si>
    <t>ESSEC</t>
  </si>
  <si>
    <t>Total des dépenses extérieures de R&amp;D exécutées par
Autres établissements d'enseignement supérieur et de recherche</t>
  </si>
  <si>
    <t>Total des dépenses extérieures de R&amp;D exécutées dans le secteur de l'enseignement supérieur (en France)</t>
  </si>
  <si>
    <t>Les Associations, les Fondations et les GIP implantées en France (y compris outre-mer)</t>
  </si>
  <si>
    <t>Institut Pasteur Paris</t>
  </si>
  <si>
    <t>Institut Curie</t>
  </si>
  <si>
    <t>INRS</t>
  </si>
  <si>
    <t>institut national de recherche et de sécurité</t>
  </si>
  <si>
    <t>INTS (institut national de transfusion sanguine) / EFS (Etablissement français du sang)</t>
  </si>
  <si>
    <t>Sont exclues les Associations qui sont rattachées à d'autres secteurs du fait principalement de l'origine de leurs ressources :
- celles qui travaillent au bénéfice d'un groupe d'entreprises, comme les centres techniques professionnels, classées dans le secteur des entreprises ;
- celles qui sont principalement financées par l'État classées dans le secteur de l'État ;
- celles qui offrent des services d'enseignement supérieur et classées dans le secteur de l'enseignement supérieur.</t>
  </si>
  <si>
    <t>Total des dépenses extérieures de R&amp;D exécutées dans le secteur des Associations (en France)</t>
  </si>
  <si>
    <t>Raison sociale</t>
  </si>
  <si>
    <t xml:space="preserve">Montant HT 
en milliers d'euros </t>
  </si>
  <si>
    <t>SIREN 
(9 positions)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</si>
  <si>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</si>
  <si>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</si>
  <si>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</si>
  <si>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</si>
  <si>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</si>
  <si>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</si>
  <si>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</si>
  <si>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</si>
  <si>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</si>
  <si>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</si>
  <si>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</si>
  <si>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</si>
  <si>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</si>
  <si>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</si>
  <si>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</si>
  <si>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</si>
  <si>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</si>
  <si>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</si>
  <si>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</si>
  <si>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</si>
  <si>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</si>
  <si>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</si>
  <si>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</si>
  <si>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</si>
  <si>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</si>
  <si>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</si>
  <si>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</si>
  <si>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</si>
  <si>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</si>
  <si>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</si>
  <si>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Total des dépenses extérieures de R&amp;D exécutées dans le secteur des entreprises (en France)</t>
  </si>
  <si>
    <t>CERN (organisation européenne pour la recherche nucléaire)</t>
  </si>
  <si>
    <t>CEPMMT (centre européen pour les prévisions météorologiques à moyen terme)</t>
  </si>
  <si>
    <t>CIRC (centre international de recherche sur le cancer)</t>
  </si>
  <si>
    <t>ESA (agence spatiale européenne)</t>
  </si>
  <si>
    <t>ESO (european southern observatory)</t>
  </si>
  <si>
    <t>ESRF (european synchrotron radiation facility)</t>
  </si>
  <si>
    <t>EUMETSAT (european organisation for the exploitation of meteorological satellites)</t>
  </si>
  <si>
    <t>LEBM (laboratoire européen de biologie moléculaire)</t>
  </si>
  <si>
    <t>préciser:</t>
  </si>
  <si>
    <t>Total des dépenses extérieures de R&amp;D : Organisations internationales</t>
  </si>
  <si>
    <t>Sont comptées ici les 5 écoles françaises à l'étranger : Casa de Velazquez de Madrid, École française d'archéologie d'Athènes, École française de Rome, École française d'Extrême-Orient et Institut français d'archéologie orientale du Caire.</t>
  </si>
  <si>
    <t>dans un pays de l'Union européenne (UE 28)</t>
  </si>
  <si>
    <t>dans un autres pays européen</t>
  </si>
  <si>
    <t>autre part (hors de l'Europe)</t>
  </si>
  <si>
    <t>Total des dépenses extérieures de R&amp;D : Établissements d'enseignement supérieur et organismes d’État implantés à l'étranger</t>
  </si>
  <si>
    <t>Total des dépenses extérieures de R&amp;D : Entreprises implantées à l'étranger</t>
  </si>
  <si>
    <t>Total des dépenses extérieures de R&amp;D exécutées par le secteur des organisations internationales et de l'étranger</t>
  </si>
  <si>
    <t>Dépenses consacrées/affectées aux travaux de R&amp;D exécutés en interne ou sous-traités</t>
  </si>
  <si>
    <t>Il s'agit maintenant de recenser les ressources correspondantes aux dépenses intérieures et extérieures de R&amp;D de votre organisme, et leurs provenances</t>
  </si>
  <si>
    <t xml:space="preserve"> Les montants correspondant à l'activité de financeur de votre organisme ne sont pas comptabilisés ici.
 Ils sont inscrits uniquement dans le volet "Financeur".</t>
  </si>
  <si>
    <t>Dotations budgétaires autres (des CCI, organismes consulaires, collectivités territoriales…)</t>
  </si>
  <si>
    <t xml:space="preserve"> Total des dotations budgétaires</t>
  </si>
  <si>
    <t xml:space="preserve">Redevances sur titres de propriété intellectuelle
(brevets, licences, certificats d’obtention végétale ou animale, etc.) </t>
  </si>
  <si>
    <t>Autres redevances</t>
  </si>
  <si>
    <t>Prestations de services, d'expertises</t>
  </si>
  <si>
    <t>Ventes de produits</t>
  </si>
  <si>
    <t>Dons, legs et cotisations volontaires</t>
  </si>
  <si>
    <t>Frais de scolarité (quote-part affectée à la R&amp;D)</t>
  </si>
  <si>
    <t>Autres (locations immobilières, cessions d’actifs, etc.)</t>
  </si>
  <si>
    <t xml:space="preserve"> Total des ressources propres</t>
  </si>
  <si>
    <t>CEA - DAM</t>
  </si>
  <si>
    <t xml:space="preserve"> commissariat à l'énergie atomique et aux énergies alternatives - direction des applications militaires</t>
  </si>
  <si>
    <t>CERAH / INI</t>
  </si>
  <si>
    <t>centre d'études et de recherche sur l'appareillage des handicapés - Institution Nationale des Invalides</t>
  </si>
  <si>
    <t>CTSA</t>
  </si>
  <si>
    <t>centre de transfusion sanguine des armées</t>
  </si>
  <si>
    <t>DGA</t>
  </si>
  <si>
    <t>direction générale de l'armement</t>
  </si>
  <si>
    <t>IRBA</t>
  </si>
  <si>
    <t>institut de recherche biomédicale des armées</t>
  </si>
  <si>
    <t>IRENav</t>
  </si>
  <si>
    <t>institut de recherche de l'école navale</t>
  </si>
  <si>
    <t>IRSEM</t>
  </si>
  <si>
    <t>institut de recherche stratégique de l'école militaire</t>
  </si>
  <si>
    <t>ISL</t>
  </si>
  <si>
    <t>institut de recherches de Saint-Louis</t>
  </si>
  <si>
    <t>ONERA</t>
  </si>
  <si>
    <t>office national d'études et de recherches aérospatiales</t>
  </si>
  <si>
    <t>SHOM</t>
  </si>
  <si>
    <t>service hydrographique et océanographique de la marine</t>
  </si>
  <si>
    <t>-&gt; Ministères en charge :</t>
  </si>
  <si>
    <t>- de la ville, de la jeunesse et des sports</t>
  </si>
  <si>
    <t>- des affaires étrangères et du développement international</t>
  </si>
  <si>
    <t>- des affaires sociales, de la santé et des droits des femmes</t>
  </si>
  <si>
    <t>- de l'agriculture, de l'agro-alimentaire et de la forêt</t>
  </si>
  <si>
    <t>- des finances et des comptes publics</t>
  </si>
  <si>
    <t>- de la culture et de la communication</t>
  </si>
  <si>
    <t>- de l'écologie, du développement durable et de l'énergie</t>
  </si>
  <si>
    <t>- de l'économie, du redressement productif et du numérique</t>
  </si>
  <si>
    <t>- de l'intérieur</t>
  </si>
  <si>
    <t>- de la justice</t>
  </si>
  <si>
    <t>- du logement, de l'égalité des territoires et de la ruralité</t>
  </si>
  <si>
    <t>- du travail, de l'emploi, de la formation professionnelle et du dialogue social</t>
  </si>
  <si>
    <t>Conseils régionaux</t>
  </si>
  <si>
    <t>Conseils départementaux</t>
  </si>
  <si>
    <t>Communes et groupements de communes</t>
  </si>
  <si>
    <t>Autres collectivités territoriales</t>
  </si>
  <si>
    <t>-&gt; Autres administrations et chambres/organismes consulaires</t>
  </si>
  <si>
    <t>Agences de l'eau, CNOUS/CROUS, ONF, Parcs nationaux et régionaux</t>
  </si>
  <si>
    <t>CCI (chambres de commerce et d'industrie)</t>
  </si>
  <si>
    <t>Autres administrations et chambres/organismes consulaires</t>
  </si>
  <si>
    <t>ADEME (agence de l'environnement et de la maîtrise de l'énergie)</t>
  </si>
  <si>
    <t>ANR (agence nationale de la recherche)</t>
  </si>
  <si>
    <t>Bpifrance</t>
  </si>
  <si>
    <t>CDC (caisse des dépôts)</t>
  </si>
  <si>
    <t>INCA (institut national du cancer)</t>
  </si>
  <si>
    <t>INSERM/ANRS (agence nationale de recherche sur le sida et les hépatites virales)</t>
  </si>
  <si>
    <t>préciser</t>
  </si>
  <si>
    <r>
      <t>-&gt; Collectivités territoriales</t>
    </r>
    <r>
      <rPr>
        <sz val="10"/>
        <rFont val="Arial"/>
        <family val="2"/>
      </rPr>
      <t/>
    </r>
  </si>
  <si>
    <t>y compris celui du département de la Seine</t>
  </si>
  <si>
    <t>non compris Paris</t>
  </si>
  <si>
    <t>les Collectivités d'outre-mer, la Nouvelle-Calédonie, les autres territoires : terres australes et antarctiques françaises (les îles Kerguelen, Amsterdam, Saint-Paul, Crozet, la Terre Adélie, les îles aparses de l'océan indien), île de Clipperton</t>
  </si>
  <si>
    <t>Si vous recevez des financements en provenance d'un organisme de recherche (exemple le CNRS) agissant en tant que structure support d’un appel à projet (exemple l'ANR), vous ne devez pas reporter cette somme sur la ligne CNRS dans le tableau "Organismes publics de recherche".
Ces montants doivent être inscrits dans le tableau "Organismes financeurs" sur la ligne ANR.</t>
  </si>
  <si>
    <t>Total des ressources pour travaux de R&amp;D en provenance du secteur de l'enseignement supérieur (en France)</t>
  </si>
  <si>
    <t>Total des ressources pour travaux de R&amp;D en provenance d'autres établissements d'enseignement supérieur et de recherche</t>
  </si>
  <si>
    <t>Total des ressources pour travaux de R&amp;D en provenance des établissements d'enseignement supérieur sous contrat sous contrat avec le Ministère en charge de l'ESR</t>
  </si>
  <si>
    <t>Universités publiques, grandes écoles et grands établissements</t>
  </si>
  <si>
    <t>Total des ressources pour travaux de R&amp;D en provenance du secteur des ISBL (en France)</t>
  </si>
  <si>
    <t>Total des ressources extérieures de R&amp;D en provenance des entreprises implantées en France</t>
  </si>
  <si>
    <t>Montant HT
en K€</t>
  </si>
  <si>
    <t>Total des ressources pour travaux de R&amp;D en provenance du secteur des organisations internationales et de l'étranger</t>
  </si>
  <si>
    <t>Total des ressources pour travaux de R&amp;D en provenance des entreprises implantées à l'étranger</t>
  </si>
  <si>
    <t>Autres pays européens</t>
  </si>
  <si>
    <t>Pays de l'Union européenne (UE 28)</t>
  </si>
  <si>
    <t>Total des ressources pour travaux de R&amp;D en provenance des Établissements d'ens. sup. et organismes d’État implantés à l'étranger</t>
  </si>
  <si>
    <t>Total des ressources pour travaux de R&amp;D en provenance des organisations internationales</t>
  </si>
  <si>
    <t>Total des ressources pour travaux de R&amp;D en provenance du Fonds de l'Union européenne</t>
  </si>
  <si>
    <t>Fonds structurels (FEDER, etc.)</t>
  </si>
  <si>
    <t>PCRD (programme cadre de recherche et développement)</t>
  </si>
  <si>
    <t>Inclut tout le personnel rémunéré, que celui-ci travaille à l'intérieur ou à l'extérieur de votre organisme</t>
  </si>
  <si>
    <t>Total</t>
  </si>
  <si>
    <t>Total personnes physiques</t>
  </si>
  <si>
    <t>Titulaire (fonctionnaires, CDI)</t>
  </si>
  <si>
    <t>Non titulaire (CDD, contractuel, vacataire, post-doc)</t>
  </si>
  <si>
    <t>en personne physique</t>
  </si>
  <si>
    <t>Homme</t>
  </si>
  <si>
    <t>Femme</t>
  </si>
  <si>
    <t>France</t>
  </si>
  <si>
    <t>Autres pays de l’Union européenne (UE 28)</t>
  </si>
  <si>
    <t>Amérique du Nord</t>
  </si>
  <si>
    <t>Amérique du Sud et centrale</t>
  </si>
  <si>
    <t>Asie</t>
  </si>
  <si>
    <t>Afrique</t>
  </si>
  <si>
    <t>en personne physique *</t>
  </si>
  <si>
    <t>Personnel travaillant dans l’organisme</t>
  </si>
  <si>
    <t>Personnel travaillant à l'extérieur de l’organisme :</t>
  </si>
  <si>
    <t>État (ministères, organismes yc CNRS, autres)</t>
  </si>
  <si>
    <t xml:space="preserve">Enseignement supérieur </t>
  </si>
  <si>
    <t>Institutions sans but lucratif</t>
  </si>
  <si>
    <t xml:space="preserve">Organisations internationales </t>
  </si>
  <si>
    <t>Étranger</t>
  </si>
  <si>
    <t>Total hommes titulaires (personnes physiques)</t>
  </si>
  <si>
    <t>Total femmes titulaires (personnes physiques)</t>
  </si>
  <si>
    <t>Total hommes + femmes titulaires
(Personnes Physiques)</t>
  </si>
  <si>
    <t xml:space="preserve">Mathématiques et informatique (conception de logiciel) </t>
  </si>
  <si>
    <t xml:space="preserve">Sciences physiques </t>
  </si>
  <si>
    <t xml:space="preserve">Chimie </t>
  </si>
  <si>
    <t>Sciences des milieux naturels ou de l’univers (terre, océan, atmosphère, espace)</t>
  </si>
  <si>
    <t xml:space="preserve">Sciences de l’agriculture et alimentation </t>
  </si>
  <si>
    <t xml:space="preserve">Sciences de la vie et biologie fondamentale </t>
  </si>
  <si>
    <t>Sciences médicales et odontologie</t>
  </si>
  <si>
    <t>Sciences sociales : sociologie, démographie, ethnologie, géographie, aménagement de l'espace, économie et gestion, sciences politiques et juridiques, psychologie</t>
  </si>
  <si>
    <t>Sciences humaines : philosophie, histoire, archéologie, anthropologie, littérature, linguistique, langues, sciences de l'art</t>
  </si>
  <si>
    <t>Gestion de la R&amp;D : fonction de gestion et d'encadrement des activités de R&amp;D exclusivement</t>
  </si>
  <si>
    <t>Total personnel de recherche (personnes physiques)</t>
  </si>
  <si>
    <t>Personnel travaillant dans l’établissement</t>
  </si>
  <si>
    <t>Personnel travaillant à l'extérieur de l’établissement</t>
  </si>
  <si>
    <t>Ile-de-France</t>
  </si>
  <si>
    <t>Autres Outre-mer</t>
  </si>
  <si>
    <t>Le personnel rémunéré par un tiers correspond au personnel dont la fiche de paye est établie par un autre organisme/établissement que le vôtre.</t>
  </si>
  <si>
    <t xml:space="preserve">- les ministères </t>
  </si>
  <si>
    <t>- les organismes financeurs de R&amp;D (ANR, 
  Adème, Bpifrance, CDC, Inca…)</t>
  </si>
  <si>
    <t>- les collectivités territoriales</t>
  </si>
  <si>
    <t>- les organisations internationales</t>
  </si>
  <si>
    <t>- les pays étrangers (État, 
  enseignement sup. et entreprises)</t>
  </si>
  <si>
    <t>- autres (ANRT, conventions Cifre, Armines, …)</t>
  </si>
  <si>
    <t>Total  (PP)</t>
  </si>
  <si>
    <t>Afin de mesurer la charge pesant sur vous, veuillez indiquer approximativement le temps pris pour répondre à ce questionnaire (collecte des informations et remplissage du questionnaire)</t>
  </si>
  <si>
    <t>Heures</t>
  </si>
  <si>
    <t>Minutes</t>
  </si>
  <si>
    <t>Nous vous remercions de votre collaboration</t>
  </si>
  <si>
    <t>Merci de nous faire part de vos remarques ici</t>
  </si>
  <si>
    <t>Commentaires sur les erreurs</t>
  </si>
  <si>
    <t>ANNEE D'EXERCICE</t>
  </si>
  <si>
    <t>Classification EPIC et ISBL</t>
  </si>
  <si>
    <t>Chercheur :
Ingénieur et cadre confirmé</t>
  </si>
  <si>
    <t>Personnel de soutien technique</t>
  </si>
  <si>
    <t>Personnel de soutien administratif et de service</t>
  </si>
  <si>
    <t>Doctorant bénéficiant d'un financement pour conduire une thèse</t>
  </si>
  <si>
    <t>Partie du questionnaire qui vous concerne :</t>
  </si>
  <si>
    <t>Rattachement administratif ou tutelle</t>
  </si>
  <si>
    <t>Indiquer le nom du Ministère, de la Direction ou de l'Organisme pour l'année enquêtée</t>
  </si>
  <si>
    <t xml:space="preserve">Statut juridique de l’organisme </t>
  </si>
  <si>
    <t>Autres entreprises</t>
  </si>
  <si>
    <t>Chercheur :
Ingénieur et cadre non confirmé</t>
  </si>
  <si>
    <t>nouvelles formes de contrats créées par la LPR</t>
  </si>
  <si>
    <t>autre non titulaire</t>
  </si>
  <si>
    <t>-&gt; Organismes publics</t>
  </si>
  <si>
    <t>- de l'enseignement supérieur de la recherche</t>
  </si>
  <si>
    <t>Total (ETPR)</t>
  </si>
  <si>
    <t>Total  ETPR</t>
  </si>
  <si>
    <t>Aide (?)</t>
  </si>
  <si>
    <t>L'activité de financeur de la R&amp;D correspond :
- aux fonds reçus en provenance d'organismes financeurs (Ademe, ANR, Bpifrance, etc.) et reversés à des organismes publics ou privés dans le cadre d'appels à projets, de projets collaboratifs... ;
- aux fond reçus de l'État et reversés aux organisations internationales (ex. : contribution de l'État à l'ESA via le CNES, à Eumetsat via le CNRM, à Iter via le CEA, etc.).</t>
  </si>
  <si>
    <r>
      <t xml:space="preserve">Dépenses en capital de R&amp;D </t>
    </r>
    <r>
      <rPr>
        <b/>
        <u/>
        <sz val="12"/>
        <rFont val="Helvetica"/>
        <family val="2"/>
      </rPr>
      <t>avant amortissements</t>
    </r>
  </si>
  <si>
    <t xml:space="preserve">Contrôle : évolution total des dépenses </t>
  </si>
  <si>
    <t>Elles comprennent : les dépenses de personnel de R&amp;D rémunéré titulaire (ou CDI) et non titulaire (ou CDD) par l'établissement, quel que soit le type de ressource mobilisée . Dépenses y compris charges sociales et fiscales et patronales qui leur sont liées.
On demande de renseigner les dépenses de personnel pour les personnels affectés à la recherche, ainsi que pour les personnels dont l’activité n’est pas uniquement la recherche. Dans ce cas,  seule la part recherche est comptabilisée. Par exemple, si une personne physique consacre seulement 40% de son temps à la R&amp;D, seulement 40% de la masse salariale annuelle brute versée à cette personne doit être reportée.
Elles ne comprennent pas les salaires des personnels accueillis. En particulier, quand un organisme cofinance une bourse de thèse et que la gestion de cette bourse (établissement de la feuille de paye) est assurée par un partenaire, l’organisme ne comptabilisera pas le montant de ce cofinancement en dépense intérieure (masse salariale). Sera mentionné le flux de financement vers son partenaire gestionnaire du cofinancement dans sa dépense extérieure de recherche et développement.</t>
  </si>
  <si>
    <r>
      <t xml:space="preserve">Les amortissements des dépenses en capital </t>
    </r>
    <r>
      <rPr>
        <u/>
        <sz val="12"/>
        <color rgb="FF2F4077"/>
        <rFont val="Helvetica"/>
        <family val="2"/>
      </rPr>
      <t xml:space="preserve">ne doivent pas être pris en compte
</t>
    </r>
    <r>
      <rPr>
        <sz val="12"/>
        <color rgb="FF2F4077"/>
        <rFont val="Helvetica"/>
        <family val="2"/>
      </rPr>
      <t>dans le calcul des dépenses intérieures de R&amp;D dans les autres rubriques du questionnaire.</t>
    </r>
  </si>
  <si>
    <r>
      <t>Définition de la part de l'activité de R&amp;D dans l’organisme :</t>
    </r>
    <r>
      <rPr>
        <sz val="12"/>
        <color rgb="FF2F4077"/>
        <rFont val="Helvetica"/>
        <family val="2"/>
      </rPr>
      <t xml:space="preserve">
Si l'activité de votre organisme n'est pas exclusivement consacrée à la R&amp;D, indiquez la part R&amp;D et les critères qui vous permettent d'estimer cette part dans l'ensemble de votre budget (effectifs de R&amp;D, service et budget individualisés, programmation, etc.).</t>
    </r>
  </si>
  <si>
    <r>
      <t xml:space="preserve">Le questionnaire doit être renseigné </t>
    </r>
    <r>
      <rPr>
        <b/>
        <sz val="10"/>
        <color rgb="FF2F4077"/>
        <rFont val="Arial"/>
        <family val="2"/>
      </rPr>
      <t>en MILLIERS d'EUROS</t>
    </r>
    <r>
      <rPr>
        <sz val="10"/>
        <color rgb="FF2F4077"/>
        <rFont val="Arial"/>
        <family val="2"/>
      </rPr>
      <t xml:space="preserve"> : saisir un nombre entier arrondi au millier d'euros le plus proche.</t>
    </r>
  </si>
  <si>
    <t>Rappel : Total des dépenses intérieures de R&amp;D hors amortissements (onglet C1-DIRD_Nature)</t>
  </si>
  <si>
    <r>
      <rPr>
        <b/>
        <sz val="12"/>
        <color rgb="FF2F4077"/>
        <rFont val="Helvetica"/>
        <family val="2"/>
      </rPr>
      <t>Aide</t>
    </r>
    <r>
      <rPr>
        <sz val="12"/>
        <color rgb="FF2F4077"/>
        <rFont val="Helvetica"/>
        <family val="2"/>
      </rPr>
      <t xml:space="preserve"> : La répartition des dépenses intérieures par région doit en principe être conforme à celle des effectifs. En effet, il ne peut y avoir de dépenses dans une région où ne figure aucun personnel de recherche puisque ces dépenses intérieures sont liées aux activités engagées au titre de la R&amp;D. Toutefois, en cas de création d'un nouveau centre de recherche, cette nouvelle implantation peut entraîner des dépenses en capital engagées pour la construction ou l'installation de l’unité de recherche non encore opérationnelle. Ces dépenses en capital, et uniquement celles-ci, pourront être localisées dans une nouvelle région.
NB : Le découpage est relatif aux anciennes régions administratives, car il correspond au niveau NUTS2 demandé par Eurostat.</t>
    </r>
  </si>
  <si>
    <r>
      <rPr>
        <b/>
        <sz val="12"/>
        <color rgb="FF2F4077"/>
        <rFont val="Helvetica"/>
        <family val="2"/>
      </rPr>
      <t>La recherche fondamentale</t>
    </r>
    <r>
      <rPr>
        <sz val="12"/>
        <color rgb="FF2F4077"/>
        <rFont val="Helvetica"/>
        <family val="2"/>
      </rPr>
      <t xml:space="preserve"> consiste en des travaux de recherche expérimentaux ou théoriques entrepris en vue d’acquérir de nouvelles connaissances sur les fondements des phénomènes et des faits observables, sans envisager une application ou une utilisation particulière.</t>
    </r>
  </si>
  <si>
    <r>
      <rPr>
        <b/>
        <sz val="12"/>
        <color rgb="FF2F4077"/>
        <rFont val="Helvetica"/>
        <family val="2"/>
      </rPr>
      <t>La recherche appliquée</t>
    </r>
    <r>
      <rPr>
        <sz val="12"/>
        <color rgb="FF2F4077"/>
        <rFont val="Helvetica"/>
        <family val="2"/>
      </rPr>
      <t xml:space="preserve"> consiste en des travaux de recherche originaux entrepris en vue d’acquérir de nouvelles connaissances et dirigés principalement vers un but ou un objectif pratique déterminé. Elle est entreprise pour déterminer les utilisations possibles des résultats de la recherche fondamentale, ou pour établir des méthodes ou modalités nouvelles permettant d’atteindre des objectifs précis et déterminés à l’avance. Elle implique de prendre en compte les connaissances existantes et de les approfondir afin de résoudre des problèmes concrets. Les résultats de la recherche appliquée sont censés, en premier lieu, pouvoir être appliqués à des produits, opérations, méthodes ou systèmes. La recherche appliquée permet la mise en forme opérationnelle d’idées. Les applications des connaissances ainsi obtenues peuvent être protégées par les instruments de propriété intellectuelle.</t>
    </r>
  </si>
  <si>
    <r>
      <rPr>
        <b/>
        <sz val="12"/>
        <color rgb="FF2F4077"/>
        <rFont val="Helvetica"/>
        <family val="2"/>
      </rPr>
      <t xml:space="preserve">Le développement expérimental </t>
    </r>
    <r>
      <rPr>
        <sz val="12"/>
        <color rgb="FF2F4077"/>
        <rFont val="Helvetica"/>
        <family val="2"/>
      </rPr>
      <t>consiste en des travaux systématiques – fondés sur les connaissances tirées de la recherche et l’expérience pratique et produisant de nouvelles connaissances techniques – visant à déboucher sur de nouveaux produits ou procédés ou à améliorer les produits ou procédés existants. La mise au point de nouveaux produits ou procédés est qualifiée de développement expérimental dès lors qu’elle satisfait aux critères qui caractérisent une activité de R&amp;D.</t>
    </r>
  </si>
  <si>
    <t>Elles comprennent :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</si>
  <si>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 xml:space="preserve">Elles ne comprennent pas </t>
    </r>
    <r>
      <rPr>
        <sz val="12"/>
        <color rgb="FF2F4077"/>
        <rFont val="Helvetica"/>
        <family val="2"/>
      </rPr>
      <t>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</si>
  <si>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Ecole nationale des Travaux Publics d'État</t>
  </si>
  <si>
    <t>ESR sous contrat avec le MESR :</t>
  </si>
  <si>
    <t>- les Universités publiques ;</t>
  </si>
  <si>
    <t>- les IUFM/ESPÉ, quel que soit leur statut et leur rattachement ;</t>
  </si>
  <si>
    <t>- les IUT ;</t>
  </si>
  <si>
    <t>- les grandes écoles et les grands établissements suivants :</t>
  </si>
  <si>
    <t xml:space="preserve">  1 institut national polytechnique</t>
  </si>
  <si>
    <t>Institut national polytechnique de Toulouse</t>
  </si>
  <si>
    <t xml:space="preserve">  17 instituts et écoles extérieurs aux universités</t>
  </si>
  <si>
    <t>École centrale de Lille</t>
  </si>
  <si>
    <t>École centrale de Lyon</t>
  </si>
  <si>
    <t>École centrale de Marseille</t>
  </si>
  <si>
    <t>École centrale de Nantes</t>
  </si>
  <si>
    <t>École nationale d'ingénieurs de Saint-Étienne (ENISE)</t>
  </si>
  <si>
    <t>École nationale supérieure des arts et industries textiles (ENSAIT)</t>
  </si>
  <si>
    <t>École nationale supérieure de chimie de Paris (ENSCP)</t>
  </si>
  <si>
    <t>Institut national des sciences appliquées de Lyon</t>
  </si>
  <si>
    <t>Institut national des sciences appliquées de Rennes</t>
  </si>
  <si>
    <t>Institut national des sciences appliquées de Rouen</t>
  </si>
  <si>
    <t>Institut national des sciences appliquées de Strasbourg</t>
  </si>
  <si>
    <t>Institut national des sciences appliquées de Toulouse</t>
  </si>
  <si>
    <t>Institut national des sciences appliquées de Centre Val de Loire (fusion de l’ENSI Bourges et l’ENI Val de Loire et intégration de l’école de la nature et du paysage de Blois ENSNPB)</t>
  </si>
  <si>
    <t>Institut supérieur de mécanique de Paris (Supméca)</t>
  </si>
  <si>
    <t>Université de technologie de Belfort-Montbéliard (UTBM)</t>
  </si>
  <si>
    <t>Université de technologie de Compiègne (UTC)</t>
  </si>
  <si>
    <t>Université de technologie de Troyes (UTT)</t>
  </si>
  <si>
    <t xml:space="preserve">    19 grands établissements </t>
  </si>
  <si>
    <t>CentraleSupélec (association de l’ECP-ECAM et de Supélec)</t>
  </si>
  <si>
    <t>Collège de France</t>
  </si>
  <si>
    <t>Conservatoire National des Arts et Métiers (CNAM)</t>
  </si>
  <si>
    <t>École des hautes études en santé publique (EHESP)</t>
  </si>
  <si>
    <t>École des Hautes Études en Sciences Sociales (EHESS)</t>
  </si>
  <si>
    <t>École Nationale des Chartes (ENC)</t>
  </si>
  <si>
    <t>École Nationale Supérieure d'Arts et Métiers (ENSAM)</t>
  </si>
  <si>
    <t>École nationale supérieure des sciences de l'information et des bibliothèques (ENSSIB)</t>
  </si>
  <si>
    <t>École Pratique des Hautes Études (EPHE)</t>
  </si>
  <si>
    <t>Institut d'Études Politiques de Paris (IEP)</t>
  </si>
  <si>
    <t xml:space="preserve">Institut de Physique du Globe de Paris (IPGP) </t>
  </si>
  <si>
    <t>Institut national des langues et civilisations orientales (INALCO)</t>
  </si>
  <si>
    <t>Institut national d'histoire de l'art (INHA)</t>
  </si>
  <si>
    <t>Institut polytechnique de Bordeaux (rattaché à l’université de Bordeaux)</t>
  </si>
  <si>
    <t>Institut polytechnique de Grenoble</t>
  </si>
  <si>
    <t>Muséum National d'Histoire naturelle (MNHN)</t>
  </si>
  <si>
    <t>Observatoire de Paris</t>
  </si>
  <si>
    <t>Université de Lorraine (Nancy-I, Nancy-II, P.V. – Metz, INPL)</t>
  </si>
  <si>
    <t>Université de Paris-Dauphine</t>
  </si>
  <si>
    <t xml:space="preserve">   4 écoles normales supérieures (ENS)</t>
  </si>
  <si>
    <t>École normale supérieure de Cachan</t>
  </si>
  <si>
    <t>École normale supérieure de Lyon</t>
  </si>
  <si>
    <t>École normale supérieure (de Paris)</t>
  </si>
  <si>
    <t>École normale supérieure de Rennes, associée aux universités de Rennes I et Rennes II</t>
  </si>
  <si>
    <t xml:space="preserve">   7 instituts d'études politiques de province (IEP)</t>
  </si>
  <si>
    <t>IEP d'Aix-en-Provence, rattaché à Aix-Marseille-Université</t>
  </si>
  <si>
    <t>IEP de Bordeaux, rattaché à l'université de Bordeaux</t>
  </si>
  <si>
    <t>IEP de Grenoble, rattaché à l'université Grenoble II</t>
  </si>
  <si>
    <t>IEP de Lille, rattaché à l'université Lille II</t>
  </si>
  <si>
    <t>IEP de Lyon, rattaché à l'université Lyon II</t>
  </si>
  <si>
    <t>IEP de Rennes, rattaché à l'université Rennes I</t>
  </si>
  <si>
    <t>IEP de Toulouse, rattaché à l'université Toulouse I</t>
  </si>
  <si>
    <t>(les IEP de Strasbourg et de Cergy sont des composantes universitaires)</t>
  </si>
  <si>
    <t xml:space="preserve">   14 écoles nationales supérieures d'ingénieurs (ENSI, ENI, ENSCIL, SIGMA)</t>
  </si>
  <si>
    <t>École nationale supérieure de mécanique et des microtechniques, rattachée à l'université de Besançon</t>
  </si>
  <si>
    <t>École nationale d'ingénieurs de Brest (ENIB), rattachée à l'université de Bretagne occidentale</t>
  </si>
  <si>
    <t>École nationale supérieure d'ingénieurs de Caen, rattaché à l'université de Caen</t>
  </si>
  <si>
    <t>École nationale supérieure de chimie de Clermont-Ferrand, rattachée à l'université Clermont-Ferrand II</t>
  </si>
  <si>
    <t>École nationale supérieure d'informatique pour l'industrie et l'entreprise (ENSIIE), rattachée à l'université d'Evry</t>
  </si>
  <si>
    <t>École nationale supérieure de chimie de Lille, rattachée à l'université Lille I</t>
  </si>
  <si>
    <t>École nationale d'ingénieurs de Metz (ENIM), auparavant rattachée à l'université de Metz depuis associée à l’université de Lorraine</t>
  </si>
  <si>
    <t>École nationale supérieure de chimie de Montpellier, rattachée à l'université Montpellier II</t>
  </si>
  <si>
    <t>École nationale supérieure de chimie de Paris, rattachée à l'université Paris VI</t>
  </si>
  <si>
    <t>École nationale supérieure de mécanique et d'aérotechnique de Poitiers, rattachée à l'université de Poitiers</t>
  </si>
  <si>
    <t>École nationale supérieure de chimie de Rennes, rattachée à l'université Rennes I</t>
  </si>
  <si>
    <t>École nationale d'ingénieurs de Tarbes (ENIT), rattachée à l'Institut national polytechnique de Toulouse</t>
  </si>
  <si>
    <t>École d’ingénieurs de Limoges (ENSIL-ENSCI), rattachée à l'université de Limoges</t>
  </si>
  <si>
    <t>École d'ingénieurs SIGMA Clermont (fusion des écoles d’ingénieurs ENSCCF et IFMA associées à l’université Clermont-Ferrand II)</t>
  </si>
  <si>
    <t xml:space="preserve">  9 EPA autonomes</t>
  </si>
  <si>
    <t xml:space="preserve">  1 école habilitée à délivrer un diplôme d'ingénieur</t>
  </si>
  <si>
    <t>École nationale supérieure de l'électronique et de ses applications de Cergy (ENSEA)</t>
  </si>
  <si>
    <t xml:space="preserve">   8 autres établissements</t>
  </si>
  <si>
    <t>Centre national d’enseignement à distance (CNED)</t>
  </si>
  <si>
    <t>Centre universitaire de formation et de recherche du Nord-Est Midi-Pyrénées (CUFR Jean-François Champollion)</t>
  </si>
  <si>
    <t>Centre universitaire de formation et de recherche de Mayotte (CUFR de Mayotte)</t>
  </si>
  <si>
    <t>École nationale supérieure des arts et techniques du théâtre (ENSATT)</t>
  </si>
  <si>
    <t>Institut d’administration des entreprises de Paris (IAE), rattaché à l’université Paris I</t>
  </si>
  <si>
    <t>Institut national supérieur de formation et de recherche pour l'éducation des jeunes handicapés et les enseignements adaptés (INSHEA)</t>
  </si>
  <si>
    <t>École nationale supérieure Louis Lumière (ENSLL)</t>
  </si>
  <si>
    <t>Observatoire de la côte d'azur (OCA), rattaché à l’université de Nice</t>
  </si>
  <si>
    <t>INRS (institut national de recherche et de sécurité)</t>
  </si>
  <si>
    <r>
      <rPr>
        <b/>
        <sz val="12"/>
        <color rgb="FF2F4077"/>
        <rFont val="Helvetica"/>
        <family val="2"/>
      </rPr>
      <t xml:space="preserve">GIP : 
</t>
    </r>
    <r>
      <rPr>
        <sz val="12"/>
        <color rgb="FF2F4077"/>
        <rFont val="Helvetica"/>
        <family val="2"/>
      </rPr>
      <t>Groupement d'intérêt public</t>
    </r>
  </si>
  <si>
    <t>La somme des montants détaillés doit couvrir au moins 75 % des dépenses vers les entreprises et vous pouvez renseigner au maximum 30 entreprises.</t>
  </si>
  <si>
    <r>
      <rPr>
        <b/>
        <sz val="12"/>
        <color rgb="FF2F4077"/>
        <rFont val="Helvetica"/>
        <family val="2"/>
      </rPr>
      <t>Entreprises :</t>
    </r>
    <r>
      <rPr>
        <sz val="12"/>
        <color rgb="FF2F4077"/>
        <rFont val="Helvetica"/>
        <family val="2"/>
      </rPr>
      <t xml:space="preserve">
Il s'agit des entreprises privées et publiques ainsi que des centres techniques professionnels.
</t>
    </r>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</si>
  <si>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r>
      <t xml:space="preserve">Dépenses extérieures :
</t>
    </r>
    <r>
      <rPr>
        <sz val="12"/>
        <color rgb="FF2F4077"/>
        <rFont val="Helvetica"/>
        <family val="2"/>
      </rPr>
      <t>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</si>
  <si>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Rappel et synthèse des onglets précédents</t>
  </si>
  <si>
    <r>
      <t xml:space="preserve">        Total des dépenses</t>
    </r>
    <r>
      <rPr>
        <b/>
        <sz val="12"/>
        <color rgb="FF2F4077"/>
        <rFont val="Helvetica"/>
        <family val="2"/>
      </rPr>
      <t xml:space="preserve"> intérieures</t>
    </r>
    <r>
      <rPr>
        <sz val="12"/>
        <color rgb="FF2F4077"/>
        <rFont val="Helvetica"/>
        <family val="2"/>
      </rPr>
      <t xml:space="preserve"> de R&amp;D ……………..</t>
    </r>
  </si>
  <si>
    <r>
      <t xml:space="preserve">        Total des dépenses </t>
    </r>
    <r>
      <rPr>
        <b/>
        <sz val="12"/>
        <color rgb="FF2F4077"/>
        <rFont val="Helvetica"/>
        <family val="2"/>
      </rPr>
      <t>extérieures</t>
    </r>
    <r>
      <rPr>
        <sz val="12"/>
        <color rgb="FF2F4077"/>
        <rFont val="Helvetica"/>
        <family val="2"/>
      </rPr>
      <t xml:space="preserve"> de R&amp;D …………….</t>
    </r>
  </si>
  <si>
    <r>
      <t xml:space="preserve">        TOTAL DES DÉPENSES DE R&amp;D</t>
    </r>
    <r>
      <rPr>
        <sz val="12"/>
        <color rgb="FF2F4077"/>
        <rFont val="Helvetica"/>
        <family val="2"/>
      </rPr>
      <t xml:space="preserve"> …….………………</t>
    </r>
  </si>
  <si>
    <r>
      <rPr>
        <b/>
        <sz val="12"/>
        <color rgb="FF2F4077"/>
        <rFont val="Helvetica"/>
        <family val="2"/>
      </rPr>
      <t>Aide</t>
    </r>
    <r>
      <rPr>
        <sz val="12"/>
        <color rgb="FF2F4077"/>
        <rFont val="Helvetica"/>
        <family val="2"/>
      </rPr>
      <t xml:space="preserve"> : Vous ne pouvez mettre qu'une seule adresse mail valide par champ Mèl. Ce champ sert à envoyer un mail d'accusé de réception.</t>
    </r>
  </si>
  <si>
    <r>
      <t xml:space="preserve">Dotations budgétaires d'exploitation et d'investissement (crédits de paiement) inscrites au budget de l’État au titre de la </t>
    </r>
    <r>
      <rPr>
        <u/>
        <sz val="12"/>
        <rFont val="Helvetica"/>
        <family val="2"/>
      </rPr>
      <t xml:space="preserve">MIRES
</t>
    </r>
    <r>
      <rPr>
        <sz val="12"/>
        <rFont val="Helvetica"/>
        <family val="2"/>
      </rPr>
      <t>(Mission Interministérielle Recherche et Enseignement Supérieur)</t>
    </r>
  </si>
  <si>
    <r>
      <t xml:space="preserve">Dotations budgétaires d'exploitation et d'investissement (crédits de paiement) inscrites au budget de l’État </t>
    </r>
    <r>
      <rPr>
        <u/>
        <sz val="12"/>
        <rFont val="Helvetica"/>
        <family val="2"/>
      </rPr>
      <t>hors MIRES</t>
    </r>
  </si>
  <si>
    <t>en %</t>
  </si>
  <si>
    <t>Ne reporter que les montants effectivement affectés aux travaux de R&amp;D.
Les dotations budgétaires comprennent les crédits attribués depuis le budget de l’État, pour charges de service public et/ou dotations en fonds propres.
Votre organisme relève d’un ou de plusieurs programmes de la Mission Interministérielle Recherche et Enseignement supérieur (MIRES).
Il peut également relever en partie ou en totalité d’autres missions du budget de l'État (dotations budgétaires hors MIRES).
Il peut aussi bénéficier d'autres dotations budgétaires.</t>
  </si>
  <si>
    <t>Programmes et actions de la « MIRES » - Mission Interministérielle Recherche et Enseignement Supérieur :</t>
  </si>
  <si>
    <t>Programme 142 - Enseignement supérieur et recherche agricoles</t>
  </si>
  <si>
    <t>Programme 150 - Formations supérieures et recherche universitaire</t>
  </si>
  <si>
    <t>Programme 172 - Recherches scientifiques et technologiques pluridisciplinaires</t>
  </si>
  <si>
    <t>Programme 191 - Recherche duale (civile et militaire)</t>
  </si>
  <si>
    <t>Programme 192 - Recherche et enseignement supérieur en matière économique et industrielle</t>
  </si>
  <si>
    <t>Programme 193 - Recherche spatiale</t>
  </si>
  <si>
    <t>Ne reporter que les montants effectivements affectés aux travaux de R&amp;D
Elles comprennent les produits de l'établissement (ventes de publications, produits des laboratoires de services, redevances et recettes provenant de l'exploitation d'inventions), les dons et legs non affectés mais utilisés pour les travaux de R&amp;D, les ventes de déchets, les produits accessoires (revenus d'immeubles, prestations de services, expertises, etc.), les produits financiers (intérêts des prêts), la taxe d’apprentissage, ou encore une quote-part des frais de scolarité affectés à la R&amp;D.</t>
  </si>
  <si>
    <t>Ressources externes reçues par votre organisme et affectées à la R&amp;D.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</si>
  <si>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Administration :</t>
    </r>
    <r>
      <rPr>
        <sz val="12"/>
        <color rgb="FF2F4077"/>
        <rFont val="Helvetica"/>
        <family val="2"/>
      </rPr>
      <t xml:space="preserve">
Ministères, collectivités territoriales, organismes consulaires, Agences de l'eau, CNOUS/CROUS, ONF, Parcs nationaux et régionaux, CCI (chambres de commerce et d'industrie), Autres administrations et chambres/organismes consulaires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</si>
  <si>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Organismes publics :
- Établissement Public à caractère Industriel et Commercial (EPIC), 
- Établissement Public à caractère Scientifique et Technologique (EPST) 
- Établissement Public à caractère Administratif (EPA)
- CNRS.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</si>
  <si>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Total des ressources pour travaux de R&amp;D en provenance du secteur de l'État, des organismes publics et des organismes financeurs</t>
  </si>
  <si>
    <r>
      <rPr>
        <sz val="12"/>
        <color rgb="FF2F4077"/>
        <rFont val="Helvetica"/>
        <family val="2"/>
      </rPr>
      <t>Sont inclus :</t>
    </r>
    <r>
      <rPr>
        <u/>
        <sz val="12"/>
        <color rgb="FF2F4077"/>
        <rFont val="Helvetica"/>
        <family val="2"/>
      </rPr>
      <t xml:space="preserve">
</t>
    </r>
    <r>
      <rPr>
        <sz val="12"/>
        <color rgb="FF2F4077"/>
        <rFont val="Helvetica"/>
        <family val="2"/>
      </rPr>
      <t>- les ressources reçues directement d'un organisme financeur ;
- les ressources reçues d'un organisme financeur par l'intermédiaire d'un organisme support ; 
- les ressources reçues au titre des rémunérations pour la gestion de projet (ne concerne que les structures support).</t>
    </r>
    <r>
      <rPr>
        <u/>
        <sz val="12"/>
        <color rgb="FF2F4077"/>
        <rFont val="Helvetica"/>
        <family val="2"/>
      </rPr>
      <t xml:space="preserve">
</t>
    </r>
    <r>
      <rPr>
        <sz val="12"/>
        <color rgb="FF2F4077"/>
        <rFont val="Helvetica"/>
        <family val="2"/>
      </rPr>
      <t>Ne sont pas inclus :</t>
    </r>
    <r>
      <rPr>
        <u/>
        <sz val="12"/>
        <color rgb="FF2F4077"/>
        <rFont val="Helvetica"/>
        <family val="2"/>
      </rPr>
      <t xml:space="preserve">
</t>
    </r>
    <r>
      <rPr>
        <sz val="12"/>
        <color rgb="FF2F4077"/>
        <rFont val="Helvetica"/>
        <family val="2"/>
      </rPr>
      <t>- les fonds reçus en tant que structure support et redistribués à un organisme tiers (les inscrire dans le volet "Financeurs" du questionnaire).</t>
    </r>
  </si>
  <si>
    <t>Ressources externes reçues par votre organisme et affectées à la R&amp;D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</si>
  <si>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ESR sous contrat avec le MESRI :</t>
  </si>
  <si>
    <t>8 autres établissements</t>
  </si>
  <si>
    <r>
      <t xml:space="preserve">Ressources externes reçues par votre organisme et affectées à la R&amp;D
</t>
    </r>
    <r>
      <rPr>
        <b/>
        <sz val="12"/>
        <color rgb="FF2F4077"/>
        <rFont val="Helvetica"/>
        <family val="2"/>
      </rPr>
      <t>GIP</t>
    </r>
    <r>
      <rPr>
        <sz val="12"/>
        <color rgb="FF2F4077"/>
        <rFont val="Helvetica"/>
        <family val="2"/>
      </rPr>
      <t xml:space="preserve"> : Groupement d'intérêt public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</si>
  <si>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r>
      <t xml:space="preserve">Ressources externes reçues par votre organisme et affectées à la R&amp;D
</t>
    </r>
    <r>
      <rPr>
        <b/>
        <sz val="12"/>
        <color rgb="FF2F4077"/>
        <rFont val="Helvetica"/>
        <family val="2"/>
      </rPr>
      <t xml:space="preserve">Entreprises : </t>
    </r>
    <r>
      <rPr>
        <sz val="12"/>
        <color rgb="FF2F4077"/>
        <rFont val="Helvetica"/>
        <family val="2"/>
      </rPr>
      <t xml:space="preserve">
Il s'agit des entreprises privées et publiques ainsi que des centres techniques professionnels.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</si>
  <si>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Ressources externes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</si>
  <si>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Écart par rapport aux dépenses de R&amp;D (en %)</t>
  </si>
  <si>
    <t>Total des ressources consacrées à la R&amp;D</t>
  </si>
  <si>
    <t>Répartition par nationalité :
La ventilation porte en fait sur le continent d’origine.
Les binationaux français-étranger doivent être classés en nationalité française.</t>
  </si>
  <si>
    <r>
      <rPr>
        <b/>
        <sz val="12"/>
        <color rgb="FF2F4077"/>
        <rFont val="Helvetica"/>
        <family val="2"/>
      </rPr>
      <t>Répartition titulaire/non titulaire :</t>
    </r>
    <r>
      <rPr>
        <sz val="12"/>
        <color rgb="FF2F4077"/>
        <rFont val="Helvetica"/>
        <family val="2"/>
      </rPr>
      <t xml:space="preserve">
les agents en contrat à durée indéterminée (CDI) sont comptabilisés dans la rubrique Titulaire, la rubrique Non titulaire regroupant les agents en contrat à durée déterminée (CDD), les agents contractuels, les vacataires, ainsi que les post doc.</t>
    </r>
  </si>
  <si>
    <t>Répartition par lieu de travail : 
Doivent être distingués les personnels rémunérés par l'établissement travaillant dans l’établissement et les personnels rémunérés par l’établissement, mais travaillant dans un autre établissement ou dans une autre structure.</t>
  </si>
  <si>
    <t>Personnes Physiques: toute personne présente au 31 décembre et participant à des travaux de R&amp;D, que ce soit exclusivement ou partiellement (y compris les personnes n’ayant pas travaillé à plein temps ou n’ayant consacré qu’une partie de leur temps à la R&amp;D), compte pour 1</t>
  </si>
  <si>
    <t>Répartition des personnels titulaires par année de naissance et par sexe : 
Il convient, pour les seules personnes physiques titulaires, de répondre en nombre d'individus et non en pourcentage
Le total Hommes + Femmes doit donc impérativement correspondre à la ligne titulaire du tableau de répartition titulaire/non titulaire</t>
  </si>
  <si>
    <t>Rappel de la ligne Titulaires du tableau onglet G01234-Effectifs PP</t>
  </si>
  <si>
    <t>Ecart entre les deux lignes</t>
  </si>
  <si>
    <t>Total hommes + femmes titulaires
(Personnes Physiques) - Titulaire (fonctionnaires, CDI)</t>
  </si>
  <si>
    <t>Discipline suivant la nomenclature Frascati</t>
  </si>
  <si>
    <t>Rappel : totaux du tableau Répartition titulaire/non titulaire, colonnes regroupées, onglet G01234-Effectifs PP</t>
  </si>
  <si>
    <t>Chercheur : Ingénieur et cadre confirmé + Ingénieur et cadre non confirmé  + Doctorant bénéficiant d'un financement pour conduire une thèse</t>
  </si>
  <si>
    <t>En équivalent temps plein recherche (ETPR)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</si>
  <si>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H1. Répartition par lieu de travail  : ventilation (en ETPR) des personnels travaillant dans l’établissement et des personnels travaillant à l'extérieur de l’établissement.</t>
  </si>
  <si>
    <t>En équivalent temps plein recherche (ETP)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</si>
  <si>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Inclut tout le personnel rémunéré, que celui-ci travaille à l'intérieur ou à l'extérieur de votre organisme
Décomposition des personnels ETPR par lieu d'exercice (régions), travaillant ou non dans l'établissement.
La ligne "TOTAL ETPR" doit donc impérativement correspondre à la ligne "TOTAL ETPR" du tableau de répartition par lieu de travail</t>
  </si>
  <si>
    <t>Rappel Total (ETPR) de l'onglet H1-ETPR lieu</t>
  </si>
  <si>
    <r>
      <t xml:space="preserve">personnel </t>
    </r>
    <r>
      <rPr>
        <u/>
        <sz val="12"/>
        <rFont val="Helvetica"/>
        <family val="2"/>
      </rPr>
      <t>rémunéré directement</t>
    </r>
    <r>
      <rPr>
        <sz val="12"/>
        <rFont val="Helvetica"/>
        <family val="2"/>
      </rPr>
      <t xml:space="preserve"> par :</t>
    </r>
  </si>
  <si>
    <t xml:space="preserve">        RAPPEL : TOTAL DES DÉPENSES DE R&amp;D (en k€)</t>
  </si>
  <si>
    <t>Etranger hors Outre-mer</t>
  </si>
  <si>
    <t>Sciences de l'ingénieur 2 : mécanique, génie des matériaux, acoustique, génie civil, mécanique des milieux fluides, thermique, énergétique, génie des procédés, ingénierie liée au nucléaire (inclut sûreté sécurité nucléaire)</t>
  </si>
  <si>
    <t xml:space="preserve">Sciences de l'ingénieur 1 : informatique, automatique, traitement du signal, électronique, photonique, optronique, génie électrique </t>
  </si>
  <si>
    <t>CDI, fonctionnaire accueilli sur contrat</t>
  </si>
  <si>
    <t>Total personnels FEMMES</t>
  </si>
  <si>
    <t>Total personnels HOMMES</t>
  </si>
  <si>
    <t>Ensemble personnel rémunéré par l’organisme</t>
  </si>
  <si>
    <t>(*) CDD doctorants</t>
  </si>
  <si>
    <t>(**) yc CDD handicap, apprenti, contrat aidé, contrat postdoctoral, contrat de projet ou d’opération de recherche</t>
  </si>
  <si>
    <r>
      <rPr>
        <sz val="12"/>
        <rFont val="Helvetica"/>
        <family val="2"/>
      </rPr>
      <t>Emploi de formation : contrat doctoral ou équivalent (*), alternants, DRI, …</t>
    </r>
    <r>
      <rPr>
        <sz val="11"/>
        <color theme="1"/>
        <rFont val="Helvetica"/>
        <family val="2"/>
      </rPr>
      <t/>
    </r>
  </si>
  <si>
    <r>
      <rPr>
        <sz val="12"/>
        <rFont val="Helvetica"/>
        <family val="2"/>
      </rPr>
      <t>CDD chercheur, autre CDD (**), volontaire civil ou militaire</t>
    </r>
    <r>
      <rPr>
        <sz val="11"/>
        <color theme="1"/>
        <rFont val="Helvetica"/>
        <family val="2"/>
      </rPr>
      <t/>
    </r>
  </si>
  <si>
    <t>Catégorie assimilée</t>
  </si>
  <si>
    <t>Total recrutements externes sur CDI</t>
  </si>
  <si>
    <r>
      <t xml:space="preserve"> Chercheurs 
</t>
    </r>
    <r>
      <rPr>
        <b/>
        <sz val="12"/>
        <rFont val="Helvetica"/>
        <family val="2"/>
      </rPr>
      <t>non titulaires</t>
    </r>
    <r>
      <rPr>
        <sz val="12"/>
        <rFont val="Helvetica"/>
        <family val="2"/>
      </rPr>
      <t xml:space="preserve"> hors Doctorants</t>
    </r>
  </si>
  <si>
    <t>Doctorants bénéficiant d’un financement</t>
  </si>
  <si>
    <t>Ensemble chercheurs</t>
  </si>
  <si>
    <t>Femmes chercheures, yc doctorantes</t>
  </si>
  <si>
    <t>Hommes chercheurs, yc doctorants</t>
  </si>
  <si>
    <t>Personnel de soutien technique à la R&amp;D</t>
  </si>
  <si>
    <r>
      <rPr>
        <b/>
        <sz val="12"/>
        <rFont val="Helvetica"/>
        <family val="2"/>
      </rPr>
      <t>Catégorie assimilée</t>
    </r>
    <r>
      <rPr>
        <b/>
        <sz val="12"/>
        <color rgb="FFC00000"/>
        <rFont val="Helvetica"/>
        <family val="2"/>
      </rPr>
      <t/>
    </r>
  </si>
  <si>
    <t>Ingénieur et cadre confirmé</t>
  </si>
  <si>
    <t>Ingénieur et cadre non confirmé</t>
  </si>
  <si>
    <t>Discipline d'activité exercée</t>
  </si>
  <si>
    <t>Total personnel chercheur</t>
  </si>
  <si>
    <t xml:space="preserve">Personnels de R&amp;D en CDI et rémunérés par l'organisme, yc les agents rémunérés travaillant à l'extérieur de l’organisme.
</t>
  </si>
  <si>
    <t>Chercheur :
Ingénieur et cadre, confirmé ou non</t>
  </si>
  <si>
    <t>Personnel de soutien à la R&amp;D (technique, administratif et de service)</t>
  </si>
  <si>
    <t>Total personnel en CDI</t>
  </si>
  <si>
    <t>Départs en retraite (1)</t>
  </si>
  <si>
    <t>Autres départs définitifs (2)</t>
  </si>
  <si>
    <t>Total départs</t>
  </si>
  <si>
    <t>Age moyen au moment précis du départ en retraite (3)</t>
  </si>
  <si>
    <t>(3) âge au départ, format décimal</t>
  </si>
  <si>
    <t>Contrôle âge</t>
  </si>
  <si>
    <t>Contrôle écart entre total et report en haut de tableau</t>
  </si>
  <si>
    <t>Ecart entre la ligne report et le total personnel chercheur</t>
  </si>
  <si>
    <t>Age moyen pondéré du départ en retraite</t>
  </si>
  <si>
    <t>- action 17 : Recherche</t>
  </si>
  <si>
    <t>Programme 190 - Recherche dans les domaines de l'énergie, du développement et de la mobilité durables</t>
  </si>
  <si>
    <t>dont : Total des dépenses extérieures de R&amp;D : État, organismes publics - Secteur militaire</t>
  </si>
  <si>
    <t>dont : Total des dépenses extérieures de R&amp;D : État, organismes publics - Secteur civil</t>
  </si>
  <si>
    <t>Total des ressources pour travaux de R&amp;D en provenance du secteur de  L'État, des organismes publics et des organismes financeurs : Organismes publics de recherche</t>
  </si>
  <si>
    <t>Total des ressources pour travaux de R&amp;D en provenance du secteur de  L'État, des organismes publics et des organismes financeurs : Organismes financeurs</t>
  </si>
  <si>
    <t>Total des ressources pour travaux de R&amp;D en provenance du secteur de  L'État, des organismes publics et des organismes financeurs : Autres administrations</t>
  </si>
  <si>
    <t>Total des ressources pour travaux de R&amp;D en provenance du secteur de l'État, des organismes publics et des organismes financeurs : Collectivités territoriales</t>
  </si>
  <si>
    <t>Total des ressources pour travaux de R&amp;D en provenance du secteur de l'État, des organismes publics et des organismes financeurs : Secteur civil</t>
  </si>
  <si>
    <t>Total des ressources pour travaux de R&amp;D en provenance du secteur de l'État, des organismes publics et des organismes financeurs : Secteur militaire</t>
  </si>
  <si>
    <r>
      <rPr>
        <b/>
        <sz val="12"/>
        <rFont val="Helvetica"/>
        <family val="2"/>
      </rPr>
      <t xml:space="preserve">Effectifs de R&amp;D rémunérés par votre organisme: </t>
    </r>
    <r>
      <rPr>
        <sz val="12"/>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personnes n’ayant pas travaillé à plein temps (ou n’ayant consacré qu’une partie de leur temps à la R&amp;D) qui seront comptabilisées en personnes physiques pour 1 ;
- les agents travaillant à l'intérieur ou à l'extérieur de l’organisme.
</t>
    </r>
    <r>
      <rPr>
        <b/>
        <sz val="12"/>
        <rFont val="Helvetica"/>
        <family val="2"/>
      </rPr>
      <t xml:space="preserve">Personnes Physiques: </t>
    </r>
    <r>
      <rPr>
        <sz val="12"/>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</si>
  <si>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r>
      <rPr>
        <b/>
        <sz val="12"/>
        <rFont val="Helvetica"/>
        <family val="2"/>
      </rPr>
      <t xml:space="preserve">Répartition des personnels titulaires par année de naissance et par sexe : 
</t>
    </r>
    <r>
      <rPr>
        <sz val="12"/>
        <rFont val="Helvetica"/>
        <family val="2"/>
      </rPr>
      <t xml:space="preserve">Il convient, pour les seules personnes physiques titulaires, de répondre en </t>
    </r>
    <r>
      <rPr>
        <b/>
        <sz val="12"/>
        <rFont val="Helvetica"/>
        <family val="2"/>
      </rPr>
      <t>nombre d'individus et non en pourcentage</t>
    </r>
    <r>
      <rPr>
        <sz val="12"/>
        <rFont val="Helvetica"/>
        <family val="2"/>
      </rPr>
      <t xml:space="preserve">
Le total Hommes + Femmes doit donc impérativement correspondre à la ligne titulaire du tableau de répartition titulaire/non titulaire</t>
    </r>
    <r>
      <rPr>
        <b/>
        <sz val="12"/>
        <rFont val="Helvetica"/>
        <family val="2"/>
      </rPr>
      <t xml:space="preserve">
Personnes Physiques:</t>
    </r>
    <r>
      <rPr>
        <sz val="12"/>
        <rFont val="Helvetica"/>
        <family val="2"/>
      </rPr>
      <t xml:space="preserve"> toute personne présente au 31 décembre et participant à des travaux de R&amp;D, que ce soit exclusivement ou partiellement (y compris les personnes n’ayant pas travaillé à plein temps ou n’ayant consacré qu’une partie de leur temps à la R&amp;D), compte pour 1</t>
    </r>
  </si>
  <si>
    <r>
      <t xml:space="preserve">Ce tableau concerne uniquement le personnel de recherche
</t>
    </r>
    <r>
      <rPr>
        <b/>
        <sz val="12"/>
        <rFont val="Helvetica"/>
        <family val="2"/>
      </rPr>
      <t xml:space="preserve">Personnel de recherche:  </t>
    </r>
    <r>
      <rPr>
        <sz val="12"/>
        <rFont val="Helvetica"/>
        <family val="2"/>
      </rPr>
      <t>ingénieur et cadre (confirmé et non confirmé) + doctorant bénéficiant d'un financement pour conduire une thèse</t>
    </r>
  </si>
  <si>
    <r>
      <rPr>
        <b/>
        <sz val="12"/>
        <rFont val="Helvetica"/>
        <family val="2"/>
      </rPr>
      <t xml:space="preserve">Personnes Physiques: </t>
    </r>
    <r>
      <rPr>
        <sz val="12"/>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</si>
  <si>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t>Recrutements externes de CDI UNIQUEMENT : voir onglet "R3-Recr EPIC" et la 1ère ligne "Report" ci-dessous</t>
  </si>
  <si>
    <r>
      <t xml:space="preserve">Chercheurs 
</t>
    </r>
    <r>
      <rPr>
        <b/>
        <sz val="12"/>
        <color rgb="FF000000"/>
        <rFont val="Arial"/>
        <family val="2"/>
      </rPr>
      <t>titulaires</t>
    </r>
  </si>
  <si>
    <r>
      <t xml:space="preserve">Chercheurs 
</t>
    </r>
    <r>
      <rPr>
        <b/>
        <sz val="12"/>
        <rFont val="Arial"/>
        <family val="2"/>
      </rPr>
      <t>non titulaires</t>
    </r>
  </si>
  <si>
    <r>
      <t>Personnel en CDI affecté à la R&amp;D :</t>
    </r>
    <r>
      <rPr>
        <u/>
        <sz val="12"/>
        <rFont val="Helvetica"/>
        <family val="2"/>
      </rPr>
      <t xml:space="preserve"> champ rigoureusement identique à celui des effectifs comptés à l'onglet "G8-Effectifs PP Statut"</t>
    </r>
  </si>
  <si>
    <t>Report de la rubrique précédente 
(total des chercheurs permanents 
recrutés en externe)</t>
  </si>
  <si>
    <r>
      <t>Age des Ingénieurs et cadres non confirmés recrutés</t>
    </r>
    <r>
      <rPr>
        <sz val="11"/>
        <rFont val="Helvetica"/>
        <family val="2"/>
      </rPr>
      <t>, au 31/12</t>
    </r>
  </si>
  <si>
    <t>Age au format décimal, établi au 31/12</t>
  </si>
  <si>
    <t>Catégorie 
assimilée</t>
  </si>
  <si>
    <r>
      <rPr>
        <b/>
        <sz val="12"/>
        <rFont val="Helvetica"/>
        <family val="2"/>
      </rPr>
      <t xml:space="preserve">Effectifs de R&amp;D rémunérés par votre organisme: </t>
    </r>
    <r>
      <rPr>
        <sz val="12"/>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personnels accueillis en détachement et rémunérés ;
- les agents rémunérés et travaillant à l'extérieur de l’organisme.
</t>
    </r>
    <r>
      <rPr>
        <b/>
        <sz val="12"/>
        <rFont val="Helvetica"/>
        <family val="2"/>
      </rPr>
      <t xml:space="preserve">Personnes Physiques: </t>
    </r>
    <r>
      <rPr>
        <sz val="12"/>
        <rFont val="Helvetica"/>
        <family val="2"/>
      </rPr>
      <t>toute personne présente au 31 décembre (même à temps partiel) et participant à des travaux de R&amp;D, que ce soit exclusivement ou partiellement, compte pour 1</t>
    </r>
  </si>
  <si>
    <r>
      <t xml:space="preserve">              </t>
    </r>
    <r>
      <rPr>
        <sz val="12"/>
        <color theme="1"/>
        <rFont val="Helvetica"/>
        <family val="2"/>
      </rPr>
      <t xml:space="preserve">   </t>
    </r>
    <r>
      <rPr>
        <b/>
        <sz val="12"/>
        <color theme="1"/>
        <rFont val="Helvetica"/>
        <family val="2"/>
      </rPr>
      <t>Catégorie assimilée
Statut/contrat</t>
    </r>
  </si>
  <si>
    <t>Titulaire, fonctionnaire, CDI</t>
  </si>
  <si>
    <r>
      <t xml:space="preserve">les nouvelles formes de contrats créées par la LPR sont demandées, </t>
    </r>
    <r>
      <rPr>
        <u/>
        <sz val="12"/>
        <rFont val="Helvetica"/>
        <family val="2"/>
      </rPr>
      <t>quel que soit le financement, et sont référencées dans le Code de la recherche</t>
    </r>
    <r>
      <rPr>
        <sz val="12"/>
        <rFont val="Helvetica"/>
        <family val="2"/>
      </rPr>
      <t xml:space="preserve">:
</t>
    </r>
    <r>
      <rPr>
        <u/>
        <sz val="12"/>
        <rFont val="Helvetica"/>
        <family val="2"/>
      </rPr>
      <t>EPST, EPSCP,  EPA</t>
    </r>
    <r>
      <rPr>
        <sz val="12"/>
        <rFont val="Helvetica"/>
        <family val="2"/>
      </rPr>
      <t xml:space="preserve"> : Contrat de mission scientifique de droit public (art. L. 431-6), Contrat postdoctoral de droit public (art. L. 412-4), Chaire de professeur junior (CPJ, art. L.422-3)
</t>
    </r>
    <r>
      <rPr>
        <u/>
        <sz val="12"/>
        <rFont val="Helvetica"/>
        <family val="2"/>
      </rPr>
      <t>EPIC, EESPIG, ISBL, CLCC FCS</t>
    </r>
    <r>
      <rPr>
        <sz val="12"/>
        <rFont val="Helvetica"/>
        <family val="2"/>
      </rPr>
      <t xml:space="preserve"> : Contrat de projet ou d’opération de recherche (art L. 431-4), Contrat doctoral de droit privé (art. L. 412-3), Contrat postdoctoral (art. L. 431-5)</t>
    </r>
  </si>
  <si>
    <t>(1) Retraites : yc cessations anticipées, hors liquidation des retraites d'agents déjà définitivement partis pour une autre raison ci-dessous</t>
  </si>
  <si>
    <t>(2) Autres Départs définitifs : typologie exacte : départs en période d'essai, décés, démission, abandon, licenciement, rupture conventionnelle, non reprise après congés ou disponibilité ; hors CET, Détachements et fins d'accueil en détachement, contrairement aux conventions des bilans sociaux.</t>
  </si>
  <si>
    <t>Recrutements externes : yc les transformations de CDD en CDI ; non compris les changements de catégorie, les accueils en détachement et les retours après détachement</t>
  </si>
  <si>
    <t>NB : Malgré les appellations d’usage, les nouveaux types de contrats introduits par la LPR sont des CDD de droit. Leur transformation en CDI de droit doit ainsi être comptée.</t>
  </si>
  <si>
    <t>Agents en CDI payés au moment de leur départ, selon la même convention de périmètre R&amp;D que pour les recrutements.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</si>
</sst>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quot;F&quot;_-;\-* #,##0.00\ &quot;F&quot;_-;_-* &quot;-&quot;??\ &quot;F&quot;_-;_-@_-"/>
    <numFmt numFmtId="165" formatCode="_-* #,##0.00\ _F_-;\-* #,##0.00\ _F_-;_-* &quot;-&quot;??\ _F_-;_-@_-"/>
    <numFmt numFmtId="166" formatCode="_-* #,##0\ _F_-;\-* #,##0\ _F_-;_-* &quot;-&quot;??\ _F_-;_-@_-"/>
    <numFmt numFmtId="167" formatCode="000,000,000"/>
    <numFmt numFmtId="168" formatCode="0_\&quot;%&quot;"/>
    <numFmt numFmtId="169" formatCode="###,###,###"/>
    <numFmt numFmtId="170" formatCode="#,##0.00_ ;\-#,##0.00\ "/>
  </numFmts>
  <fonts count="78" x14ac:knownFonts="1">
    <font>
      <sz val="11"/>
      <color theme="1"/>
      <name val="Calibri"/>
      <family val="2"/>
      <scheme val="minor"/>
    </font>
    <font>
      <b/>
      <sz val="10"/>
      <name val="Arial"/>
      <family val="2"/>
    </font>
    <font>
      <b/>
      <sz val="12"/>
      <name val="Arial"/>
      <family val="2"/>
    </font>
    <font>
      <u/>
      <sz val="10"/>
      <color indexed="12"/>
      <name val="Arial"/>
      <family val="2"/>
    </font>
    <font>
      <sz val="10"/>
      <name val="Arial"/>
      <family val="2"/>
    </font>
    <font>
      <sz val="8"/>
      <name val="Arial"/>
      <family val="2"/>
    </font>
    <font>
      <u/>
      <sz val="10"/>
      <name val="Arial"/>
      <family val="2"/>
    </font>
    <font>
      <sz val="12"/>
      <name val="Arial"/>
      <family val="2"/>
    </font>
    <font>
      <b/>
      <sz val="14"/>
      <name val="Arial"/>
      <family val="2"/>
    </font>
    <font>
      <b/>
      <sz val="10"/>
      <name val="Arial Narrow"/>
      <family val="2"/>
    </font>
    <font>
      <b/>
      <sz val="9"/>
      <name val="Arial"/>
      <family val="2"/>
    </font>
    <font>
      <i/>
      <sz val="10"/>
      <name val="Arial"/>
      <family val="2"/>
    </font>
    <font>
      <sz val="10"/>
      <color indexed="12"/>
      <name val="Arial"/>
      <family val="2"/>
    </font>
    <font>
      <b/>
      <sz val="9"/>
      <name val="Arial Narrow"/>
      <family val="2"/>
    </font>
    <font>
      <b/>
      <sz val="8"/>
      <name val="Arial Narrow"/>
      <family val="2"/>
    </font>
    <font>
      <b/>
      <sz val="8"/>
      <name val="Arial"/>
      <family val="2"/>
    </font>
    <font>
      <sz val="8"/>
      <name val="Arial Narrow"/>
      <family val="2"/>
    </font>
    <font>
      <u/>
      <sz val="10"/>
      <color theme="8" tint="-0.249977111117893"/>
      <name val="Arial"/>
      <family val="2"/>
    </font>
    <font>
      <sz val="10"/>
      <color theme="8" tint="-0.249977111117893"/>
      <name val="Arial"/>
      <family val="2"/>
    </font>
    <font>
      <b/>
      <u/>
      <sz val="10"/>
      <name val="Arial"/>
      <family val="2"/>
    </font>
    <font>
      <sz val="9"/>
      <name val="Arial"/>
      <family val="2"/>
    </font>
    <font>
      <sz val="8"/>
      <color theme="9" tint="-0.249977111117893"/>
      <name val="Arial"/>
      <family val="2"/>
    </font>
    <font>
      <sz val="9"/>
      <color theme="9" tint="-0.249977111117893"/>
      <name val="Arial"/>
      <family val="2"/>
    </font>
    <font>
      <i/>
      <sz val="8"/>
      <name val="Arial"/>
      <family val="2"/>
    </font>
    <font>
      <i/>
      <sz val="9"/>
      <name val="Arial"/>
      <family val="2"/>
    </font>
    <font>
      <sz val="10"/>
      <name val="Arial"/>
      <family val="2"/>
    </font>
    <font>
      <sz val="10"/>
      <color theme="1"/>
      <name val="Arial"/>
      <family val="2"/>
    </font>
    <font>
      <b/>
      <sz val="12"/>
      <name val="Helvetica"/>
      <family val="2"/>
    </font>
    <font>
      <sz val="12"/>
      <name val="Helvetica"/>
      <family val="2"/>
    </font>
    <font>
      <sz val="12"/>
      <color theme="9" tint="-0.249977111117893"/>
      <name val="Helvetica"/>
      <family val="2"/>
    </font>
    <font>
      <b/>
      <sz val="12"/>
      <color indexed="10"/>
      <name val="Helvetica"/>
      <family val="2"/>
    </font>
    <font>
      <i/>
      <sz val="12"/>
      <name val="Helvetica"/>
      <family val="2"/>
    </font>
    <font>
      <b/>
      <sz val="14"/>
      <name val="Helvetica"/>
      <family val="2"/>
    </font>
    <font>
      <sz val="12"/>
      <color theme="1"/>
      <name val="Helvetica"/>
      <family val="2"/>
    </font>
    <font>
      <sz val="12"/>
      <color rgb="FFFF0000"/>
      <name val="Helvetica"/>
      <family val="2"/>
    </font>
    <font>
      <b/>
      <u/>
      <sz val="12"/>
      <name val="Helvetica"/>
      <family val="2"/>
    </font>
    <font>
      <b/>
      <sz val="14"/>
      <color theme="0"/>
      <name val="Helvetica"/>
      <family val="2"/>
    </font>
    <font>
      <sz val="12"/>
      <color rgb="FF2F4077"/>
      <name val="Helvetica"/>
      <family val="2"/>
    </font>
    <font>
      <u/>
      <sz val="12"/>
      <color rgb="FF2F4077"/>
      <name val="Helvetica"/>
      <family val="2"/>
    </font>
    <font>
      <b/>
      <sz val="12"/>
      <color theme="0"/>
      <name val="Helvetica"/>
      <family val="2"/>
    </font>
    <font>
      <sz val="14"/>
      <color theme="0"/>
      <name val="Helvetica"/>
      <family val="2"/>
    </font>
    <font>
      <sz val="12"/>
      <color theme="0"/>
      <name val="Helvetica"/>
      <family val="2"/>
    </font>
    <font>
      <b/>
      <sz val="12"/>
      <color theme="0"/>
      <name val="Arial"/>
      <family val="2"/>
    </font>
    <font>
      <b/>
      <sz val="12"/>
      <color rgb="FF2F4077"/>
      <name val="Helvetica"/>
      <family val="2"/>
    </font>
    <font>
      <sz val="10"/>
      <color rgb="FF2F4077"/>
      <name val="Arial"/>
      <family val="2"/>
    </font>
    <font>
      <b/>
      <sz val="10"/>
      <color rgb="FF2F4077"/>
      <name val="Arial"/>
      <family val="2"/>
    </font>
    <font>
      <sz val="11"/>
      <color theme="1"/>
      <name val="Calibri"/>
      <family val="2"/>
      <scheme val="minor"/>
    </font>
    <font>
      <sz val="11"/>
      <color rgb="FFFF0000"/>
      <name val="Calibri"/>
      <family val="2"/>
      <scheme val="minor"/>
    </font>
    <font>
      <b/>
      <sz val="12"/>
      <color theme="1"/>
      <name val="Helvetica"/>
      <family val="2"/>
    </font>
    <font>
      <b/>
      <sz val="12"/>
      <color rgb="FFFF0000"/>
      <name val="Helvetica"/>
      <family val="2"/>
    </font>
    <font>
      <b/>
      <sz val="12"/>
      <color rgb="FF002060"/>
      <name val="Helvetica"/>
      <family val="2"/>
    </font>
    <font>
      <i/>
      <sz val="12"/>
      <color theme="3" tint="-0.249977111117893"/>
      <name val="Helvetica"/>
      <family val="2"/>
    </font>
    <font>
      <u/>
      <sz val="12"/>
      <name val="Helvetica"/>
      <family val="2"/>
    </font>
    <font>
      <sz val="12"/>
      <color theme="6" tint="-0.249977111117893"/>
      <name val="Helvetica"/>
      <family val="2"/>
    </font>
    <font>
      <sz val="12"/>
      <color theme="3" tint="-0.249977111117893"/>
      <name val="Helvetica"/>
      <family val="2"/>
    </font>
    <font>
      <b/>
      <sz val="12"/>
      <color theme="3" tint="-0.249977111117893"/>
      <name val="Helvetica"/>
      <family val="2"/>
    </font>
    <font>
      <b/>
      <sz val="14"/>
      <color rgb="FF2F4077"/>
      <name val="Helvetica"/>
      <family val="2"/>
    </font>
    <font>
      <i/>
      <sz val="12"/>
      <color rgb="FF2F4077"/>
      <name val="Helvetica"/>
      <family val="2"/>
    </font>
    <font>
      <b/>
      <i/>
      <sz val="12"/>
      <name val="Helvetica"/>
      <family val="2"/>
    </font>
    <font>
      <b/>
      <i/>
      <sz val="12"/>
      <color theme="3" tint="-0.249977111117893"/>
      <name val="Helvetica"/>
      <family val="2"/>
    </font>
    <font>
      <b/>
      <sz val="12"/>
      <color theme="6" tint="-0.249977111117893"/>
      <name val="Helvetica"/>
      <family val="2"/>
    </font>
    <font>
      <sz val="11"/>
      <color theme="6" tint="-0.249977111117893"/>
      <name val="Helvetica"/>
      <family val="2"/>
    </font>
    <font>
      <b/>
      <sz val="11"/>
      <color theme="0"/>
      <name val="Helvetica"/>
      <family val="2"/>
    </font>
    <font>
      <sz val="11"/>
      <color theme="1"/>
      <name val="Helvetica"/>
      <family val="2"/>
    </font>
    <font>
      <sz val="11"/>
      <name val="Helvetica"/>
      <family val="2"/>
    </font>
    <font>
      <i/>
      <sz val="11"/>
      <name val="Helvetica"/>
      <family val="2"/>
    </font>
    <font>
      <b/>
      <sz val="11"/>
      <color theme="1"/>
      <name val="Helvetica"/>
      <family val="2"/>
    </font>
    <font>
      <sz val="9"/>
      <color theme="1"/>
      <name val="Helvetica"/>
      <family val="2"/>
    </font>
    <font>
      <b/>
      <sz val="11"/>
      <name val="Helvetica"/>
      <family val="2"/>
    </font>
    <font>
      <i/>
      <sz val="11"/>
      <color theme="1"/>
      <name val="Helvetica"/>
      <family val="2"/>
    </font>
    <font>
      <b/>
      <sz val="12"/>
      <color rgb="FFC00000"/>
      <name val="Helvetica"/>
      <family val="2"/>
    </font>
    <font>
      <b/>
      <sz val="12"/>
      <color rgb="FF000000"/>
      <name val="Arial"/>
      <family val="2"/>
    </font>
    <font>
      <sz val="11"/>
      <color rgb="FF2F4077"/>
      <name val="Helvetica"/>
      <family val="2"/>
    </font>
    <font>
      <sz val="11"/>
      <name val="Calibri"/>
      <family val="2"/>
      <scheme val="minor"/>
    </font>
    <font>
      <b/>
      <sz val="10"/>
      <name val="Helvetica"/>
      <family val="2"/>
    </font>
    <font>
      <sz val="10"/>
      <name val="Helvetica"/>
      <family val="2"/>
    </font>
    <font>
      <sz val="10"/>
      <color theme="1"/>
      <name val="Helvetica"/>
      <family val="2"/>
    </font>
    <font>
      <sz val="10"/>
      <color theme="6" tint="-0.249977111117893"/>
      <name val="Helvetica"/>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2F4077"/>
        <bgColor indexed="64"/>
      </patternFill>
    </fill>
    <fill>
      <patternFill patternType="solid">
        <fgColor rgb="FFC0CCE4"/>
        <bgColor indexed="64"/>
      </patternFill>
    </fill>
    <fill>
      <patternFill patternType="solid">
        <fgColor rgb="FFE5AACC"/>
        <bgColor indexed="64"/>
      </patternFill>
    </fill>
    <fill>
      <patternFill patternType="solid">
        <fgColor theme="2"/>
        <bgColor indexed="64"/>
      </patternFill>
    </fill>
    <fill>
      <patternFill patternType="solid">
        <fgColor theme="1" tint="0.3499862666707357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right/>
      <top style="thin">
        <color indexed="64"/>
      </top>
      <bottom style="medium">
        <color indexed="64"/>
      </bottom>
      <diagonal/>
    </border>
  </borders>
  <cellStyleXfs count="12">
    <xf numFmtId="0" fontId="0" fillId="0" borderId="0"/>
    <xf numFmtId="0" fontId="3" fillId="0" borderId="0" applyNumberFormat="0" applyFill="0" applyBorder="0" applyAlignment="0" applyProtection="0">
      <alignment vertical="top"/>
      <protection locked="0"/>
    </xf>
    <xf numFmtId="0" fontId="4" fillId="0" borderId="0"/>
    <xf numFmtId="164"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25" fillId="0" borderId="0"/>
    <xf numFmtId="9" fontId="4" fillId="0" borderId="0" applyFont="0" applyFill="0" applyBorder="0" applyAlignment="0" applyProtection="0"/>
    <xf numFmtId="0" fontId="4" fillId="0" borderId="0"/>
    <xf numFmtId="9" fontId="46" fillId="0" borderId="0" applyFont="0" applyFill="0" applyBorder="0" applyAlignment="0" applyProtection="0"/>
    <xf numFmtId="43" fontId="46" fillId="0" borderId="0" applyFont="0" applyFill="0" applyBorder="0" applyAlignment="0" applyProtection="0"/>
    <xf numFmtId="0" fontId="4" fillId="0" borderId="0"/>
  </cellStyleXfs>
  <cellXfs count="638">
    <xf numFmtId="0" fontId="0" fillId="0" borderId="0" xfId="0"/>
    <xf numFmtId="0" fontId="11" fillId="0" borderId="0" xfId="1" applyFont="1" applyAlignment="1" applyProtection="1">
      <alignment horizontal="left" vertical="justify" wrapText="1"/>
    </xf>
    <xf numFmtId="0" fontId="25" fillId="0" borderId="0" xfId="6"/>
    <xf numFmtId="0" fontId="20" fillId="0" borderId="0" xfId="6" applyFont="1" applyAlignment="1">
      <alignment horizontal="left" vertical="center"/>
    </xf>
    <xf numFmtId="0" fontId="5" fillId="0" borderId="0" xfId="6" applyFont="1" applyAlignment="1">
      <alignment horizontal="left" vertical="center"/>
    </xf>
    <xf numFmtId="0" fontId="21" fillId="0" borderId="0" xfId="6" applyFont="1" applyAlignment="1">
      <alignment horizontal="left" vertical="center"/>
    </xf>
    <xf numFmtId="0" fontId="21" fillId="0" borderId="0" xfId="6" applyFont="1" applyAlignment="1">
      <alignment horizontal="left" vertical="center" wrapText="1"/>
    </xf>
    <xf numFmtId="0" fontId="5" fillId="0" borderId="0" xfId="6" applyFont="1" applyAlignment="1">
      <alignment horizontal="left" vertical="center" wrapText="1"/>
    </xf>
    <xf numFmtId="0" fontId="22" fillId="0" borderId="0" xfId="6" applyFont="1" applyAlignment="1">
      <alignment horizontal="left" vertical="center" wrapText="1"/>
    </xf>
    <xf numFmtId="0" fontId="22" fillId="0" borderId="0" xfId="6" applyFont="1" applyAlignment="1">
      <alignment horizontal="left" vertical="center"/>
    </xf>
    <xf numFmtId="0" fontId="15" fillId="0" borderId="0" xfId="6" applyFont="1" applyAlignment="1">
      <alignment horizontal="left" vertical="center" wrapText="1"/>
    </xf>
    <xf numFmtId="0" fontId="10" fillId="0" borderId="0" xfId="6" applyFont="1" applyAlignment="1">
      <alignment horizontal="left" vertical="center" wrapText="1"/>
    </xf>
    <xf numFmtId="0" fontId="25" fillId="0" borderId="0" xfId="6" applyAlignment="1">
      <alignment horizontal="center"/>
    </xf>
    <xf numFmtId="0" fontId="23" fillId="0" borderId="0" xfId="6" applyFont="1" applyAlignment="1">
      <alignment horizontal="left" vertical="center" wrapText="1"/>
    </xf>
    <xf numFmtId="0" fontId="24" fillId="0" borderId="0" xfId="6" applyFont="1" applyAlignment="1">
      <alignment horizontal="left" vertical="center" wrapText="1"/>
    </xf>
    <xf numFmtId="0" fontId="1" fillId="0" borderId="0" xfId="6" applyFont="1" applyAlignment="1">
      <alignment horizontal="left" vertical="center" indent="1"/>
    </xf>
    <xf numFmtId="0" fontId="25" fillId="0" borderId="0" xfId="6" applyAlignment="1">
      <alignment vertical="center"/>
    </xf>
    <xf numFmtId="0" fontId="25" fillId="0" borderId="0" xfId="6" applyAlignment="1">
      <alignment vertical="top"/>
    </xf>
    <xf numFmtId="0" fontId="4" fillId="0" borderId="0" xfId="6" applyFont="1"/>
    <xf numFmtId="0" fontId="11" fillId="0" borderId="0" xfId="6" applyFont="1" applyAlignment="1">
      <alignment vertical="top"/>
    </xf>
    <xf numFmtId="0" fontId="1" fillId="0" borderId="0" xfId="6" applyFont="1"/>
    <xf numFmtId="0" fontId="15" fillId="0" borderId="0" xfId="6" applyFont="1" applyAlignment="1">
      <alignment horizontal="left" vertical="center"/>
    </xf>
    <xf numFmtId="0" fontId="10" fillId="0" borderId="0" xfId="6" applyFont="1" applyAlignment="1">
      <alignment horizontal="left" vertical="center"/>
    </xf>
    <xf numFmtId="0" fontId="5" fillId="0" borderId="0" xfId="6" applyFont="1"/>
    <xf numFmtId="0" fontId="4" fillId="0" borderId="0" xfId="6" applyFont="1" applyAlignment="1">
      <alignment vertical="center"/>
    </xf>
    <xf numFmtId="0" fontId="1" fillId="0" borderId="0" xfId="6" applyFont="1" applyAlignment="1">
      <alignment vertical="top"/>
    </xf>
    <xf numFmtId="0" fontId="25" fillId="0" borderId="0" xfId="6" applyAlignment="1">
      <alignment vertical="top" wrapText="1"/>
    </xf>
    <xf numFmtId="0" fontId="2" fillId="0" borderId="0" xfId="6" applyFont="1"/>
    <xf numFmtId="0" fontId="7" fillId="0" borderId="0" xfId="6" applyFont="1"/>
    <xf numFmtId="0" fontId="2" fillId="0" borderId="0" xfId="6" applyFont="1" applyAlignment="1">
      <alignment horizontal="right"/>
    </xf>
    <xf numFmtId="0" fontId="8" fillId="0" borderId="0" xfId="6" applyFont="1" applyAlignment="1">
      <alignment horizontal="right" vertical="center" wrapText="1"/>
    </xf>
    <xf numFmtId="0" fontId="25" fillId="0" borderId="0" xfId="6" applyAlignment="1">
      <alignment horizontal="justify" vertical="center" wrapText="1"/>
    </xf>
    <xf numFmtId="0" fontId="9" fillId="0" borderId="0" xfId="6" applyFont="1"/>
    <xf numFmtId="0" fontId="10" fillId="0" borderId="0" xfId="6" applyFont="1"/>
    <xf numFmtId="0" fontId="2" fillId="0" borderId="0" xfId="6" applyFont="1" applyAlignment="1">
      <alignment horizontal="center" vertical="center" wrapText="1"/>
    </xf>
    <xf numFmtId="0" fontId="12" fillId="0" borderId="0" xfId="6" applyFont="1"/>
    <xf numFmtId="0" fontId="13" fillId="0" borderId="0" xfId="6" applyFont="1"/>
    <xf numFmtId="0" fontId="10" fillId="0" borderId="0" xfId="6" applyFont="1" applyAlignment="1">
      <alignment horizontal="left" wrapText="1"/>
    </xf>
    <xf numFmtId="0" fontId="13" fillId="0" borderId="0" xfId="6" applyFont="1" applyAlignment="1">
      <alignment wrapText="1"/>
    </xf>
    <xf numFmtId="0" fontId="14" fillId="0" borderId="0" xfId="6" applyFont="1"/>
    <xf numFmtId="0" fontId="15" fillId="0" borderId="0" xfId="6" applyFont="1"/>
    <xf numFmtId="0" fontId="16" fillId="0" borderId="0" xfId="6" applyFont="1"/>
    <xf numFmtId="0" fontId="6" fillId="0" borderId="0" xfId="6" applyFont="1" applyAlignment="1">
      <alignment vertical="top" wrapText="1"/>
    </xf>
    <xf numFmtId="0" fontId="19" fillId="0" borderId="0" xfId="6" applyFont="1" applyAlignment="1">
      <alignment horizontal="left" vertical="top" wrapText="1"/>
    </xf>
    <xf numFmtId="0" fontId="25" fillId="0" borderId="0" xfId="6" applyAlignment="1">
      <alignment horizontal="left" vertical="top"/>
    </xf>
    <xf numFmtId="0" fontId="27" fillId="0" borderId="0" xfId="6" applyFont="1" applyAlignment="1">
      <alignment horizontal="left" vertical="center" indent="1"/>
    </xf>
    <xf numFmtId="0" fontId="28" fillId="0" borderId="0" xfId="6" applyFont="1" applyAlignment="1">
      <alignment vertical="center"/>
    </xf>
    <xf numFmtId="0" fontId="28" fillId="0" borderId="0" xfId="6" applyFont="1"/>
    <xf numFmtId="0" fontId="28" fillId="0" borderId="0" xfId="6" applyFont="1" applyAlignment="1">
      <alignment horizontal="left" vertical="center"/>
    </xf>
    <xf numFmtId="0" fontId="29" fillId="0" borderId="0" xfId="6" applyFont="1" applyAlignment="1">
      <alignment horizontal="left" vertical="center" wrapText="1"/>
    </xf>
    <xf numFmtId="0" fontId="28" fillId="0" borderId="0" xfId="6" applyFont="1" applyAlignment="1">
      <alignment horizontal="left" vertical="center" wrapText="1"/>
    </xf>
    <xf numFmtId="0" fontId="29" fillId="0" borderId="0" xfId="6" applyFont="1" applyAlignment="1">
      <alignment horizontal="left" vertical="center"/>
    </xf>
    <xf numFmtId="0" fontId="30" fillId="0" borderId="0" xfId="6" applyFont="1"/>
    <xf numFmtId="0" fontId="27" fillId="0" borderId="0" xfId="6" applyFont="1" applyAlignment="1">
      <alignment horizontal="left" vertical="center"/>
    </xf>
    <xf numFmtId="0" fontId="31" fillId="0" borderId="0" xfId="6" applyFont="1" applyAlignment="1">
      <alignment vertical="top"/>
    </xf>
    <xf numFmtId="0" fontId="28" fillId="0" borderId="0" xfId="6" applyFont="1" applyAlignment="1">
      <alignment horizontal="center"/>
    </xf>
    <xf numFmtId="0" fontId="31" fillId="0" borderId="0" xfId="6" applyFont="1" applyAlignment="1">
      <alignment horizontal="left" vertical="center"/>
    </xf>
    <xf numFmtId="0" fontId="27" fillId="0" borderId="0" xfId="6" applyFont="1" applyAlignment="1">
      <alignment horizontal="left" vertical="center" wrapText="1"/>
    </xf>
    <xf numFmtId="0" fontId="31" fillId="0" borderId="0" xfId="6" applyFont="1" applyAlignment="1">
      <alignment horizontal="left" vertical="center" wrapText="1"/>
    </xf>
    <xf numFmtId="0" fontId="27" fillId="0" borderId="0" xfId="4" applyFont="1" applyFill="1" applyBorder="1" applyAlignment="1">
      <alignment horizontal="left" vertical="center"/>
    </xf>
    <xf numFmtId="0" fontId="27" fillId="0" borderId="0" xfId="0" applyFont="1" applyAlignment="1">
      <alignment horizontal="left" vertical="center" indent="1"/>
    </xf>
    <xf numFmtId="0" fontId="33" fillId="0" borderId="0" xfId="0" applyFont="1" applyAlignment="1">
      <alignment vertical="center"/>
    </xf>
    <xf numFmtId="0" fontId="28" fillId="0" borderId="0" xfId="0" applyFont="1" applyAlignment="1">
      <alignment horizontal="left" vertical="center"/>
    </xf>
    <xf numFmtId="0" fontId="33" fillId="0" borderId="0" xfId="0" applyFont="1"/>
    <xf numFmtId="0" fontId="28" fillId="0" borderId="0" xfId="0" applyFont="1" applyAlignment="1">
      <alignment horizontal="left" vertical="center" wrapText="1"/>
    </xf>
    <xf numFmtId="0" fontId="29" fillId="0" borderId="0" xfId="0" applyFont="1" applyAlignment="1">
      <alignment horizontal="left" vertical="center" wrapText="1"/>
    </xf>
    <xf numFmtId="0" fontId="27" fillId="0" borderId="0" xfId="0" applyFont="1" applyAlignment="1">
      <alignment vertical="top"/>
    </xf>
    <xf numFmtId="0" fontId="28" fillId="0" borderId="0" xfId="0" applyFont="1"/>
    <xf numFmtId="0" fontId="29"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8" fillId="0" borderId="1" xfId="0" applyFont="1" applyBorder="1" applyAlignment="1">
      <alignment horizontal="left" vertical="center" wrapText="1"/>
    </xf>
    <xf numFmtId="0" fontId="27" fillId="0" borderId="0" xfId="6" applyFont="1"/>
    <xf numFmtId="0" fontId="27" fillId="0" borderId="0" xfId="6" applyFont="1" applyAlignment="1">
      <alignment vertical="top" wrapText="1"/>
    </xf>
    <xf numFmtId="0" fontId="28" fillId="0" borderId="0" xfId="6" applyFont="1" applyAlignment="1">
      <alignment vertical="top" wrapText="1"/>
    </xf>
    <xf numFmtId="0" fontId="28" fillId="0" borderId="0" xfId="6" applyFont="1" applyAlignment="1">
      <alignment vertical="top"/>
    </xf>
    <xf numFmtId="0" fontId="27" fillId="0" borderId="0" xfId="6" applyFont="1" applyBorder="1" applyAlignment="1">
      <alignment horizontal="left" vertical="center"/>
    </xf>
    <xf numFmtId="0" fontId="28" fillId="0" borderId="0" xfId="6" applyFont="1" applyBorder="1"/>
    <xf numFmtId="0" fontId="28" fillId="0" borderId="2" xfId="6" applyFont="1" applyBorder="1" applyAlignment="1">
      <alignment horizontal="left" vertical="top" wrapText="1"/>
    </xf>
    <xf numFmtId="0" fontId="27" fillId="0" borderId="0" xfId="6" applyFont="1" applyAlignment="1">
      <alignment horizontal="left" indent="1"/>
    </xf>
    <xf numFmtId="4" fontId="28" fillId="0" borderId="1" xfId="6" applyNumberFormat="1" applyFont="1" applyBorder="1"/>
    <xf numFmtId="0" fontId="28" fillId="0" borderId="1" xfId="6" applyFont="1" applyBorder="1"/>
    <xf numFmtId="166" fontId="28" fillId="0" borderId="0" xfId="5" applyNumberFormat="1" applyFont="1" applyBorder="1" applyAlignment="1">
      <alignment horizontal="right" vertical="center" wrapText="1"/>
    </xf>
    <xf numFmtId="0" fontId="28" fillId="0" borderId="8" xfId="6" applyFont="1" applyBorder="1" applyAlignment="1">
      <alignment horizontal="left" vertical="center" wrapText="1" indent="3"/>
    </xf>
    <xf numFmtId="166" fontId="28" fillId="0" borderId="8" xfId="5" applyNumberFormat="1" applyFont="1" applyFill="1" applyBorder="1" applyAlignment="1">
      <alignment horizontal="right" vertical="center" wrapText="1"/>
    </xf>
    <xf numFmtId="0" fontId="27" fillId="0" borderId="1" xfId="6" applyFont="1" applyBorder="1" applyAlignment="1">
      <alignment vertical="center" wrapText="1"/>
    </xf>
    <xf numFmtId="0" fontId="34" fillId="0" borderId="0" xfId="6" applyFont="1"/>
    <xf numFmtId="168" fontId="28" fillId="0" borderId="1" xfId="6" applyNumberFormat="1" applyFont="1" applyBorder="1"/>
    <xf numFmtId="0" fontId="28" fillId="0" borderId="1" xfId="6" applyFont="1" applyBorder="1" applyAlignment="1">
      <alignment horizontal="left" vertical="center" wrapText="1" indent="2"/>
    </xf>
    <xf numFmtId="0" fontId="39" fillId="4" borderId="4" xfId="6" applyFont="1" applyFill="1" applyBorder="1" applyAlignment="1">
      <alignment horizontal="left" vertical="center"/>
    </xf>
    <xf numFmtId="0" fontId="40" fillId="4" borderId="4" xfId="6" applyFont="1" applyFill="1" applyBorder="1"/>
    <xf numFmtId="0" fontId="41" fillId="4" borderId="4" xfId="6" applyFont="1" applyFill="1" applyBorder="1"/>
    <xf numFmtId="0" fontId="36" fillId="4" borderId="4" xfId="6" applyFont="1" applyFill="1" applyBorder="1" applyAlignment="1">
      <alignment horizontal="left" vertical="center"/>
    </xf>
    <xf numFmtId="0" fontId="40" fillId="4" borderId="0" xfId="6" applyFont="1" applyFill="1"/>
    <xf numFmtId="0" fontId="39" fillId="4" borderId="4" xfId="0" applyFont="1" applyFill="1" applyBorder="1" applyAlignment="1">
      <alignment vertical="top"/>
    </xf>
    <xf numFmtId="0" fontId="41" fillId="4" borderId="4" xfId="0" applyFont="1" applyFill="1" applyBorder="1"/>
    <xf numFmtId="0" fontId="39" fillId="4" borderId="4" xfId="6" applyFont="1" applyFill="1" applyBorder="1" applyAlignment="1">
      <alignment vertical="top"/>
    </xf>
    <xf numFmtId="14" fontId="2" fillId="0" borderId="29" xfId="6" applyNumberFormat="1" applyFont="1" applyBorder="1"/>
    <xf numFmtId="0" fontId="28" fillId="0" borderId="1" xfId="0" applyFont="1" applyFill="1" applyBorder="1" applyAlignment="1">
      <alignment horizontal="left" wrapText="1"/>
    </xf>
    <xf numFmtId="0" fontId="28" fillId="5" borderId="1" xfId="0" applyFont="1" applyFill="1" applyBorder="1" applyAlignment="1">
      <alignment horizontal="center" vertical="center" wrapText="1"/>
    </xf>
    <xf numFmtId="4" fontId="28" fillId="5" borderId="1" xfId="6" applyNumberFormat="1" applyFont="1" applyFill="1" applyBorder="1"/>
    <xf numFmtId="4" fontId="28" fillId="6" borderId="1" xfId="6" applyNumberFormat="1" applyFont="1" applyFill="1" applyBorder="1"/>
    <xf numFmtId="0" fontId="37" fillId="5" borderId="1" xfId="6" applyFont="1" applyFill="1" applyBorder="1" applyAlignment="1">
      <alignment horizontal="left" vertical="top" wrapText="1"/>
    </xf>
    <xf numFmtId="0" fontId="43" fillId="0" borderId="0" xfId="6" applyFont="1" applyAlignment="1">
      <alignment horizontal="left"/>
    </xf>
    <xf numFmtId="0" fontId="37" fillId="5" borderId="0" xfId="6" applyFont="1" applyFill="1" applyAlignment="1">
      <alignment horizontal="left" vertical="center" wrapText="1"/>
    </xf>
    <xf numFmtId="0" fontId="28" fillId="0" borderId="1" xfId="6" applyFont="1" applyBorder="1" applyAlignment="1">
      <alignment horizontal="left" vertical="center" indent="1"/>
    </xf>
    <xf numFmtId="0" fontId="28" fillId="0" borderId="0" xfId="6" applyFont="1" applyAlignment="1">
      <alignment horizontal="left" indent="1"/>
    </xf>
    <xf numFmtId="0" fontId="4" fillId="5" borderId="18" xfId="6" applyFont="1" applyFill="1" applyBorder="1" applyAlignment="1">
      <alignment vertical="center" wrapText="1"/>
    </xf>
    <xf numFmtId="0" fontId="25" fillId="5" borderId="2" xfId="6" applyFill="1" applyBorder="1" applyAlignment="1">
      <alignment vertical="center" wrapText="1"/>
    </xf>
    <xf numFmtId="0" fontId="25" fillId="5" borderId="11" xfId="6" applyFill="1" applyBorder="1" applyAlignment="1">
      <alignment vertical="center" wrapText="1"/>
    </xf>
    <xf numFmtId="0" fontId="4" fillId="5" borderId="15" xfId="6" applyFont="1" applyFill="1" applyBorder="1" applyAlignment="1">
      <alignment vertical="center" wrapText="1"/>
    </xf>
    <xf numFmtId="0" fontId="25" fillId="5" borderId="17" xfId="6" applyFill="1" applyBorder="1" applyAlignment="1">
      <alignment vertical="center" wrapText="1"/>
    </xf>
    <xf numFmtId="0" fontId="25" fillId="5" borderId="22" xfId="6" applyFill="1" applyBorder="1" applyAlignment="1">
      <alignment vertical="center" wrapText="1"/>
    </xf>
    <xf numFmtId="0" fontId="37" fillId="5" borderId="0" xfId="0" applyFont="1" applyFill="1" applyAlignment="1">
      <alignment horizontal="left" vertical="center" wrapText="1"/>
    </xf>
    <xf numFmtId="0" fontId="27" fillId="0" borderId="1" xfId="6" applyFont="1" applyBorder="1"/>
    <xf numFmtId="0" fontId="37" fillId="5" borderId="1" xfId="6"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Border="1" applyAlignment="1">
      <alignment horizontal="left" vertical="center" wrapText="1"/>
    </xf>
    <xf numFmtId="169" fontId="28" fillId="0" borderId="1" xfId="0" applyNumberFormat="1" applyFont="1" applyFill="1" applyBorder="1" applyAlignment="1">
      <alignment horizontal="left" vertical="center" wrapText="1"/>
    </xf>
    <xf numFmtId="0" fontId="27" fillId="0" borderId="20" xfId="0" applyFont="1" applyBorder="1" applyAlignment="1">
      <alignment vertical="center"/>
    </xf>
    <xf numFmtId="0" fontId="27" fillId="0" borderId="1" xfId="0" applyFont="1" applyBorder="1" applyAlignment="1">
      <alignment horizontal="left" vertical="center" wrapText="1"/>
    </xf>
    <xf numFmtId="0" fontId="27" fillId="5" borderId="1" xfId="0" applyFont="1" applyFill="1" applyBorder="1" applyAlignment="1">
      <alignment horizontal="left" vertical="center" wrapText="1"/>
    </xf>
    <xf numFmtId="0" fontId="27" fillId="0" borderId="1" xfId="0" applyFont="1" applyBorder="1" applyAlignment="1">
      <alignment vertical="center" wrapText="1"/>
    </xf>
    <xf numFmtId="3" fontId="28" fillId="0" borderId="1" xfId="0" applyNumberFormat="1" applyFont="1" applyBorder="1" applyAlignment="1">
      <alignment horizontal="left" vertical="center" wrapText="1"/>
    </xf>
    <xf numFmtId="4" fontId="33" fillId="0" borderId="1" xfId="6" applyNumberFormat="1" applyFont="1" applyBorder="1"/>
    <xf numFmtId="4" fontId="33" fillId="5" borderId="1" xfId="6" applyNumberFormat="1" applyFont="1" applyFill="1" applyBorder="1"/>
    <xf numFmtId="0" fontId="27" fillId="0" borderId="0" xfId="6" applyFont="1" applyAlignment="1">
      <alignment wrapText="1"/>
    </xf>
    <xf numFmtId="0" fontId="27" fillId="0" borderId="0" xfId="6" applyFont="1" applyBorder="1" applyAlignment="1">
      <alignment horizontal="left" wrapText="1"/>
    </xf>
    <xf numFmtId="0" fontId="27" fillId="5" borderId="1" xfId="6" applyFont="1" applyFill="1" applyBorder="1" applyAlignment="1">
      <alignment vertical="center" wrapText="1"/>
    </xf>
    <xf numFmtId="4" fontId="37" fillId="5" borderId="1" xfId="6" applyNumberFormat="1" applyFont="1" applyFill="1" applyBorder="1"/>
    <xf numFmtId="9" fontId="33" fillId="5" borderId="1" xfId="9" applyFont="1" applyFill="1" applyBorder="1"/>
    <xf numFmtId="9" fontId="28" fillId="5" borderId="1" xfId="9" applyFont="1" applyFill="1" applyBorder="1" applyAlignment="1">
      <alignment horizontal="right" vertical="center"/>
    </xf>
    <xf numFmtId="0" fontId="28" fillId="0" borderId="1" xfId="6" applyFont="1" applyBorder="1" applyAlignment="1">
      <alignment vertical="top" wrapText="1"/>
    </xf>
    <xf numFmtId="49" fontId="33" fillId="0" borderId="1" xfId="6" applyNumberFormat="1" applyFont="1" applyBorder="1" applyAlignment="1">
      <alignment vertical="top" wrapText="1"/>
    </xf>
    <xf numFmtId="49" fontId="28" fillId="0" borderId="1" xfId="6" applyNumberFormat="1" applyFont="1" applyBorder="1" applyAlignment="1">
      <alignment vertical="top" wrapText="1"/>
    </xf>
    <xf numFmtId="0" fontId="27" fillId="0" borderId="0" xfId="6" applyFont="1" applyAlignment="1">
      <alignment wrapText="1"/>
    </xf>
    <xf numFmtId="0" fontId="27" fillId="0" borderId="1" xfId="6" applyFont="1" applyBorder="1" applyAlignment="1">
      <alignment horizontal="left" indent="1"/>
    </xf>
    <xf numFmtId="0" fontId="28" fillId="0" borderId="1" xfId="6" applyFont="1" applyBorder="1" applyAlignment="1">
      <alignment horizontal="left" vertical="center" wrapText="1" indent="1"/>
    </xf>
    <xf numFmtId="0" fontId="28" fillId="0" borderId="1" xfId="6" applyFont="1" applyBorder="1" applyAlignment="1">
      <alignment horizontal="left" wrapText="1" indent="1"/>
    </xf>
    <xf numFmtId="0" fontId="28" fillId="0" borderId="1" xfId="6" applyFont="1" applyBorder="1" applyAlignment="1">
      <alignment horizontal="left" indent="1"/>
    </xf>
    <xf numFmtId="0" fontId="27" fillId="0" borderId="1" xfId="6" applyFont="1" applyBorder="1" applyAlignment="1">
      <alignment vertical="top"/>
    </xf>
    <xf numFmtId="0" fontId="27" fillId="0" borderId="0" xfId="6" applyFont="1" applyAlignment="1">
      <alignment vertical="top"/>
    </xf>
    <xf numFmtId="4" fontId="33" fillId="5" borderId="1" xfId="6" applyNumberFormat="1" applyFont="1" applyFill="1" applyBorder="1" applyAlignment="1">
      <alignment vertical="center"/>
    </xf>
    <xf numFmtId="0" fontId="27" fillId="0" borderId="1" xfId="6" applyFont="1" applyBorder="1" applyAlignment="1">
      <alignment horizontal="center" vertical="top"/>
    </xf>
    <xf numFmtId="20" fontId="28" fillId="0" borderId="1" xfId="6" applyNumberFormat="1" applyFont="1" applyBorder="1" applyAlignment="1">
      <alignment horizontal="left" vertical="center" wrapText="1" indent="1"/>
    </xf>
    <xf numFmtId="0" fontId="27" fillId="0" borderId="0" xfId="6" applyFont="1" applyAlignment="1">
      <alignment vertical="center" wrapText="1"/>
    </xf>
    <xf numFmtId="170" fontId="48" fillId="5" borderId="1" xfId="5" applyNumberFormat="1" applyFont="1" applyFill="1" applyBorder="1" applyAlignment="1">
      <alignment horizontal="right" vertical="center" wrapText="1" indent="1"/>
    </xf>
    <xf numFmtId="0" fontId="28" fillId="5" borderId="20" xfId="6" applyFont="1" applyFill="1" applyBorder="1" applyAlignment="1">
      <alignment horizontal="left" vertical="center" wrapText="1"/>
    </xf>
    <xf numFmtId="0" fontId="28" fillId="5" borderId="16" xfId="6" applyFont="1" applyFill="1" applyBorder="1" applyAlignment="1">
      <alignment horizontal="left" vertical="center" wrapText="1"/>
    </xf>
    <xf numFmtId="0" fontId="28" fillId="5" borderId="21" xfId="6" applyFont="1" applyFill="1" applyBorder="1" applyAlignment="1">
      <alignment horizontal="left" vertical="center" wrapText="1"/>
    </xf>
    <xf numFmtId="0" fontId="31" fillId="0" borderId="0" xfId="6" applyFont="1"/>
    <xf numFmtId="0" fontId="37" fillId="5" borderId="1" xfId="6" applyFont="1" applyFill="1" applyBorder="1" applyAlignment="1">
      <alignment vertical="justify" wrapText="1" shrinkToFit="1"/>
    </xf>
    <xf numFmtId="4" fontId="33" fillId="0" borderId="1" xfId="5" applyNumberFormat="1" applyFont="1" applyFill="1" applyBorder="1" applyAlignment="1">
      <alignment horizontal="right" vertical="center" wrapText="1" indent="1"/>
    </xf>
    <xf numFmtId="4" fontId="33" fillId="5" borderId="1" xfId="6" applyNumberFormat="1" applyFont="1" applyFill="1" applyBorder="1" applyAlignment="1">
      <alignment wrapText="1"/>
    </xf>
    <xf numFmtId="0" fontId="27" fillId="0" borderId="1" xfId="6" applyFont="1" applyBorder="1" applyAlignment="1">
      <alignment wrapText="1"/>
    </xf>
    <xf numFmtId="0" fontId="37" fillId="5" borderId="0" xfId="6" applyFont="1" applyFill="1" applyAlignment="1">
      <alignment vertical="top" wrapText="1"/>
    </xf>
    <xf numFmtId="0" fontId="43" fillId="5" borderId="0" xfId="6" applyFont="1" applyFill="1" applyAlignment="1">
      <alignment vertical="top" wrapText="1"/>
    </xf>
    <xf numFmtId="4" fontId="28" fillId="5" borderId="1" xfId="6" applyNumberFormat="1" applyFont="1" applyFill="1" applyBorder="1" applyAlignment="1">
      <alignment wrapText="1"/>
    </xf>
    <xf numFmtId="0" fontId="27" fillId="0" borderId="1" xfId="6" applyFont="1" applyBorder="1" applyAlignment="1">
      <alignment horizontal="center"/>
    </xf>
    <xf numFmtId="0" fontId="37" fillId="5" borderId="1" xfId="6" applyFont="1" applyFill="1" applyBorder="1" applyAlignment="1">
      <alignment horizontal="left" vertical="center" wrapText="1"/>
    </xf>
    <xf numFmtId="0" fontId="27" fillId="0" borderId="1" xfId="6" applyFont="1" applyBorder="1" applyAlignment="1">
      <alignment horizontal="center" wrapText="1"/>
    </xf>
    <xf numFmtId="167" fontId="28" fillId="0" borderId="19" xfId="6" applyNumberFormat="1" applyFont="1" applyBorder="1"/>
    <xf numFmtId="0" fontId="37" fillId="5" borderId="0" xfId="6" applyFont="1" applyFill="1" applyAlignment="1">
      <alignment horizontal="left" vertical="center" wrapText="1"/>
    </xf>
    <xf numFmtId="0" fontId="27" fillId="5" borderId="17" xfId="6" applyFont="1" applyFill="1" applyBorder="1" applyAlignment="1">
      <alignment horizontal="left" wrapText="1" indent="1"/>
    </xf>
    <xf numFmtId="0" fontId="28" fillId="5" borderId="21" xfId="6" applyFont="1" applyFill="1" applyBorder="1" applyAlignment="1">
      <alignment horizontal="left" indent="1"/>
    </xf>
    <xf numFmtId="0" fontId="33" fillId="0" borderId="1" xfId="6" applyFont="1" applyFill="1" applyBorder="1" applyAlignment="1">
      <alignment horizontal="left" indent="1"/>
    </xf>
    <xf numFmtId="170" fontId="48" fillId="5" borderId="1" xfId="5" applyNumberFormat="1" applyFont="1" applyFill="1" applyBorder="1" applyAlignment="1">
      <alignment horizontal="right" vertical="center" wrapText="1"/>
    </xf>
    <xf numFmtId="0" fontId="37" fillId="0" borderId="0" xfId="6" applyFont="1" applyFill="1" applyAlignment="1">
      <alignment horizontal="left" vertical="center" wrapText="1"/>
    </xf>
    <xf numFmtId="0" fontId="29" fillId="0" borderId="0" xfId="6" applyFont="1" applyFill="1" applyAlignment="1">
      <alignment horizontal="left" vertical="center"/>
    </xf>
    <xf numFmtId="0" fontId="28" fillId="0" borderId="0" xfId="6" applyFont="1" applyFill="1"/>
    <xf numFmtId="0" fontId="27" fillId="0" borderId="0" xfId="6" applyFont="1" applyAlignment="1">
      <alignment horizontal="left" wrapText="1"/>
    </xf>
    <xf numFmtId="0" fontId="31" fillId="0" borderId="0" xfId="6" applyFont="1" applyAlignment="1">
      <alignment horizontal="left" wrapText="1"/>
    </xf>
    <xf numFmtId="0" fontId="27" fillId="0" borderId="2" xfId="6" applyFont="1" applyBorder="1" applyAlignment="1">
      <alignment vertical="center" wrapText="1"/>
    </xf>
    <xf numFmtId="0" fontId="28" fillId="0" borderId="0" xfId="6" applyFont="1" applyAlignment="1">
      <alignment horizontal="right" vertical="center"/>
    </xf>
    <xf numFmtId="0" fontId="48" fillId="5" borderId="1" xfId="6" applyFont="1" applyFill="1" applyBorder="1" applyAlignment="1">
      <alignment vertical="center" wrapText="1"/>
    </xf>
    <xf numFmtId="4" fontId="48" fillId="5" borderId="1" xfId="6" applyNumberFormat="1" applyFont="1" applyFill="1" applyBorder="1" applyAlignment="1">
      <alignment vertical="center" wrapText="1"/>
    </xf>
    <xf numFmtId="0" fontId="33" fillId="0" borderId="0" xfId="6" applyFont="1" applyFill="1" applyAlignment="1">
      <alignment horizontal="left" indent="1"/>
    </xf>
    <xf numFmtId="0" fontId="33" fillId="0" borderId="0" xfId="6" applyFont="1" applyFill="1"/>
    <xf numFmtId="0" fontId="28" fillId="0" borderId="0" xfId="6" applyFont="1" applyFill="1" applyAlignment="1">
      <alignment horizontal="left" vertical="center"/>
    </xf>
    <xf numFmtId="166" fontId="48" fillId="6" borderId="1" xfId="5" applyNumberFormat="1" applyFont="1" applyFill="1" applyBorder="1" applyAlignment="1">
      <alignment horizontal="center" vertical="center"/>
    </xf>
    <xf numFmtId="0" fontId="32" fillId="2" borderId="0" xfId="6" applyFont="1" applyFill="1" applyAlignment="1">
      <alignment horizontal="left" indent="1"/>
    </xf>
    <xf numFmtId="0" fontId="27" fillId="0" borderId="1" xfId="6" applyFont="1" applyBorder="1" applyAlignment="1">
      <alignment horizontal="center" vertical="center" wrapText="1"/>
    </xf>
    <xf numFmtId="0" fontId="34" fillId="0" borderId="0" xfId="6" applyFont="1" applyAlignment="1">
      <alignment vertical="center" wrapText="1"/>
    </xf>
    <xf numFmtId="0" fontId="43" fillId="5" borderId="11" xfId="6" applyFont="1" applyFill="1" applyBorder="1" applyAlignment="1">
      <alignment horizontal="center" vertical="center" wrapText="1"/>
    </xf>
    <xf numFmtId="0" fontId="49" fillId="0" borderId="0" xfId="6" applyFont="1" applyAlignment="1">
      <alignment horizontal="left" vertical="center" wrapText="1"/>
    </xf>
    <xf numFmtId="0" fontId="43" fillId="5" borderId="1" xfId="6" applyFont="1" applyFill="1" applyBorder="1" applyAlignment="1">
      <alignment horizontal="center" vertical="center" wrapText="1"/>
    </xf>
    <xf numFmtId="0" fontId="49" fillId="0" borderId="1" xfId="6" applyFont="1" applyBorder="1" applyAlignment="1">
      <alignment horizontal="justify" vertical="center" wrapText="1"/>
    </xf>
    <xf numFmtId="0" fontId="37" fillId="0" borderId="1" xfId="6" applyFont="1" applyBorder="1" applyAlignment="1">
      <alignment horizontal="left" vertical="center"/>
    </xf>
    <xf numFmtId="0" fontId="43" fillId="0" borderId="1" xfId="6" applyFont="1" applyBorder="1" applyAlignment="1">
      <alignment horizontal="left" vertical="center"/>
    </xf>
    <xf numFmtId="170" fontId="43" fillId="5" borderId="9" xfId="5" quotePrefix="1" applyNumberFormat="1" applyFont="1" applyFill="1" applyBorder="1" applyAlignment="1">
      <alignment horizontal="right" vertical="center" wrapText="1"/>
    </xf>
    <xf numFmtId="170" fontId="37" fillId="5" borderId="9" xfId="5" quotePrefix="1" applyNumberFormat="1" applyFont="1" applyFill="1" applyBorder="1" applyAlignment="1">
      <alignment horizontal="right" vertical="center" wrapText="1"/>
    </xf>
    <xf numFmtId="0" fontId="43" fillId="0" borderId="0" xfId="6" applyFont="1" applyBorder="1" applyAlignment="1">
      <alignment horizontal="left" vertical="center"/>
    </xf>
    <xf numFmtId="0" fontId="36" fillId="4" borderId="0" xfId="6" applyFont="1" applyFill="1" applyBorder="1" applyAlignment="1">
      <alignment horizontal="left" vertical="justify" wrapText="1"/>
    </xf>
    <xf numFmtId="0" fontId="27" fillId="0" borderId="0" xfId="6" applyFont="1" applyBorder="1" applyAlignment="1">
      <alignment horizontal="left"/>
    </xf>
    <xf numFmtId="0" fontId="27" fillId="0" borderId="0" xfId="6" applyFont="1" applyBorder="1" applyAlignment="1">
      <alignment horizontal="center" vertical="center" wrapText="1"/>
    </xf>
    <xf numFmtId="0" fontId="50" fillId="0" borderId="0" xfId="6" applyFont="1" applyAlignment="1">
      <alignment horizontal="left" vertical="center" wrapText="1"/>
    </xf>
    <xf numFmtId="0" fontId="49" fillId="0" borderId="0" xfId="6" applyFont="1" applyBorder="1" applyAlignment="1">
      <alignment horizontal="left" vertical="center"/>
    </xf>
    <xf numFmtId="0" fontId="28" fillId="0" borderId="5" xfId="6" applyFont="1" applyBorder="1" applyAlignment="1">
      <alignment horizontal="left" vertical="center" wrapText="1" indent="1"/>
    </xf>
    <xf numFmtId="0" fontId="27" fillId="0" borderId="1" xfId="6" applyFont="1" applyBorder="1" applyAlignment="1">
      <alignment horizontal="left" vertical="center"/>
    </xf>
    <xf numFmtId="0" fontId="27" fillId="0" borderId="0" xfId="6" applyFont="1" applyAlignment="1">
      <alignment horizontal="center"/>
    </xf>
    <xf numFmtId="0" fontId="28" fillId="0" borderId="13" xfId="6" applyFont="1" applyBorder="1" applyAlignment="1">
      <alignment horizontal="left" vertical="center" wrapText="1" indent="1"/>
    </xf>
    <xf numFmtId="0" fontId="28" fillId="0" borderId="19" xfId="6" applyFont="1" applyBorder="1" applyAlignment="1">
      <alignment horizontal="left" vertical="center" wrapText="1" indent="1"/>
    </xf>
    <xf numFmtId="0" fontId="28" fillId="0" borderId="12" xfId="6" applyFont="1" applyBorder="1" applyAlignment="1">
      <alignment horizontal="left" vertical="center" wrapText="1" indent="1"/>
    </xf>
    <xf numFmtId="0" fontId="27" fillId="0" borderId="1" xfId="6" applyFont="1" applyBorder="1" applyAlignment="1">
      <alignment horizontal="center"/>
    </xf>
    <xf numFmtId="0" fontId="55" fillId="6" borderId="1" xfId="6" applyFont="1" applyFill="1" applyBorder="1" applyAlignment="1">
      <alignment horizontal="left"/>
    </xf>
    <xf numFmtId="0" fontId="27" fillId="6" borderId="1" xfId="6" applyFont="1" applyFill="1" applyBorder="1" applyAlignment="1">
      <alignment horizontal="left" vertical="center" wrapText="1"/>
    </xf>
    <xf numFmtId="0" fontId="43" fillId="5" borderId="10" xfId="6" applyFont="1" applyFill="1" applyBorder="1" applyAlignment="1">
      <alignment horizontal="left" vertical="center"/>
    </xf>
    <xf numFmtId="4" fontId="28" fillId="0" borderId="1" xfId="5" applyNumberFormat="1" applyFont="1" applyFill="1" applyBorder="1" applyAlignment="1">
      <alignment vertical="center" wrapText="1"/>
    </xf>
    <xf numFmtId="4" fontId="28" fillId="6" borderId="1" xfId="5" applyNumberFormat="1" applyFont="1" applyFill="1" applyBorder="1" applyAlignment="1">
      <alignment vertical="center" wrapText="1"/>
    </xf>
    <xf numFmtId="4" fontId="37" fillId="5" borderId="1" xfId="6" applyNumberFormat="1" applyFont="1" applyFill="1" applyBorder="1" applyAlignment="1">
      <alignment vertical="center" wrapText="1"/>
    </xf>
    <xf numFmtId="0" fontId="27" fillId="5" borderId="1" xfId="6" applyFont="1" applyFill="1" applyBorder="1" applyAlignment="1">
      <alignment horizontal="left" indent="1"/>
    </xf>
    <xf numFmtId="20" fontId="27" fillId="0" borderId="0" xfId="6" applyNumberFormat="1" applyFont="1" applyBorder="1" applyAlignment="1">
      <alignment horizontal="left" wrapText="1"/>
    </xf>
    <xf numFmtId="0" fontId="55" fillId="5" borderId="1" xfId="6" applyFont="1" applyFill="1" applyBorder="1" applyAlignment="1">
      <alignment horizontal="left" wrapText="1"/>
    </xf>
    <xf numFmtId="0" fontId="27" fillId="5" borderId="1" xfId="6" applyFont="1" applyFill="1" applyBorder="1" applyAlignment="1">
      <alignment horizontal="center"/>
    </xf>
    <xf numFmtId="168" fontId="28" fillId="5" borderId="1" xfId="6" applyNumberFormat="1" applyFont="1" applyFill="1" applyBorder="1" applyAlignment="1">
      <alignment vertical="center"/>
    </xf>
    <xf numFmtId="0" fontId="31" fillId="0" borderId="0" xfId="6" applyFont="1" applyAlignment="1">
      <alignment horizontal="center"/>
    </xf>
    <xf numFmtId="0" fontId="28" fillId="0" borderId="6" xfId="6" applyFont="1" applyBorder="1" applyAlignment="1">
      <alignment horizontal="left" vertical="center" wrapText="1" indent="1"/>
    </xf>
    <xf numFmtId="0" fontId="51" fillId="0" borderId="0" xfId="6" applyFont="1" applyAlignment="1">
      <alignment horizontal="center" wrapText="1"/>
    </xf>
    <xf numFmtId="0" fontId="28" fillId="0" borderId="14" xfId="6" applyFont="1" applyBorder="1" applyAlignment="1">
      <alignment horizontal="left" vertical="center" wrapText="1" indent="1"/>
    </xf>
    <xf numFmtId="0" fontId="31" fillId="0" borderId="0" xfId="6" applyFont="1" applyAlignment="1">
      <alignment horizontal="left" vertical="top" wrapText="1"/>
    </xf>
    <xf numFmtId="0" fontId="28" fillId="0" borderId="0" xfId="4" applyFont="1" applyFill="1" applyBorder="1" applyAlignment="1">
      <alignment horizontal="left" vertical="center"/>
    </xf>
    <xf numFmtId="4" fontId="28" fillId="0" borderId="5" xfId="5" applyNumberFormat="1" applyFont="1" applyBorder="1" applyAlignment="1">
      <alignment horizontal="right" vertical="center"/>
    </xf>
    <xf numFmtId="166" fontId="37" fillId="6" borderId="1" xfId="5" applyNumberFormat="1" applyFont="1" applyFill="1" applyBorder="1" applyAlignment="1">
      <alignment horizontal="right" vertical="center"/>
    </xf>
    <xf numFmtId="0" fontId="54" fillId="6" borderId="0" xfId="6" applyFont="1" applyFill="1" applyAlignment="1">
      <alignment horizontal="center"/>
    </xf>
    <xf numFmtId="4" fontId="37" fillId="5" borderId="1" xfId="5" applyNumberFormat="1" applyFont="1" applyFill="1" applyBorder="1" applyAlignment="1">
      <alignment horizontal="right" vertical="center"/>
    </xf>
    <xf numFmtId="0" fontId="45" fillId="5" borderId="1" xfId="6" applyFont="1" applyFill="1" applyBorder="1" applyAlignment="1">
      <alignment vertical="center" wrapText="1"/>
    </xf>
    <xf numFmtId="4" fontId="26" fillId="0" borderId="1" xfId="6" applyNumberFormat="1" applyFont="1" applyBorder="1" applyAlignment="1">
      <alignment horizontal="right" vertical="center"/>
    </xf>
    <xf numFmtId="0" fontId="4" fillId="0" borderId="1" xfId="6" applyFont="1" applyBorder="1" applyAlignment="1">
      <alignment horizontal="left" vertical="center" wrapText="1" indent="1"/>
    </xf>
    <xf numFmtId="0" fontId="4" fillId="0" borderId="1" xfId="6" applyFont="1" applyBorder="1" applyAlignment="1">
      <alignment horizontal="left" wrapText="1" indent="1"/>
    </xf>
    <xf numFmtId="0" fontId="4" fillId="0" borderId="1" xfId="6" applyFont="1" applyBorder="1" applyAlignment="1">
      <alignment horizontal="left" indent="1"/>
    </xf>
    <xf numFmtId="0" fontId="1" fillId="0" borderId="1" xfId="6" applyFont="1" applyBorder="1" applyAlignment="1">
      <alignment horizontal="left" indent="1"/>
    </xf>
    <xf numFmtId="0" fontId="1" fillId="0" borderId="1" xfId="6" applyFont="1" applyBorder="1" applyAlignment="1">
      <alignment horizontal="center"/>
    </xf>
    <xf numFmtId="0" fontId="26" fillId="0" borderId="7" xfId="6" applyFont="1" applyBorder="1" applyAlignment="1">
      <alignment wrapText="1"/>
    </xf>
    <xf numFmtId="4" fontId="45" fillId="5" borderId="1" xfId="6" applyNumberFormat="1" applyFont="1" applyFill="1" applyBorder="1" applyAlignment="1">
      <alignment horizontal="right" vertical="center"/>
    </xf>
    <xf numFmtId="0" fontId="43" fillId="5" borderId="0" xfId="6" applyFont="1" applyFill="1" applyBorder="1" applyAlignment="1">
      <alignment horizontal="left" vertical="center" wrapText="1"/>
    </xf>
    <xf numFmtId="0" fontId="37" fillId="5" borderId="0" xfId="6" applyFont="1" applyFill="1" applyAlignment="1">
      <alignment horizontal="left" vertical="center"/>
    </xf>
    <xf numFmtId="0" fontId="28" fillId="0" borderId="5" xfId="6" applyFont="1" applyBorder="1" applyAlignment="1">
      <alignment horizontal="left" indent="1"/>
    </xf>
    <xf numFmtId="0" fontId="28" fillId="0" borderId="6" xfId="6" applyFont="1" applyBorder="1" applyAlignment="1">
      <alignment horizontal="left" indent="1"/>
    </xf>
    <xf numFmtId="166" fontId="27" fillId="0" borderId="0" xfId="5" applyNumberFormat="1" applyFont="1" applyFill="1" applyBorder="1" applyAlignment="1">
      <alignment horizontal="right" vertical="center"/>
    </xf>
    <xf numFmtId="0" fontId="27" fillId="0" borderId="1" xfId="6" quotePrefix="1" applyFont="1" applyBorder="1"/>
    <xf numFmtId="0" fontId="28" fillId="0" borderId="1" xfId="6" quotePrefix="1" applyFont="1" applyBorder="1" applyAlignment="1">
      <alignment horizontal="left" wrapText="1" indent="1"/>
    </xf>
    <xf numFmtId="0" fontId="33" fillId="0" borderId="1" xfId="6" applyFont="1" applyBorder="1" applyAlignment="1">
      <alignment wrapText="1"/>
    </xf>
    <xf numFmtId="0" fontId="43" fillId="5" borderId="1" xfId="6" applyFont="1" applyFill="1" applyBorder="1" applyAlignment="1">
      <alignment vertical="center" wrapText="1"/>
    </xf>
    <xf numFmtId="4" fontId="33" fillId="0" borderId="1" xfId="6" applyNumberFormat="1" applyFont="1" applyBorder="1" applyAlignment="1">
      <alignment horizontal="right" vertical="center"/>
    </xf>
    <xf numFmtId="0" fontId="33" fillId="0" borderId="1" xfId="6" applyFont="1" applyBorder="1" applyAlignment="1">
      <alignment vertical="center" wrapText="1"/>
    </xf>
    <xf numFmtId="4" fontId="37" fillId="5" borderId="1" xfId="6" applyNumberFormat="1" applyFont="1" applyFill="1" applyBorder="1" applyAlignment="1">
      <alignment horizontal="right" vertical="center"/>
    </xf>
    <xf numFmtId="0" fontId="37" fillId="5" borderId="0" xfId="6" applyFont="1" applyFill="1" applyAlignment="1">
      <alignment horizontal="left" vertical="top" wrapText="1"/>
    </xf>
    <xf numFmtId="20" fontId="28" fillId="0" borderId="1" xfId="6" applyNumberFormat="1" applyFont="1" applyBorder="1" applyAlignment="1">
      <alignment horizontal="left" indent="1"/>
    </xf>
    <xf numFmtId="0" fontId="31" fillId="0" borderId="1" xfId="6" applyFont="1" applyBorder="1" applyAlignment="1">
      <alignment horizontal="left" vertical="center" wrapText="1"/>
    </xf>
    <xf numFmtId="4" fontId="43" fillId="5" borderId="1" xfId="6" applyNumberFormat="1" applyFont="1" applyFill="1" applyBorder="1" applyAlignment="1">
      <alignment horizontal="right" vertical="center"/>
    </xf>
    <xf numFmtId="0" fontId="27" fillId="0" borderId="0" xfId="6" quotePrefix="1" applyFont="1" applyAlignment="1">
      <alignment vertical="center"/>
    </xf>
    <xf numFmtId="0" fontId="28" fillId="0" borderId="6" xfId="6" applyFont="1" applyBorder="1" applyAlignment="1">
      <alignment horizontal="left" wrapText="1" indent="1"/>
    </xf>
    <xf numFmtId="0" fontId="27" fillId="0" borderId="1" xfId="6" quotePrefix="1" applyFont="1" applyBorder="1" applyAlignment="1">
      <alignment wrapText="1"/>
    </xf>
    <xf numFmtId="4" fontId="37" fillId="5" borderId="1" xfId="5" applyNumberFormat="1" applyFont="1" applyFill="1" applyBorder="1" applyAlignment="1">
      <alignment horizontal="right" vertical="center" wrapText="1" indent="1"/>
    </xf>
    <xf numFmtId="4" fontId="43" fillId="5" borderId="1" xfId="5" applyNumberFormat="1" applyFont="1" applyFill="1" applyBorder="1" applyAlignment="1">
      <alignment horizontal="right" vertical="center" wrapText="1" indent="1"/>
    </xf>
    <xf numFmtId="0" fontId="43" fillId="5" borderId="1" xfId="6" applyFont="1" applyFill="1" applyBorder="1" applyAlignment="1">
      <alignment horizontal="left" vertical="center" wrapText="1"/>
    </xf>
    <xf numFmtId="0" fontId="37" fillId="5" borderId="1" xfId="6" applyFont="1" applyFill="1" applyBorder="1" applyAlignment="1">
      <alignment horizontal="left" vertical="center"/>
    </xf>
    <xf numFmtId="0" fontId="57" fillId="5" borderId="1" xfId="6" applyFont="1" applyFill="1" applyBorder="1" applyAlignment="1">
      <alignment horizontal="left" vertical="center" wrapText="1"/>
    </xf>
    <xf numFmtId="0" fontId="57" fillId="5" borderId="1" xfId="6" applyFont="1" applyFill="1" applyBorder="1" applyAlignment="1">
      <alignment horizontal="left" vertical="center"/>
    </xf>
    <xf numFmtId="0" fontId="43" fillId="5" borderId="1" xfId="4" applyFont="1" applyFill="1" applyBorder="1" applyAlignment="1">
      <alignment horizontal="left" vertical="center"/>
    </xf>
    <xf numFmtId="0" fontId="43" fillId="5" borderId="1" xfId="6" applyFont="1" applyFill="1" applyBorder="1" applyAlignment="1">
      <alignment horizontal="left" vertical="center"/>
    </xf>
    <xf numFmtId="0" fontId="28" fillId="0" borderId="0" xfId="6" applyFont="1" applyAlignment="1">
      <alignment horizontal="left"/>
    </xf>
    <xf numFmtId="0" fontId="29" fillId="0" borderId="0" xfId="6" applyFont="1" applyAlignment="1">
      <alignment wrapText="1"/>
    </xf>
    <xf numFmtId="0" fontId="31" fillId="0" borderId="10" xfId="6" applyFont="1" applyBorder="1" applyAlignment="1">
      <alignment horizontal="left" wrapText="1"/>
    </xf>
    <xf numFmtId="0" fontId="37" fillId="0" borderId="1" xfId="6" applyFont="1" applyBorder="1" applyAlignment="1">
      <alignment horizontal="left" indent="1"/>
    </xf>
    <xf numFmtId="167" fontId="33" fillId="0" borderId="19" xfId="6" applyNumberFormat="1" applyFont="1" applyBorder="1"/>
    <xf numFmtId="0" fontId="48" fillId="0" borderId="17" xfId="6" applyFont="1" applyFill="1" applyBorder="1" applyAlignment="1">
      <alignment horizontal="left" wrapText="1" indent="1"/>
    </xf>
    <xf numFmtId="4" fontId="33" fillId="0" borderId="1" xfId="5" applyNumberFormat="1" applyFont="1" applyFill="1" applyBorder="1" applyAlignment="1">
      <alignment horizontal="right" vertical="center" wrapText="1"/>
    </xf>
    <xf numFmtId="4" fontId="37" fillId="5" borderId="1" xfId="6" applyNumberFormat="1" applyFont="1" applyFill="1" applyBorder="1" applyAlignment="1">
      <alignment horizontal="right" vertical="center" wrapText="1"/>
    </xf>
    <xf numFmtId="0" fontId="27" fillId="0" borderId="0" xfId="6" applyFont="1" applyAlignment="1">
      <alignment horizontal="left"/>
    </xf>
    <xf numFmtId="0" fontId="28" fillId="0" borderId="0" xfId="6" applyFont="1" applyAlignment="1">
      <alignment horizontal="left" vertical="center" wrapText="1" indent="4"/>
    </xf>
    <xf numFmtId="0" fontId="31" fillId="0" borderId="0" xfId="6" applyFont="1" applyAlignment="1">
      <alignment horizontal="justify" vertical="top" wrapText="1"/>
    </xf>
    <xf numFmtId="166" fontId="28" fillId="0" borderId="0" xfId="5" applyNumberFormat="1" applyFont="1" applyAlignment="1">
      <alignment horizontal="right" vertical="center"/>
    </xf>
    <xf numFmtId="0" fontId="28" fillId="0" borderId="1" xfId="6" applyFont="1" applyBorder="1" applyAlignment="1">
      <alignment vertical="center" wrapText="1"/>
    </xf>
    <xf numFmtId="0" fontId="27" fillId="0" borderId="1" xfId="6" applyFont="1" applyBorder="1" applyAlignment="1">
      <alignment horizontal="left" vertical="center" wrapText="1" indent="1"/>
    </xf>
    <xf numFmtId="4" fontId="28" fillId="0" borderId="1" xfId="5" applyNumberFormat="1" applyFont="1" applyBorder="1" applyAlignment="1">
      <alignment horizontal="right" indent="1"/>
    </xf>
    <xf numFmtId="4" fontId="43" fillId="5" borderId="1" xfId="6" applyNumberFormat="1" applyFont="1" applyFill="1" applyBorder="1" applyAlignment="1">
      <alignment wrapText="1"/>
    </xf>
    <xf numFmtId="4" fontId="43" fillId="5" borderId="1" xfId="6" applyNumberFormat="1" applyFont="1" applyFill="1" applyBorder="1" applyAlignment="1">
      <alignment vertical="center" wrapText="1"/>
    </xf>
    <xf numFmtId="0" fontId="58" fillId="0" borderId="0" xfId="6" applyFont="1" applyAlignment="1">
      <alignment horizontal="left" vertical="center"/>
    </xf>
    <xf numFmtId="0" fontId="59" fillId="0" borderId="0" xfId="6" applyFont="1" applyAlignment="1">
      <alignment horizontal="center" wrapText="1"/>
    </xf>
    <xf numFmtId="0" fontId="27" fillId="5" borderId="1" xfId="6" applyFont="1" applyFill="1" applyBorder="1" applyAlignment="1">
      <alignment horizontal="center" wrapText="1"/>
    </xf>
    <xf numFmtId="0" fontId="55" fillId="6" borderId="1" xfId="6" applyFont="1" applyFill="1" applyBorder="1" applyAlignment="1">
      <alignment horizontal="center" wrapText="1"/>
    </xf>
    <xf numFmtId="0" fontId="53" fillId="0" borderId="0" xfId="6" applyFont="1" applyAlignment="1">
      <alignment wrapText="1"/>
    </xf>
    <xf numFmtId="166" fontId="60" fillId="0" borderId="0" xfId="5" applyNumberFormat="1" applyFont="1" applyFill="1" applyBorder="1" applyAlignment="1">
      <alignment horizontal="justify" vertical="center"/>
    </xf>
    <xf numFmtId="0" fontId="28" fillId="0" borderId="0" xfId="6" applyFont="1" applyAlignment="1">
      <alignment horizontal="center" vertical="center"/>
    </xf>
    <xf numFmtId="166" fontId="43" fillId="5" borderId="9" xfId="5" quotePrefix="1" applyNumberFormat="1" applyFont="1" applyFill="1" applyBorder="1" applyAlignment="1">
      <alignment horizontal="center" vertical="center" wrapText="1"/>
    </xf>
    <xf numFmtId="0" fontId="39" fillId="4" borderId="0" xfId="6" applyFont="1" applyFill="1" applyAlignment="1">
      <alignment horizontal="left" vertical="center"/>
    </xf>
    <xf numFmtId="166" fontId="43" fillId="5" borderId="0" xfId="5" quotePrefix="1" applyNumberFormat="1" applyFont="1" applyFill="1" applyBorder="1" applyAlignment="1">
      <alignment horizontal="center" vertical="center" wrapText="1"/>
    </xf>
    <xf numFmtId="166" fontId="43" fillId="6" borderId="1" xfId="5" applyNumberFormat="1" applyFont="1" applyFill="1" applyBorder="1" applyAlignment="1">
      <alignment horizontal="right" vertical="center"/>
    </xf>
    <xf numFmtId="0" fontId="43" fillId="5" borderId="1" xfId="6" applyFont="1" applyFill="1" applyBorder="1" applyAlignment="1">
      <alignment horizontal="center" wrapText="1"/>
    </xf>
    <xf numFmtId="0" fontId="27" fillId="3" borderId="1" xfId="6" applyFont="1" applyFill="1" applyBorder="1" applyAlignment="1">
      <alignment horizontal="center" vertical="center" wrapText="1"/>
    </xf>
    <xf numFmtId="0" fontId="34" fillId="0" borderId="0" xfId="6" applyFont="1" applyAlignment="1">
      <alignment vertical="center"/>
    </xf>
    <xf numFmtId="0" fontId="31" fillId="0" borderId="0" xfId="6" applyFont="1" applyAlignment="1">
      <alignment horizontal="left" vertical="top"/>
    </xf>
    <xf numFmtId="0" fontId="53" fillId="0" borderId="0" xfId="4" applyFont="1" applyBorder="1" applyAlignment="1">
      <alignment horizontal="center" vertical="center"/>
    </xf>
    <xf numFmtId="3" fontId="33" fillId="0" borderId="1" xfId="4" applyNumberFormat="1" applyFont="1" applyBorder="1" applyAlignment="1" applyProtection="1">
      <alignment horizontal="center" vertical="center"/>
      <protection locked="0"/>
    </xf>
    <xf numFmtId="0" fontId="28" fillId="0" borderId="0" xfId="4" applyFont="1" applyFill="1" applyBorder="1" applyAlignment="1" applyProtection="1">
      <alignment horizontal="center" vertical="center" wrapText="1"/>
    </xf>
    <xf numFmtId="0" fontId="28" fillId="0" borderId="35" xfId="6" applyFont="1" applyBorder="1" applyAlignment="1">
      <alignment horizontal="left" vertical="center" wrapText="1" indent="1"/>
    </xf>
    <xf numFmtId="3" fontId="37" fillId="5" borderId="36" xfId="4" applyNumberFormat="1" applyFont="1" applyFill="1" applyBorder="1" applyAlignment="1" applyProtection="1">
      <alignment horizontal="center" vertical="center" wrapText="1"/>
    </xf>
    <xf numFmtId="0" fontId="37" fillId="5" borderId="35" xfId="6" applyFont="1" applyFill="1" applyBorder="1" applyAlignment="1">
      <alignment horizontal="left" vertical="center" wrapText="1" indent="1"/>
    </xf>
    <xf numFmtId="0" fontId="37" fillId="5" borderId="37" xfId="6" applyFont="1" applyFill="1" applyBorder="1" applyAlignment="1">
      <alignment horizontal="left" vertical="center" wrapText="1" indent="1"/>
    </xf>
    <xf numFmtId="3" fontId="37" fillId="5" borderId="23" xfId="4" applyNumberFormat="1" applyFont="1" applyFill="1" applyBorder="1" applyAlignment="1" applyProtection="1">
      <alignment horizontal="center" vertical="center" wrapText="1"/>
    </xf>
    <xf numFmtId="3" fontId="37" fillId="5" borderId="24" xfId="4" applyNumberFormat="1" applyFont="1" applyFill="1" applyBorder="1" applyAlignment="1" applyProtection="1">
      <alignment horizontal="center" vertical="center" wrapText="1"/>
    </xf>
    <xf numFmtId="0" fontId="28" fillId="0" borderId="0" xfId="4" applyFont="1" applyFill="1" applyBorder="1" applyAlignment="1">
      <alignment horizontal="center" vertical="center" wrapText="1"/>
    </xf>
    <xf numFmtId="0" fontId="28" fillId="0" borderId="35" xfId="6" applyFont="1" applyBorder="1" applyAlignment="1">
      <alignment horizontal="left" vertical="center" indent="1"/>
    </xf>
    <xf numFmtId="0" fontId="27" fillId="0" borderId="1" xfId="6" applyFont="1" applyBorder="1" applyAlignment="1">
      <alignment horizontal="center" vertical="center" wrapText="1"/>
    </xf>
    <xf numFmtId="0" fontId="28" fillId="0" borderId="39" xfId="6" applyFont="1" applyBorder="1" applyAlignment="1">
      <alignment horizontal="left" vertical="center" wrapText="1" indent="1"/>
    </xf>
    <xf numFmtId="0" fontId="37" fillId="5" borderId="35" xfId="6" applyFont="1" applyFill="1" applyBorder="1" applyAlignment="1">
      <alignment horizontal="center" vertical="center" wrapText="1"/>
    </xf>
    <xf numFmtId="0" fontId="28" fillId="0" borderId="35" xfId="6" applyFont="1" applyBorder="1" applyAlignment="1">
      <alignment horizontal="left" vertical="center" wrapText="1" indent="2"/>
    </xf>
    <xf numFmtId="0" fontId="27" fillId="0" borderId="0" xfId="6" applyFont="1" applyAlignment="1">
      <alignment horizontal="left" vertical="justify"/>
    </xf>
    <xf numFmtId="0" fontId="28" fillId="0" borderId="1" xfId="6" applyFont="1" applyBorder="1" applyAlignment="1">
      <alignment horizontal="center"/>
    </xf>
    <xf numFmtId="0" fontId="28" fillId="0" borderId="1" xfId="6" quotePrefix="1" applyFont="1" applyBorder="1" applyAlignment="1">
      <alignment horizontal="center"/>
    </xf>
    <xf numFmtId="0" fontId="28" fillId="0" borderId="0" xfId="4" applyFont="1" applyAlignment="1">
      <alignment horizontal="right"/>
    </xf>
    <xf numFmtId="0" fontId="28" fillId="0" borderId="0" xfId="4" applyFont="1" applyBorder="1" applyAlignment="1">
      <alignment horizontal="right"/>
    </xf>
    <xf numFmtId="0" fontId="27" fillId="0" borderId="0" xfId="6" applyFont="1" applyAlignment="1">
      <alignment horizontal="center" wrapText="1"/>
    </xf>
    <xf numFmtId="0" fontId="27" fillId="0" borderId="0" xfId="4" applyFont="1" applyFill="1" applyBorder="1" applyAlignment="1">
      <alignment horizontal="right"/>
    </xf>
    <xf numFmtId="0" fontId="28" fillId="0" borderId="0" xfId="4" applyFont="1"/>
    <xf numFmtId="0" fontId="28" fillId="0" borderId="0" xfId="4" applyFont="1" applyBorder="1"/>
    <xf numFmtId="4" fontId="33" fillId="0" borderId="1" xfId="4" applyNumberFormat="1" applyFont="1" applyBorder="1" applyAlignment="1">
      <alignment horizontal="right" vertical="center"/>
    </xf>
    <xf numFmtId="4" fontId="37" fillId="5" borderId="1" xfId="4" applyNumberFormat="1" applyFont="1" applyFill="1" applyBorder="1" applyAlignment="1">
      <alignment horizontal="right" vertical="center"/>
    </xf>
    <xf numFmtId="0" fontId="43" fillId="5" borderId="9" xfId="6" applyFont="1" applyFill="1" applyBorder="1" applyAlignment="1">
      <alignment horizontal="center" wrapText="1"/>
    </xf>
    <xf numFmtId="0" fontId="43" fillId="0" borderId="0" xfId="6" applyFont="1" applyAlignment="1">
      <alignment horizontal="left" vertical="center"/>
    </xf>
    <xf numFmtId="0" fontId="27" fillId="0" borderId="0" xfId="6" applyFont="1" applyAlignment="1">
      <alignment horizontal="center" vertical="center" wrapText="1"/>
    </xf>
    <xf numFmtId="0" fontId="28" fillId="0" borderId="0" xfId="6" applyFont="1" applyAlignment="1">
      <alignment vertical="center" wrapText="1"/>
    </xf>
    <xf numFmtId="0" fontId="28" fillId="0" borderId="1" xfId="6" applyFont="1" applyBorder="1" applyAlignment="1">
      <alignment wrapText="1"/>
    </xf>
    <xf numFmtId="4" fontId="28" fillId="0" borderId="20" xfId="4" applyNumberFormat="1" applyFont="1" applyBorder="1" applyAlignment="1">
      <alignment vertical="center" wrapText="1"/>
    </xf>
    <xf numFmtId="4" fontId="37" fillId="5" borderId="1" xfId="4" applyNumberFormat="1" applyFont="1" applyFill="1" applyBorder="1" applyAlignment="1">
      <alignment vertical="center" wrapText="1"/>
    </xf>
    <xf numFmtId="0" fontId="43" fillId="5" borderId="1" xfId="6" applyFont="1" applyFill="1" applyBorder="1" applyAlignment="1">
      <alignment horizontal="left" vertical="center" indent="1"/>
    </xf>
    <xf numFmtId="4" fontId="37" fillId="5" borderId="1" xfId="4" applyNumberFormat="1" applyFont="1" applyFill="1" applyBorder="1" applyAlignment="1">
      <alignment horizontal="right" vertical="center" wrapText="1"/>
    </xf>
    <xf numFmtId="0" fontId="27" fillId="0" borderId="0" xfId="6" applyFont="1" applyAlignment="1">
      <alignment horizontal="right" wrapText="1"/>
    </xf>
    <xf numFmtId="0" fontId="29" fillId="0" borderId="0" xfId="6" applyFont="1" applyAlignment="1">
      <alignment horizontal="right" vertical="center"/>
    </xf>
    <xf numFmtId="0" fontId="28" fillId="0" borderId="5" xfId="6" quotePrefix="1" applyFont="1" applyBorder="1" applyAlignment="1">
      <alignment horizontal="left" vertical="center" wrapText="1" indent="1"/>
    </xf>
    <xf numFmtId="0" fontId="28" fillId="0" borderId="6" xfId="6" quotePrefix="1" applyFont="1" applyBorder="1" applyAlignment="1">
      <alignment horizontal="left" vertical="center" wrapText="1" indent="1"/>
    </xf>
    <xf numFmtId="0" fontId="28" fillId="0" borderId="14" xfId="6" quotePrefix="1" applyFont="1" applyBorder="1" applyAlignment="1">
      <alignment horizontal="left" vertical="center" wrapText="1" indent="1"/>
    </xf>
    <xf numFmtId="0" fontId="28" fillId="0" borderId="7" xfId="6" quotePrefix="1" applyFont="1" applyBorder="1" applyAlignment="1">
      <alignment horizontal="left" vertical="center" wrapText="1" indent="1"/>
    </xf>
    <xf numFmtId="0" fontId="43" fillId="5" borderId="9" xfId="6" applyFont="1" applyFill="1" applyBorder="1" applyAlignment="1">
      <alignment vertical="center" wrapText="1"/>
    </xf>
    <xf numFmtId="0" fontId="31" fillId="0" borderId="0" xfId="6" applyFont="1" applyAlignment="1">
      <alignment horizontal="left" vertical="justify"/>
    </xf>
    <xf numFmtId="0" fontId="34" fillId="7" borderId="0" xfId="6" applyFont="1" applyFill="1" applyAlignment="1">
      <alignment horizontal="left" indent="1"/>
    </xf>
    <xf numFmtId="0" fontId="49" fillId="7" borderId="1" xfId="6" applyFont="1" applyFill="1" applyBorder="1" applyAlignment="1">
      <alignment horizontal="left" vertical="center"/>
    </xf>
    <xf numFmtId="0" fontId="43" fillId="7" borderId="1" xfId="6" applyFont="1" applyFill="1" applyBorder="1" applyAlignment="1">
      <alignment horizontal="left" vertical="center"/>
    </xf>
    <xf numFmtId="0" fontId="25" fillId="5" borderId="0" xfId="6" applyFill="1"/>
    <xf numFmtId="4" fontId="28" fillId="0" borderId="1" xfId="6" applyNumberFormat="1" applyFont="1" applyFill="1" applyBorder="1" applyAlignment="1">
      <alignment horizontal="center"/>
    </xf>
    <xf numFmtId="0" fontId="28" fillId="0" borderId="1" xfId="6" applyFont="1" applyFill="1" applyBorder="1" applyAlignment="1">
      <alignment horizontal="center"/>
    </xf>
    <xf numFmtId="0" fontId="27" fillId="0" borderId="1" xfId="6" applyFont="1" applyBorder="1" applyAlignment="1">
      <alignment horizontal="center" vertical="center" wrapText="1"/>
    </xf>
    <xf numFmtId="0" fontId="27" fillId="0" borderId="1" xfId="6" applyFont="1" applyBorder="1" applyAlignment="1">
      <alignment horizontal="center" vertical="center"/>
    </xf>
    <xf numFmtId="0" fontId="27" fillId="0" borderId="10" xfId="0" applyFont="1" applyBorder="1" applyAlignment="1">
      <alignment vertical="center"/>
    </xf>
    <xf numFmtId="0" fontId="27" fillId="0" borderId="1" xfId="0" applyFont="1" applyBorder="1" applyAlignment="1">
      <alignment horizontal="left" vertical="center"/>
    </xf>
    <xf numFmtId="0" fontId="27" fillId="0" borderId="21" xfId="0" applyFont="1" applyBorder="1" applyAlignment="1">
      <alignment horizontal="left" vertical="center"/>
    </xf>
    <xf numFmtId="0" fontId="61" fillId="0" borderId="1" xfId="6" applyFont="1" applyBorder="1"/>
    <xf numFmtId="0" fontId="37" fillId="5" borderId="15" xfId="6" applyFont="1" applyFill="1" applyBorder="1" applyAlignment="1">
      <alignment horizontal="left" vertical="top" wrapText="1" shrinkToFit="1"/>
    </xf>
    <xf numFmtId="0" fontId="37" fillId="5" borderId="1" xfId="6" applyFont="1" applyFill="1" applyBorder="1" applyAlignment="1">
      <alignment horizontal="left" vertical="top" wrapText="1" shrinkToFit="1"/>
    </xf>
    <xf numFmtId="0" fontId="37" fillId="5" borderId="0" xfId="6" applyFont="1" applyFill="1" applyAlignment="1">
      <alignment vertical="top"/>
    </xf>
    <xf numFmtId="0" fontId="33" fillId="5" borderId="1" xfId="6" applyFont="1" applyFill="1" applyBorder="1" applyAlignment="1">
      <alignment horizontal="left" wrapText="1" indent="1"/>
    </xf>
    <xf numFmtId="4" fontId="33" fillId="0" borderId="1" xfId="4" applyNumberFormat="1" applyFont="1" applyBorder="1" applyAlignment="1">
      <alignment horizontal="right" vertical="center" wrapText="1"/>
    </xf>
    <xf numFmtId="4" fontId="28" fillId="0" borderId="1" xfId="7" applyNumberFormat="1" applyFont="1" applyBorder="1" applyAlignment="1">
      <alignment horizontal="right" vertical="center"/>
    </xf>
    <xf numFmtId="4" fontId="28" fillId="5" borderId="1" xfId="9" applyNumberFormat="1" applyFont="1" applyFill="1" applyBorder="1"/>
    <xf numFmtId="49" fontId="33" fillId="0" borderId="1" xfId="6" applyNumberFormat="1" applyFont="1" applyBorder="1" applyAlignment="1">
      <alignment horizontal="right" wrapText="1"/>
    </xf>
    <xf numFmtId="170" fontId="33" fillId="0" borderId="1" xfId="5" applyNumberFormat="1" applyFont="1" applyFill="1" applyBorder="1" applyAlignment="1">
      <alignment horizontal="right" vertical="center" wrapText="1"/>
    </xf>
    <xf numFmtId="4" fontId="33" fillId="0" borderId="1" xfId="5" applyNumberFormat="1" applyFont="1" applyBorder="1" applyAlignment="1">
      <alignment horizontal="right" vertical="center"/>
    </xf>
    <xf numFmtId="4" fontId="33" fillId="0" borderId="1" xfId="6" applyNumberFormat="1" applyFont="1" applyFill="1" applyBorder="1" applyAlignment="1">
      <alignment horizontal="right"/>
    </xf>
    <xf numFmtId="0" fontId="29" fillId="0" borderId="0" xfId="6" applyFont="1" applyAlignment="1">
      <alignment horizontal="left" vertical="top"/>
    </xf>
    <xf numFmtId="4" fontId="33" fillId="0" borderId="1" xfId="6" applyNumberFormat="1" applyFont="1" applyBorder="1" applyAlignment="1">
      <alignment horizontal="right" wrapText="1"/>
    </xf>
    <xf numFmtId="0" fontId="36" fillId="4" borderId="8" xfId="11" applyFont="1" applyFill="1" applyBorder="1" applyAlignment="1">
      <alignment vertical="top"/>
    </xf>
    <xf numFmtId="0" fontId="62" fillId="4" borderId="8" xfId="11" applyFont="1" applyFill="1" applyBorder="1" applyAlignment="1">
      <alignment vertical="top"/>
    </xf>
    <xf numFmtId="0" fontId="63" fillId="0" borderId="0" xfId="0" applyFont="1" applyAlignment="1"/>
    <xf numFmtId="0" fontId="63" fillId="0" borderId="0" xfId="0" applyFont="1"/>
    <xf numFmtId="0" fontId="65" fillId="0" borderId="0" xfId="11" applyFont="1" applyAlignment="1">
      <alignment vertical="top"/>
    </xf>
    <xf numFmtId="0" fontId="64" fillId="0" borderId="0" xfId="11" applyFont="1"/>
    <xf numFmtId="0" fontId="64" fillId="3" borderId="0" xfId="11" applyFont="1" applyFill="1" applyAlignment="1">
      <alignment horizontal="left" vertical="center"/>
    </xf>
    <xf numFmtId="0" fontId="63" fillId="3" borderId="0" xfId="0" applyFont="1" applyFill="1" applyAlignment="1"/>
    <xf numFmtId="0" fontId="63" fillId="3" borderId="0" xfId="11" applyFont="1" applyFill="1" applyAlignment="1">
      <alignment horizontal="left" vertical="center"/>
    </xf>
    <xf numFmtId="0" fontId="68" fillId="0" borderId="0" xfId="11" applyFont="1" applyAlignment="1">
      <alignment vertical="center"/>
    </xf>
    <xf numFmtId="0" fontId="64" fillId="3" borderId="0" xfId="11" applyFont="1" applyFill="1" applyAlignment="1"/>
    <xf numFmtId="166" fontId="65" fillId="0" borderId="0" xfId="11" applyNumberFormat="1" applyFont="1" applyAlignment="1">
      <alignment vertical="top"/>
    </xf>
    <xf numFmtId="166" fontId="64" fillId="0" borderId="0" xfId="11" applyNumberFormat="1" applyFont="1"/>
    <xf numFmtId="49" fontId="64" fillId="3" borderId="0" xfId="0" applyNumberFormat="1" applyFont="1" applyFill="1" applyAlignment="1">
      <alignment horizontal="left" vertical="center"/>
    </xf>
    <xf numFmtId="0" fontId="69" fillId="3" borderId="0" xfId="11" applyFont="1" applyFill="1" applyAlignment="1">
      <alignment horizontal="left" vertical="center"/>
    </xf>
    <xf numFmtId="166" fontId="63" fillId="0" borderId="0" xfId="0" applyNumberFormat="1" applyFont="1"/>
    <xf numFmtId="0" fontId="67" fillId="0" borderId="0" xfId="0" applyFont="1"/>
    <xf numFmtId="0" fontId="67" fillId="3" borderId="0" xfId="0" applyFont="1" applyFill="1" applyAlignment="1"/>
    <xf numFmtId="0" fontId="43" fillId="5" borderId="37" xfId="6" applyFont="1" applyFill="1" applyBorder="1" applyAlignment="1">
      <alignment horizontal="left" vertical="center" wrapText="1" indent="1"/>
    </xf>
    <xf numFmtId="166" fontId="33" fillId="8" borderId="42" xfId="10" applyNumberFormat="1" applyFont="1" applyFill="1" applyBorder="1" applyAlignment="1">
      <alignment horizontal="right" vertical="center" wrapText="1"/>
    </xf>
    <xf numFmtId="0" fontId="33" fillId="3" borderId="39" xfId="0" applyFont="1" applyFill="1" applyBorder="1" applyAlignment="1">
      <alignment horizontal="left" vertical="center" wrapText="1"/>
    </xf>
    <xf numFmtId="0" fontId="33" fillId="3" borderId="35" xfId="0" applyFont="1" applyFill="1" applyBorder="1" applyAlignment="1">
      <alignment horizontal="left" vertical="center" wrapText="1"/>
    </xf>
    <xf numFmtId="0" fontId="48" fillId="0" borderId="1" xfId="6" applyFont="1" applyBorder="1" applyAlignment="1">
      <alignment horizontal="left" vertical="center" wrapText="1"/>
    </xf>
    <xf numFmtId="0" fontId="36" fillId="4" borderId="43" xfId="0" applyFont="1" applyFill="1" applyBorder="1" applyAlignment="1">
      <alignment vertical="center"/>
    </xf>
    <xf numFmtId="0" fontId="40" fillId="4" borderId="43" xfId="0" applyFont="1" applyFill="1" applyBorder="1" applyAlignment="1">
      <alignment vertical="center"/>
    </xf>
    <xf numFmtId="0" fontId="63" fillId="3" borderId="0" xfId="0" applyFont="1" applyFill="1" applyAlignment="1">
      <alignment vertical="center"/>
    </xf>
    <xf numFmtId="0" fontId="66" fillId="3" borderId="0" xfId="0" applyFont="1" applyFill="1" applyAlignment="1">
      <alignment vertical="center"/>
    </xf>
    <xf numFmtId="0" fontId="33" fillId="3" borderId="1" xfId="0" applyFont="1" applyFill="1" applyBorder="1" applyAlignment="1">
      <alignment horizontal="left" vertical="center" wrapText="1"/>
    </xf>
    <xf numFmtId="0" fontId="33" fillId="3" borderId="10" xfId="0" applyFont="1" applyFill="1" applyBorder="1" applyAlignment="1">
      <alignment horizontal="left" vertical="center" wrapText="1"/>
    </xf>
    <xf numFmtId="0" fontId="63" fillId="0" borderId="0" xfId="0" applyFont="1" applyFill="1" applyAlignment="1">
      <alignment vertical="center"/>
    </xf>
    <xf numFmtId="0" fontId="66" fillId="0" borderId="0" xfId="0" applyFont="1" applyFill="1" applyAlignment="1">
      <alignment vertical="center"/>
    </xf>
    <xf numFmtId="0" fontId="0" fillId="0" borderId="0" xfId="0" applyFill="1"/>
    <xf numFmtId="0" fontId="69" fillId="0" borderId="0" xfId="0" applyFont="1" applyFill="1" applyBorder="1" applyAlignment="1">
      <alignment horizontal="left" vertical="center"/>
    </xf>
    <xf numFmtId="0" fontId="0" fillId="0" borderId="19" xfId="0" applyFill="1" applyBorder="1"/>
    <xf numFmtId="0" fontId="63" fillId="0" borderId="0" xfId="0" applyFont="1" applyFill="1" applyBorder="1" applyAlignment="1">
      <alignment vertical="center"/>
    </xf>
    <xf numFmtId="0" fontId="28" fillId="0" borderId="1" xfId="11" applyFont="1" applyBorder="1" applyAlignment="1">
      <alignment horizontal="center" vertical="center" wrapText="1"/>
    </xf>
    <xf numFmtId="0" fontId="68" fillId="3" borderId="0" xfId="0" applyFont="1" applyFill="1"/>
    <xf numFmtId="0" fontId="66" fillId="0" borderId="0" xfId="0" applyFont="1"/>
    <xf numFmtId="0" fontId="66" fillId="0" borderId="0" xfId="0" applyFont="1" applyAlignment="1">
      <alignment vertical="center"/>
    </xf>
    <xf numFmtId="0" fontId="66" fillId="3" borderId="0" xfId="0" applyFont="1" applyFill="1" applyAlignment="1">
      <alignment horizontal="left" vertical="center"/>
    </xf>
    <xf numFmtId="0" fontId="68" fillId="0" borderId="0" xfId="11" applyFont="1" applyAlignment="1">
      <alignment horizontal="right" vertical="center"/>
    </xf>
    <xf numFmtId="0" fontId="63" fillId="0" borderId="0" xfId="0" applyFont="1" applyAlignment="1">
      <alignment vertical="center"/>
    </xf>
    <xf numFmtId="0" fontId="27" fillId="3" borderId="1" xfId="0" applyFont="1" applyFill="1" applyBorder="1" applyAlignment="1">
      <alignment horizontal="right" wrapText="1"/>
    </xf>
    <xf numFmtId="0" fontId="68" fillId="0" borderId="0" xfId="0" applyFont="1" applyAlignment="1">
      <alignment horizontal="center" vertical="center"/>
    </xf>
    <xf numFmtId="0" fontId="68" fillId="3" borderId="1" xfId="0" applyFont="1" applyFill="1" applyBorder="1" applyAlignment="1">
      <alignment wrapText="1"/>
    </xf>
    <xf numFmtId="0" fontId="66" fillId="3" borderId="1" xfId="0" applyFont="1" applyFill="1" applyBorder="1" applyAlignment="1">
      <alignment horizontal="center" vertical="center" wrapText="1"/>
    </xf>
    <xf numFmtId="0" fontId="66" fillId="3" borderId="10" xfId="0" applyFont="1" applyFill="1" applyBorder="1" applyAlignment="1">
      <alignment horizontal="center" vertical="center" wrapText="1"/>
    </xf>
    <xf numFmtId="0" fontId="64" fillId="0" borderId="0" xfId="0" applyFont="1"/>
    <xf numFmtId="0" fontId="68" fillId="0" borderId="0" xfId="0" applyFont="1" applyAlignment="1">
      <alignment horizontal="center" vertical="center" wrapText="1"/>
    </xf>
    <xf numFmtId="166" fontId="64" fillId="0" borderId="0" xfId="0" applyNumberFormat="1" applyFont="1"/>
    <xf numFmtId="0" fontId="64" fillId="3" borderId="10" xfId="0" applyFont="1" applyFill="1" applyBorder="1" applyAlignment="1">
      <alignment horizontal="left" vertical="center" wrapText="1"/>
    </xf>
    <xf numFmtId="0" fontId="64" fillId="0" borderId="0" xfId="0" applyFont="1" applyAlignment="1">
      <alignment horizontal="left" vertical="center" wrapText="1"/>
    </xf>
    <xf numFmtId="0" fontId="64" fillId="0" borderId="0" xfId="11" applyFont="1" applyAlignment="1">
      <alignment horizontal="left" vertical="center" wrapText="1"/>
    </xf>
    <xf numFmtId="0" fontId="63" fillId="3" borderId="10" xfId="0" applyFont="1" applyFill="1" applyBorder="1" applyAlignment="1">
      <alignment horizontal="left" vertical="center" wrapText="1"/>
    </xf>
    <xf numFmtId="166" fontId="66" fillId="3" borderId="0" xfId="0" applyNumberFormat="1" applyFont="1" applyFill="1"/>
    <xf numFmtId="0" fontId="64" fillId="0" borderId="0" xfId="11" applyFont="1" applyFill="1" applyBorder="1" applyAlignment="1">
      <alignment horizontal="left" vertical="center" wrapText="1"/>
    </xf>
    <xf numFmtId="166" fontId="68" fillId="3" borderId="0" xfId="0" applyNumberFormat="1" applyFont="1" applyFill="1"/>
    <xf numFmtId="0" fontId="68" fillId="3" borderId="10" xfId="0" applyFont="1" applyFill="1" applyBorder="1" applyAlignment="1">
      <alignment horizontal="right" vertical="center" wrapText="1"/>
    </xf>
    <xf numFmtId="0" fontId="66" fillId="3" borderId="1" xfId="11" applyFont="1" applyFill="1" applyBorder="1" applyAlignment="1">
      <alignment horizontal="center" vertical="center" wrapText="1"/>
    </xf>
    <xf numFmtId="0" fontId="66" fillId="3" borderId="8" xfId="0" applyFont="1" applyFill="1" applyBorder="1" applyAlignment="1">
      <alignment horizontal="left" vertical="center"/>
    </xf>
    <xf numFmtId="0" fontId="63" fillId="3" borderId="20" xfId="0" applyFont="1" applyFill="1" applyBorder="1" applyAlignment="1">
      <alignment horizontal="left" vertical="center" wrapText="1"/>
    </xf>
    <xf numFmtId="0" fontId="64" fillId="3" borderId="1" xfId="0" applyFont="1" applyFill="1" applyBorder="1" applyAlignment="1">
      <alignment horizontal="left" vertical="center" wrapText="1"/>
    </xf>
    <xf numFmtId="0" fontId="66" fillId="0" borderId="0" xfId="0" applyFont="1" applyBorder="1" applyAlignment="1">
      <alignment vertical="center"/>
    </xf>
    <xf numFmtId="0" fontId="63" fillId="0" borderId="0" xfId="0" applyFont="1" applyBorder="1" applyAlignment="1">
      <alignment vertical="center"/>
    </xf>
    <xf numFmtId="1" fontId="64" fillId="3" borderId="1" xfId="2" applyNumberFormat="1" applyFont="1" applyFill="1" applyBorder="1" applyAlignment="1">
      <alignment horizontal="left" vertical="center" wrapText="1"/>
    </xf>
    <xf numFmtId="0" fontId="34" fillId="7" borderId="10" xfId="6" applyFont="1" applyFill="1" applyBorder="1" applyAlignment="1">
      <alignment vertical="top" wrapText="1"/>
    </xf>
    <xf numFmtId="0" fontId="34" fillId="7" borderId="8" xfId="6" applyFont="1" applyFill="1" applyBorder="1" applyAlignment="1">
      <alignment horizontal="right" vertical="top" wrapText="1"/>
    </xf>
    <xf numFmtId="0" fontId="34" fillId="7" borderId="9" xfId="6" applyFont="1" applyFill="1" applyBorder="1" applyAlignment="1">
      <alignment horizontal="right" vertical="top" wrapText="1"/>
    </xf>
    <xf numFmtId="0" fontId="37" fillId="5" borderId="1" xfId="6" applyFont="1" applyFill="1" applyBorder="1" applyAlignment="1">
      <alignment horizontal="center" wrapText="1"/>
    </xf>
    <xf numFmtId="0" fontId="64" fillId="0" borderId="0" xfId="11" applyFont="1" applyFill="1" applyAlignment="1">
      <alignment horizontal="left" vertical="center"/>
    </xf>
    <xf numFmtId="0" fontId="63" fillId="0" borderId="0" xfId="11" applyFont="1" applyFill="1" applyAlignment="1">
      <alignment horizontal="left" vertical="center"/>
    </xf>
    <xf numFmtId="0" fontId="66" fillId="3" borderId="10" xfId="0" applyFont="1" applyFill="1" applyBorder="1" applyAlignment="1">
      <alignment horizontal="left" vertical="center"/>
    </xf>
    <xf numFmtId="0" fontId="66" fillId="3" borderId="9" xfId="0" applyFont="1" applyFill="1" applyBorder="1" applyAlignment="1">
      <alignment horizontal="left" vertical="center"/>
    </xf>
    <xf numFmtId="166" fontId="63" fillId="3" borderId="1" xfId="0" applyNumberFormat="1" applyFont="1" applyFill="1" applyBorder="1" applyAlignment="1">
      <alignment horizontal="center" vertical="center" wrapText="1"/>
    </xf>
    <xf numFmtId="0" fontId="34" fillId="7" borderId="9" xfId="6" applyFont="1" applyFill="1" applyBorder="1" applyAlignment="1">
      <alignment horizontal="left" vertical="top" wrapText="1"/>
    </xf>
    <xf numFmtId="0" fontId="34" fillId="7" borderId="1" xfId="6" applyFont="1" applyFill="1" applyBorder="1" applyAlignment="1">
      <alignment horizontal="left" vertical="top" wrapText="1"/>
    </xf>
    <xf numFmtId="0" fontId="43" fillId="0" borderId="8" xfId="6" applyFont="1" applyFill="1" applyBorder="1" applyAlignment="1">
      <alignment horizontal="center" wrapText="1"/>
    </xf>
    <xf numFmtId="4" fontId="37" fillId="0" borderId="8" xfId="4" applyNumberFormat="1" applyFont="1" applyFill="1" applyBorder="1" applyAlignment="1">
      <alignment horizontal="right" vertical="center"/>
    </xf>
    <xf numFmtId="4" fontId="37" fillId="0" borderId="9" xfId="4" applyNumberFormat="1" applyFont="1" applyFill="1" applyBorder="1" applyAlignment="1">
      <alignment horizontal="right" vertical="center"/>
    </xf>
    <xf numFmtId="0" fontId="36" fillId="4" borderId="2" xfId="0" applyFont="1" applyFill="1" applyBorder="1" applyAlignment="1">
      <alignment vertical="center"/>
    </xf>
    <xf numFmtId="0" fontId="40" fillId="4" borderId="2" xfId="0" applyFont="1" applyFill="1" applyBorder="1" applyAlignment="1">
      <alignment vertical="center"/>
    </xf>
    <xf numFmtId="4" fontId="33" fillId="0" borderId="1" xfId="0" applyNumberFormat="1" applyFont="1" applyFill="1" applyBorder="1" applyAlignment="1">
      <alignment horizontal="right" vertical="center" wrapText="1"/>
    </xf>
    <xf numFmtId="3" fontId="43" fillId="5" borderId="23" xfId="4" applyNumberFormat="1" applyFont="1" applyFill="1" applyBorder="1" applyAlignment="1" applyProtection="1">
      <alignment horizontal="right" vertical="center" wrapText="1"/>
    </xf>
    <xf numFmtId="3" fontId="43" fillId="5" borderId="24" xfId="4" applyNumberFormat="1" applyFont="1" applyFill="1" applyBorder="1" applyAlignment="1" applyProtection="1">
      <alignment horizontal="right" vertical="center" wrapText="1"/>
    </xf>
    <xf numFmtId="166" fontId="33" fillId="3" borderId="40" xfId="0" applyNumberFormat="1" applyFont="1" applyFill="1" applyBorder="1" applyAlignment="1">
      <alignment horizontal="right" vertical="center" wrapText="1"/>
    </xf>
    <xf numFmtId="3" fontId="37" fillId="5" borderId="41" xfId="4" applyNumberFormat="1" applyFont="1" applyFill="1" applyBorder="1" applyAlignment="1" applyProtection="1">
      <alignment horizontal="right" vertical="center" wrapText="1"/>
    </xf>
    <xf numFmtId="166" fontId="33" fillId="3" borderId="1" xfId="0" applyNumberFormat="1" applyFont="1" applyFill="1" applyBorder="1" applyAlignment="1">
      <alignment horizontal="right" vertical="center" wrapText="1"/>
    </xf>
    <xf numFmtId="166" fontId="33" fillId="3" borderId="20" xfId="0" applyNumberFormat="1" applyFont="1" applyFill="1" applyBorder="1" applyAlignment="1">
      <alignment horizontal="right" vertical="center" wrapText="1"/>
    </xf>
    <xf numFmtId="3" fontId="37" fillId="5" borderId="36" xfId="4" applyNumberFormat="1" applyFont="1" applyFill="1" applyBorder="1" applyAlignment="1" applyProtection="1">
      <alignment horizontal="right" vertical="center" wrapText="1"/>
    </xf>
    <xf numFmtId="3" fontId="33" fillId="0" borderId="1" xfId="4" applyNumberFormat="1" applyFont="1" applyBorder="1" applyAlignment="1" applyProtection="1">
      <alignment horizontal="right" vertical="center"/>
      <protection locked="0"/>
    </xf>
    <xf numFmtId="3" fontId="37" fillId="5" borderId="1" xfId="4" applyNumberFormat="1" applyFont="1" applyFill="1" applyBorder="1" applyAlignment="1" applyProtection="1">
      <alignment horizontal="right" vertical="center" wrapText="1"/>
    </xf>
    <xf numFmtId="3" fontId="37" fillId="5" borderId="23" xfId="4" applyNumberFormat="1" applyFont="1" applyFill="1" applyBorder="1" applyAlignment="1" applyProtection="1">
      <alignment horizontal="right" vertical="center" wrapText="1"/>
    </xf>
    <xf numFmtId="3" fontId="33" fillId="0" borderId="40" xfId="4" applyNumberFormat="1" applyFont="1" applyBorder="1" applyAlignment="1" applyProtection="1">
      <alignment horizontal="right" vertical="center"/>
      <protection locked="0"/>
    </xf>
    <xf numFmtId="3" fontId="37" fillId="5" borderId="24" xfId="4" applyNumberFormat="1" applyFont="1" applyFill="1" applyBorder="1" applyAlignment="1" applyProtection="1">
      <alignment horizontal="right" vertical="center" wrapText="1"/>
    </xf>
    <xf numFmtId="3" fontId="33" fillId="0" borderId="1" xfId="4" applyNumberFormat="1" applyFont="1" applyFill="1" applyBorder="1" applyAlignment="1">
      <alignment horizontal="right" vertical="center"/>
    </xf>
    <xf numFmtId="3" fontId="33" fillId="0" borderId="1" xfId="4" applyNumberFormat="1" applyFont="1" applyBorder="1" applyAlignment="1">
      <alignment horizontal="right" vertical="center"/>
    </xf>
    <xf numFmtId="3" fontId="37" fillId="5" borderId="1" xfId="4" applyNumberFormat="1" applyFont="1" applyFill="1" applyBorder="1" applyAlignment="1">
      <alignment horizontal="right" vertical="center"/>
    </xf>
    <xf numFmtId="3" fontId="37" fillId="5" borderId="1" xfId="4" applyNumberFormat="1" applyFont="1" applyFill="1" applyBorder="1" applyAlignment="1">
      <alignment horizontal="right" wrapText="1"/>
    </xf>
    <xf numFmtId="3" fontId="37" fillId="5" borderId="1" xfId="4" applyNumberFormat="1" applyFont="1" applyFill="1" applyBorder="1" applyAlignment="1">
      <alignment horizontal="right" vertical="center" wrapText="1"/>
    </xf>
    <xf numFmtId="3" fontId="33" fillId="3" borderId="20" xfId="0" applyNumberFormat="1" applyFont="1" applyFill="1" applyBorder="1" applyAlignment="1">
      <alignment horizontal="right" vertical="center" wrapText="1"/>
    </xf>
    <xf numFmtId="3" fontId="63" fillId="3" borderId="1" xfId="0" applyNumberFormat="1" applyFont="1" applyFill="1" applyBorder="1" applyAlignment="1">
      <alignment horizontal="center" vertical="center" wrapText="1"/>
    </xf>
    <xf numFmtId="4" fontId="28" fillId="0" borderId="1" xfId="5" applyNumberFormat="1" applyFont="1" applyBorder="1" applyAlignment="1">
      <alignment horizontal="left" vertical="top" indent="1"/>
    </xf>
    <xf numFmtId="0" fontId="33" fillId="0" borderId="1" xfId="5" applyNumberFormat="1" applyFont="1" applyBorder="1" applyAlignment="1">
      <alignment horizontal="left" vertical="top"/>
    </xf>
    <xf numFmtId="3" fontId="63" fillId="3" borderId="20" xfId="0" applyNumberFormat="1" applyFont="1" applyFill="1" applyBorder="1" applyAlignment="1">
      <alignment horizontal="right" vertical="center" wrapText="1"/>
    </xf>
    <xf numFmtId="4" fontId="63" fillId="3" borderId="1" xfId="0" applyNumberFormat="1" applyFont="1" applyFill="1" applyBorder="1" applyAlignment="1">
      <alignment horizontal="right" vertical="center" wrapText="1"/>
    </xf>
    <xf numFmtId="0" fontId="33" fillId="5" borderId="1" xfId="6" applyFont="1" applyFill="1" applyBorder="1" applyAlignment="1">
      <alignment horizontal="left" wrapText="1" indent="2"/>
    </xf>
    <xf numFmtId="0" fontId="28" fillId="5" borderId="0" xfId="6" applyFont="1" applyFill="1" applyAlignment="1">
      <alignment horizontal="left" vertical="center"/>
    </xf>
    <xf numFmtId="0" fontId="64" fillId="0" borderId="0" xfId="0" applyFont="1" applyAlignment="1">
      <alignment vertical="center"/>
    </xf>
    <xf numFmtId="0" fontId="68" fillId="0" borderId="0" xfId="0" applyFont="1" applyFill="1" applyAlignment="1">
      <alignment vertical="center"/>
    </xf>
    <xf numFmtId="0" fontId="28" fillId="5" borderId="0" xfId="6" applyFont="1" applyFill="1" applyBorder="1" applyAlignment="1">
      <alignment vertical="top" wrapText="1"/>
    </xf>
    <xf numFmtId="0" fontId="28" fillId="3" borderId="1" xfId="11" applyFont="1" applyFill="1" applyBorder="1" applyAlignment="1">
      <alignment horizontal="center" vertical="center" wrapText="1"/>
    </xf>
    <xf numFmtId="0" fontId="27" fillId="3" borderId="1" xfId="11" applyFont="1" applyFill="1" applyBorder="1" applyAlignment="1">
      <alignment horizontal="center" vertical="center" wrapText="1"/>
    </xf>
    <xf numFmtId="0" fontId="28" fillId="0" borderId="1" xfId="6" applyFont="1" applyBorder="1" applyAlignment="1">
      <alignment horizontal="center" vertical="center" wrapText="1"/>
    </xf>
    <xf numFmtId="0" fontId="72" fillId="5" borderId="1" xfId="6" applyFont="1" applyFill="1" applyBorder="1" applyAlignment="1">
      <alignment horizontal="right" wrapText="1"/>
    </xf>
    <xf numFmtId="0" fontId="27" fillId="0" borderId="17" xfId="6" applyFont="1" applyBorder="1" applyAlignment="1">
      <alignment vertical="top"/>
    </xf>
    <xf numFmtId="0" fontId="28" fillId="5" borderId="1" xfId="11" applyFont="1" applyFill="1" applyBorder="1" applyAlignment="1">
      <alignment horizontal="left" vertical="center" wrapText="1"/>
    </xf>
    <xf numFmtId="0" fontId="28" fillId="5" borderId="0" xfId="11" applyFont="1" applyFill="1" applyAlignment="1">
      <alignment vertical="top" wrapText="1"/>
    </xf>
    <xf numFmtId="0" fontId="28" fillId="5" borderId="0" xfId="11" applyFont="1" applyFill="1" applyAlignment="1">
      <alignment horizontal="left" vertical="top" wrapText="1"/>
    </xf>
    <xf numFmtId="0" fontId="73" fillId="0" borderId="0" xfId="0" applyFont="1"/>
    <xf numFmtId="168" fontId="31" fillId="0" borderId="0" xfId="6" applyNumberFormat="1" applyFont="1" applyAlignment="1">
      <alignment horizontal="left" vertical="top" wrapText="1"/>
    </xf>
    <xf numFmtId="0" fontId="33" fillId="5" borderId="1" xfId="6" applyFont="1" applyFill="1" applyBorder="1" applyAlignment="1">
      <alignment horizontal="left" vertical="center" wrapText="1"/>
    </xf>
    <xf numFmtId="0" fontId="28" fillId="5" borderId="17" xfId="6" applyFont="1" applyFill="1" applyBorder="1" applyAlignment="1">
      <alignment horizontal="left" vertical="top" wrapText="1"/>
    </xf>
    <xf numFmtId="0" fontId="75" fillId="5" borderId="0" xfId="6" applyFont="1" applyFill="1"/>
    <xf numFmtId="0" fontId="76" fillId="3" borderId="1" xfId="6" applyFont="1" applyFill="1" applyBorder="1" applyAlignment="1">
      <alignment horizontal="center" vertical="center" wrapText="1"/>
    </xf>
    <xf numFmtId="0" fontId="75" fillId="5" borderId="0" xfId="6" applyFont="1" applyFill="1" applyAlignment="1">
      <alignment horizontal="left"/>
    </xf>
    <xf numFmtId="0" fontId="75" fillId="5" borderId="0" xfId="6" applyFont="1" applyFill="1" applyAlignment="1">
      <alignment horizontal="right"/>
    </xf>
    <xf numFmtId="0" fontId="77" fillId="5" borderId="0" xfId="6" applyFont="1" applyFill="1" applyAlignment="1">
      <alignment horizontal="center" vertical="center" wrapText="1"/>
    </xf>
    <xf numFmtId="0" fontId="75" fillId="0" borderId="0" xfId="6" applyFont="1"/>
    <xf numFmtId="0" fontId="74" fillId="0" borderId="0" xfId="6" applyFont="1" applyAlignment="1">
      <alignment vertical="top"/>
    </xf>
    <xf numFmtId="0" fontId="75" fillId="5" borderId="0" xfId="6" applyFont="1" applyFill="1" applyAlignment="1">
      <alignment vertical="top" wrapText="1"/>
    </xf>
    <xf numFmtId="0" fontId="74" fillId="5" borderId="0" xfId="6" applyFont="1" applyFill="1" applyAlignment="1">
      <alignment vertical="top"/>
    </xf>
    <xf numFmtId="0" fontId="2" fillId="0" borderId="0" xfId="6" applyFont="1" applyAlignment="1">
      <alignment horizontal="right"/>
    </xf>
    <xf numFmtId="0" fontId="6" fillId="0" borderId="0" xfId="6" applyFont="1" applyAlignment="1">
      <alignment horizontal="left" vertical="justify" wrapText="1"/>
    </xf>
    <xf numFmtId="0" fontId="44" fillId="0" borderId="0" xfId="6" applyFont="1" applyAlignment="1">
      <alignment horizontal="center" wrapText="1"/>
    </xf>
    <xf numFmtId="0" fontId="44" fillId="5" borderId="19" xfId="6" applyFont="1" applyFill="1" applyBorder="1" applyAlignment="1">
      <alignment horizontal="left" vertical="center" wrapText="1"/>
    </xf>
    <xf numFmtId="0" fontId="44" fillId="5" borderId="0" xfId="6" applyFont="1" applyFill="1" applyBorder="1" applyAlignment="1">
      <alignment horizontal="left" vertical="center" wrapText="1"/>
    </xf>
    <xf numFmtId="0" fontId="44" fillId="5" borderId="25" xfId="6" applyFont="1" applyFill="1" applyBorder="1" applyAlignment="1">
      <alignment horizontal="left" vertical="center" wrapText="1"/>
    </xf>
    <xf numFmtId="0" fontId="8" fillId="0" borderId="0" xfId="6" applyFont="1" applyAlignment="1">
      <alignment horizontal="center" vertical="center" wrapText="1"/>
    </xf>
    <xf numFmtId="0" fontId="42" fillId="4" borderId="18" xfId="6" applyFont="1" applyFill="1" applyBorder="1" applyAlignment="1">
      <alignment horizontal="center" vertical="center" wrapText="1"/>
    </xf>
    <xf numFmtId="0" fontId="42" fillId="4" borderId="2" xfId="6" applyFont="1" applyFill="1" applyBorder="1" applyAlignment="1">
      <alignment horizontal="center" vertical="center" wrapText="1"/>
    </xf>
    <xf numFmtId="0" fontId="42" fillId="4" borderId="11" xfId="6" applyFont="1" applyFill="1" applyBorder="1" applyAlignment="1">
      <alignment horizontal="center" vertical="center" wrapText="1"/>
    </xf>
    <xf numFmtId="0" fontId="42" fillId="4" borderId="19" xfId="6" applyFont="1" applyFill="1" applyBorder="1" applyAlignment="1">
      <alignment horizontal="center" vertical="center" wrapText="1"/>
    </xf>
    <xf numFmtId="0" fontId="42" fillId="4" borderId="0" xfId="6" applyFont="1" applyFill="1" applyAlignment="1">
      <alignment horizontal="center" vertical="center" wrapText="1"/>
    </xf>
    <xf numFmtId="0" fontId="42" fillId="4" borderId="25" xfId="6" applyFont="1" applyFill="1" applyBorder="1" applyAlignment="1">
      <alignment horizontal="center" vertical="center" wrapText="1"/>
    </xf>
    <xf numFmtId="0" fontId="42" fillId="4" borderId="15" xfId="6" applyFont="1" applyFill="1" applyBorder="1" applyAlignment="1">
      <alignment horizontal="center" vertical="center" wrapText="1"/>
    </xf>
    <xf numFmtId="0" fontId="42" fillId="4" borderId="17" xfId="6" applyFont="1" applyFill="1" applyBorder="1" applyAlignment="1">
      <alignment horizontal="center" vertical="center" wrapText="1"/>
    </xf>
    <xf numFmtId="0" fontId="42" fillId="4" borderId="22" xfId="6" applyFont="1" applyFill="1" applyBorder="1" applyAlignment="1">
      <alignment horizontal="center" vertical="center" wrapText="1"/>
    </xf>
    <xf numFmtId="0" fontId="11" fillId="0" borderId="2" xfId="6" applyFont="1" applyBorder="1" applyAlignment="1">
      <alignment horizontal="center"/>
    </xf>
    <xf numFmtId="0" fontId="4" fillId="0" borderId="0" xfId="6" applyFont="1" applyAlignment="1">
      <alignment horizontal="center"/>
    </xf>
    <xf numFmtId="0" fontId="11" fillId="0" borderId="0" xfId="1" applyFont="1" applyAlignment="1" applyProtection="1">
      <alignment horizontal="justify" vertical="top" wrapText="1"/>
    </xf>
    <xf numFmtId="0" fontId="37" fillId="5" borderId="0" xfId="6" applyFont="1" applyFill="1" applyAlignment="1">
      <alignment horizontal="left" vertical="center" wrapText="1"/>
    </xf>
    <xf numFmtId="0" fontId="32" fillId="0" borderId="0" xfId="6" applyFont="1" applyAlignment="1">
      <alignment horizontal="justify" wrapText="1"/>
    </xf>
    <xf numFmtId="0" fontId="43" fillId="0" borderId="0" xfId="6" applyFont="1" applyAlignment="1">
      <alignment horizontal="left" wrapText="1"/>
    </xf>
    <xf numFmtId="0" fontId="37" fillId="5" borderId="10" xfId="6" applyFont="1" applyFill="1" applyBorder="1" applyAlignment="1">
      <alignment horizontal="left" vertical="top" wrapText="1"/>
    </xf>
    <xf numFmtId="0" fontId="37" fillId="5" borderId="8" xfId="6" applyFont="1" applyFill="1" applyBorder="1" applyAlignment="1">
      <alignment horizontal="left" vertical="top" wrapText="1"/>
    </xf>
    <xf numFmtId="0" fontId="43" fillId="5" borderId="0" xfId="6" applyFont="1" applyFill="1" applyAlignment="1">
      <alignment horizontal="left"/>
    </xf>
    <xf numFmtId="0" fontId="37" fillId="5" borderId="0" xfId="6" applyFont="1" applyFill="1" applyBorder="1" applyAlignment="1">
      <alignment horizontal="left" vertical="center" wrapText="1"/>
    </xf>
    <xf numFmtId="0" fontId="43" fillId="0" borderId="0" xfId="6" applyFont="1" applyAlignment="1">
      <alignment horizontal="center" vertical="center" wrapText="1"/>
    </xf>
    <xf numFmtId="0" fontId="43" fillId="5" borderId="0" xfId="6" applyFont="1" applyFill="1" applyBorder="1" applyAlignment="1">
      <alignment horizontal="justify" wrapText="1"/>
    </xf>
    <xf numFmtId="0" fontId="28" fillId="0" borderId="26" xfId="6" applyFont="1" applyBorder="1" applyAlignment="1">
      <alignment horizontal="left" vertical="center" wrapText="1"/>
    </xf>
    <xf numFmtId="0" fontId="28" fillId="0" borderId="27" xfId="6" applyFont="1" applyBorder="1" applyAlignment="1">
      <alignment horizontal="left" vertical="center" wrapText="1"/>
    </xf>
    <xf numFmtId="0" fontId="28" fillId="0" borderId="28" xfId="6" applyFont="1" applyBorder="1" applyAlignment="1">
      <alignment horizontal="left" vertical="center" wrapText="1"/>
    </xf>
    <xf numFmtId="0" fontId="27" fillId="0" borderId="0" xfId="6" applyFont="1" applyAlignment="1">
      <alignment horizontal="left" vertical="top"/>
    </xf>
    <xf numFmtId="0" fontId="37" fillId="5" borderId="0" xfId="6" applyFont="1" applyFill="1" applyAlignment="1">
      <alignment horizontal="justify" vertical="top" wrapText="1"/>
    </xf>
    <xf numFmtId="0" fontId="36" fillId="4" borderId="0" xfId="6" applyFont="1" applyFill="1" applyAlignment="1">
      <alignment horizontal="left" vertical="top" wrapText="1"/>
    </xf>
    <xf numFmtId="0" fontId="27" fillId="0" borderId="2" xfId="6" applyFont="1" applyBorder="1" applyAlignment="1">
      <alignment horizontal="left" vertical="top" wrapText="1"/>
    </xf>
    <xf numFmtId="0" fontId="27" fillId="0" borderId="0" xfId="6" applyFont="1" applyAlignment="1">
      <alignment wrapText="1"/>
    </xf>
    <xf numFmtId="0" fontId="28" fillId="0" borderId="0" xfId="6" applyFont="1" applyAlignment="1">
      <alignment wrapText="1"/>
    </xf>
    <xf numFmtId="0" fontId="37" fillId="5" borderId="10" xfId="6" applyFont="1" applyFill="1" applyBorder="1" applyAlignment="1">
      <alignment horizontal="left" wrapText="1"/>
    </xf>
    <xf numFmtId="0" fontId="37" fillId="5" borderId="8" xfId="6" applyFont="1" applyFill="1" applyBorder="1" applyAlignment="1">
      <alignment horizontal="left" wrapText="1"/>
    </xf>
    <xf numFmtId="0" fontId="37" fillId="5" borderId="9" xfId="6" applyFont="1" applyFill="1" applyBorder="1" applyAlignment="1">
      <alignment horizontal="left" wrapText="1"/>
    </xf>
    <xf numFmtId="0" fontId="34" fillId="7" borderId="2" xfId="6" applyFont="1" applyFill="1" applyBorder="1" applyAlignment="1">
      <alignment horizontal="left"/>
    </xf>
    <xf numFmtId="0" fontId="27" fillId="0" borderId="0" xfId="6" applyFont="1" applyBorder="1" applyAlignment="1">
      <alignment horizontal="left" wrapText="1"/>
    </xf>
    <xf numFmtId="0" fontId="47" fillId="7" borderId="2" xfId="0" applyFont="1" applyFill="1" applyBorder="1" applyAlignment="1">
      <alignment horizontal="left" wrapText="1"/>
    </xf>
    <xf numFmtId="0" fontId="37" fillId="5" borderId="9" xfId="6" applyFont="1" applyFill="1" applyBorder="1" applyAlignment="1">
      <alignment horizontal="left" vertical="top" wrapText="1"/>
    </xf>
    <xf numFmtId="0" fontId="36" fillId="4" borderId="0" xfId="6" applyFont="1" applyFill="1" applyBorder="1" applyAlignment="1">
      <alignment horizontal="left" vertical="top" wrapText="1"/>
    </xf>
    <xf numFmtId="0" fontId="36" fillId="4" borderId="25" xfId="6" applyFont="1" applyFill="1" applyBorder="1" applyAlignment="1">
      <alignment horizontal="left" vertical="top" wrapText="1"/>
    </xf>
    <xf numFmtId="0" fontId="36" fillId="4" borderId="0" xfId="6" applyFont="1" applyFill="1" applyAlignment="1">
      <alignment horizontal="left" vertical="center" wrapText="1"/>
    </xf>
    <xf numFmtId="0" fontId="34" fillId="7" borderId="2" xfId="6" applyFont="1" applyFill="1" applyBorder="1" applyAlignment="1">
      <alignment horizontal="left" vertical="center" wrapText="1"/>
    </xf>
    <xf numFmtId="0" fontId="36" fillId="4" borderId="8" xfId="6" applyFont="1" applyFill="1" applyBorder="1" applyAlignment="1">
      <alignment horizontal="left" vertical="justify" readingOrder="1"/>
    </xf>
    <xf numFmtId="0" fontId="27" fillId="0" borderId="2" xfId="6" applyFont="1" applyBorder="1" applyAlignment="1">
      <alignment horizontal="left" wrapText="1"/>
    </xf>
    <xf numFmtId="0" fontId="27" fillId="5" borderId="10" xfId="6" applyFont="1" applyFill="1" applyBorder="1" applyAlignment="1">
      <alignment horizontal="left" vertical="top" wrapText="1"/>
    </xf>
    <xf numFmtId="0" fontId="27" fillId="5" borderId="9" xfId="6" applyFont="1" applyFill="1" applyBorder="1" applyAlignment="1">
      <alignment horizontal="left" vertical="top" wrapText="1"/>
    </xf>
    <xf numFmtId="0" fontId="36" fillId="4" borderId="8" xfId="6" applyFont="1" applyFill="1" applyBorder="1" applyAlignment="1">
      <alignment horizontal="left" vertical="justify" wrapText="1"/>
    </xf>
    <xf numFmtId="0" fontId="27" fillId="0" borderId="2" xfId="6" applyFont="1" applyBorder="1" applyAlignment="1">
      <alignment horizontal="left" vertical="center" wrapText="1"/>
    </xf>
    <xf numFmtId="0" fontId="36" fillId="4" borderId="0" xfId="6" applyFont="1" applyFill="1" applyAlignment="1">
      <alignment horizontal="left" vertical="justify" wrapText="1"/>
    </xf>
    <xf numFmtId="0" fontId="27" fillId="0" borderId="0" xfId="6" applyFont="1" applyAlignment="1">
      <alignment horizontal="left" wrapText="1"/>
    </xf>
    <xf numFmtId="0" fontId="27" fillId="5" borderId="10" xfId="6" applyFont="1" applyFill="1" applyBorder="1" applyAlignment="1">
      <alignment horizontal="left" vertical="center" wrapText="1"/>
    </xf>
    <xf numFmtId="0" fontId="27" fillId="5" borderId="9" xfId="6" applyFont="1" applyFill="1" applyBorder="1" applyAlignment="1">
      <alignment horizontal="left" vertical="center" wrapText="1"/>
    </xf>
    <xf numFmtId="0" fontId="37" fillId="5" borderId="0" xfId="6" applyFont="1" applyFill="1" applyAlignment="1">
      <alignment horizontal="left" vertical="top" wrapText="1"/>
    </xf>
    <xf numFmtId="0" fontId="43" fillId="5" borderId="10" xfId="6" applyFont="1" applyFill="1" applyBorder="1" applyAlignment="1">
      <alignment horizontal="left" wrapText="1"/>
    </xf>
    <xf numFmtId="0" fontId="43" fillId="5" borderId="9" xfId="6" applyFont="1" applyFill="1" applyBorder="1" applyAlignment="1">
      <alignment horizontal="left" wrapText="1"/>
    </xf>
    <xf numFmtId="0" fontId="37" fillId="5" borderId="15" xfId="6" applyFont="1" applyFill="1" applyBorder="1" applyAlignment="1">
      <alignment horizontal="left" wrapText="1"/>
    </xf>
    <xf numFmtId="0" fontId="37" fillId="5" borderId="17" xfId="6" applyFont="1" applyFill="1" applyBorder="1" applyAlignment="1">
      <alignment horizontal="left" wrapText="1"/>
    </xf>
    <xf numFmtId="0" fontId="27" fillId="0" borderId="2" xfId="6" applyFont="1" applyBorder="1" applyAlignment="1">
      <alignment horizontal="left"/>
    </xf>
    <xf numFmtId="0" fontId="27" fillId="0" borderId="17" xfId="6" applyFont="1" applyBorder="1" applyAlignment="1">
      <alignment horizontal="center" vertical="center" wrapText="1"/>
    </xf>
    <xf numFmtId="0" fontId="50" fillId="0" borderId="0" xfId="6" applyFont="1" applyAlignment="1">
      <alignment horizontal="left" vertical="center" wrapText="1"/>
    </xf>
    <xf numFmtId="0" fontId="43" fillId="5" borderId="19" xfId="6" applyFont="1" applyFill="1" applyBorder="1" applyAlignment="1">
      <alignment horizontal="left" vertical="center" wrapText="1"/>
    </xf>
    <xf numFmtId="0" fontId="43" fillId="5" borderId="0" xfId="6" applyFont="1" applyFill="1" applyBorder="1" applyAlignment="1">
      <alignment horizontal="left" vertical="center" wrapText="1"/>
    </xf>
    <xf numFmtId="0" fontId="49" fillId="7" borderId="10" xfId="6" applyFont="1" applyFill="1" applyBorder="1" applyAlignment="1">
      <alignment horizontal="left" vertical="center"/>
    </xf>
    <xf numFmtId="0" fontId="49" fillId="7" borderId="8" xfId="6" applyFont="1" applyFill="1" applyBorder="1" applyAlignment="1">
      <alignment horizontal="left" vertical="center"/>
    </xf>
    <xf numFmtId="0" fontId="49" fillId="7" borderId="9" xfId="6" applyFont="1" applyFill="1" applyBorder="1" applyAlignment="1">
      <alignment horizontal="left" vertical="center"/>
    </xf>
    <xf numFmtId="0" fontId="27" fillId="0" borderId="1" xfId="6" applyFont="1" applyBorder="1" applyAlignment="1">
      <alignment horizontal="center"/>
    </xf>
    <xf numFmtId="0" fontId="36" fillId="4" borderId="8" xfId="6" applyFont="1" applyFill="1" applyBorder="1" applyAlignment="1">
      <alignment horizontal="left" vertical="center" wrapText="1"/>
    </xf>
    <xf numFmtId="0" fontId="56" fillId="5" borderId="0" xfId="11" applyFont="1" applyFill="1" applyAlignment="1">
      <alignment horizontal="left" vertical="top" wrapText="1"/>
    </xf>
    <xf numFmtId="0" fontId="43" fillId="5" borderId="0" xfId="11" applyFont="1" applyFill="1" applyAlignment="1">
      <alignment horizontal="left" vertical="top" wrapText="1"/>
    </xf>
    <xf numFmtId="0" fontId="37" fillId="5" borderId="0" xfId="11" quotePrefix="1" applyFont="1" applyFill="1" applyAlignment="1">
      <alignment horizontal="left" vertical="top" wrapText="1"/>
    </xf>
    <xf numFmtId="0" fontId="37" fillId="5" borderId="0" xfId="11" applyFont="1" applyFill="1" applyAlignment="1">
      <alignment horizontal="left" vertical="top" wrapText="1"/>
    </xf>
    <xf numFmtId="0" fontId="34" fillId="7" borderId="0" xfId="6" applyFont="1" applyFill="1" applyAlignment="1">
      <alignment horizontal="left"/>
    </xf>
    <xf numFmtId="0" fontId="42" fillId="4" borderId="8" xfId="6" applyFont="1" applyFill="1" applyBorder="1" applyAlignment="1">
      <alignment horizontal="left" vertical="justify" wrapText="1"/>
    </xf>
    <xf numFmtId="0" fontId="44" fillId="5" borderId="1" xfId="6" applyFont="1" applyFill="1" applyBorder="1" applyAlignment="1">
      <alignment horizontal="left" vertical="top" wrapText="1"/>
    </xf>
    <xf numFmtId="0" fontId="37" fillId="5" borderId="2" xfId="6" applyFont="1" applyFill="1" applyBorder="1" applyAlignment="1">
      <alignment horizontal="left" vertical="top" wrapText="1"/>
    </xf>
    <xf numFmtId="0" fontId="36" fillId="4" borderId="8" xfId="6" applyFont="1" applyFill="1" applyBorder="1" applyAlignment="1">
      <alignment horizontal="left" vertical="justify"/>
    </xf>
    <xf numFmtId="0" fontId="37" fillId="5" borderId="1" xfId="6" applyFont="1" applyFill="1" applyBorder="1" applyAlignment="1">
      <alignment horizontal="justify" vertical="center" wrapText="1"/>
    </xf>
    <xf numFmtId="0" fontId="37" fillId="5" borderId="1" xfId="6" applyFont="1" applyFill="1" applyBorder="1" applyAlignment="1">
      <alignment horizontal="left" vertical="top" wrapText="1"/>
    </xf>
    <xf numFmtId="0" fontId="38" fillId="5" borderId="1" xfId="6" applyFont="1" applyFill="1" applyBorder="1" applyAlignment="1">
      <alignment horizontal="left" vertical="top" wrapText="1"/>
    </xf>
    <xf numFmtId="0" fontId="36" fillId="4" borderId="8" xfId="6" applyFont="1" applyFill="1" applyBorder="1" applyAlignment="1">
      <alignment horizontal="left" vertical="top" wrapText="1"/>
    </xf>
    <xf numFmtId="0" fontId="39" fillId="4" borderId="8" xfId="6" applyFont="1" applyFill="1" applyBorder="1" applyAlignment="1">
      <alignment horizontal="left" vertical="top" wrapText="1"/>
    </xf>
    <xf numFmtId="0" fontId="43" fillId="5" borderId="10" xfId="6" applyFont="1" applyFill="1" applyBorder="1" applyAlignment="1">
      <alignment horizontal="left" vertical="center" wrapText="1"/>
    </xf>
    <xf numFmtId="0" fontId="43" fillId="5" borderId="9" xfId="6" applyFont="1" applyFill="1" applyBorder="1" applyAlignment="1">
      <alignment horizontal="left" vertical="center" wrapText="1"/>
    </xf>
    <xf numFmtId="0" fontId="39" fillId="4" borderId="8" xfId="6" applyFont="1" applyFill="1" applyBorder="1" applyAlignment="1">
      <alignment horizontal="left" vertical="justify" wrapText="1"/>
    </xf>
    <xf numFmtId="0" fontId="57" fillId="5" borderId="1" xfId="6" applyFont="1" applyFill="1" applyBorder="1" applyAlignment="1">
      <alignment horizontal="left" vertical="top" wrapText="1"/>
    </xf>
    <xf numFmtId="0" fontId="39" fillId="4" borderId="0" xfId="6" applyFont="1" applyFill="1" applyAlignment="1">
      <alignment horizontal="left" vertical="center"/>
    </xf>
    <xf numFmtId="0" fontId="27" fillId="0" borderId="0" xfId="6" applyFont="1" applyAlignment="1">
      <alignment horizontal="center"/>
    </xf>
    <xf numFmtId="0" fontId="43" fillId="5" borderId="8" xfId="6" applyFont="1" applyFill="1" applyBorder="1" applyAlignment="1">
      <alignment horizontal="left" vertical="center" wrapText="1"/>
    </xf>
    <xf numFmtId="0" fontId="48" fillId="5" borderId="0" xfId="6" applyFont="1" applyFill="1" applyAlignment="1">
      <alignment horizontal="left" vertical="top" wrapText="1"/>
    </xf>
    <xf numFmtId="0" fontId="28" fillId="5" borderId="2" xfId="6" applyFont="1" applyFill="1" applyBorder="1" applyAlignment="1">
      <alignment horizontal="left" vertical="top" wrapText="1"/>
    </xf>
    <xf numFmtId="0" fontId="28" fillId="5" borderId="0" xfId="6" applyFont="1" applyFill="1" applyBorder="1" applyAlignment="1">
      <alignment horizontal="left" vertical="top" wrapText="1"/>
    </xf>
    <xf numFmtId="0" fontId="49" fillId="7" borderId="38" xfId="6" applyFont="1" applyFill="1" applyBorder="1" applyAlignment="1">
      <alignment horizontal="left" vertical="center" wrapText="1"/>
    </xf>
    <xf numFmtId="0" fontId="49" fillId="7" borderId="0" xfId="6" applyFont="1" applyFill="1" applyBorder="1" applyAlignment="1">
      <alignment horizontal="left" vertical="center" wrapText="1"/>
    </xf>
    <xf numFmtId="0" fontId="27" fillId="0" borderId="30" xfId="6" applyFont="1" applyBorder="1" applyAlignment="1">
      <alignment horizontal="left" vertical="center" wrapText="1"/>
    </xf>
    <xf numFmtId="0" fontId="27" fillId="0" borderId="31" xfId="6" applyFont="1" applyBorder="1" applyAlignment="1">
      <alignment horizontal="left" vertical="center" wrapText="1"/>
    </xf>
    <xf numFmtId="0" fontId="27" fillId="0" borderId="32" xfId="6" applyFont="1" applyBorder="1" applyAlignment="1">
      <alignment horizontal="left" vertical="center" wrapText="1"/>
    </xf>
    <xf numFmtId="0" fontId="27" fillId="0" borderId="8" xfId="6" applyFont="1" applyBorder="1" applyAlignment="1">
      <alignment horizontal="left" vertical="center" wrapText="1"/>
    </xf>
    <xf numFmtId="0" fontId="37" fillId="5" borderId="33" xfId="6" applyFont="1" applyFill="1" applyBorder="1" applyAlignment="1">
      <alignment horizontal="left" vertical="top" wrapText="1"/>
    </xf>
    <xf numFmtId="0" fontId="37" fillId="5" borderId="34" xfId="6" applyFont="1" applyFill="1" applyBorder="1" applyAlignment="1">
      <alignment horizontal="left" vertical="top" wrapText="1"/>
    </xf>
    <xf numFmtId="0" fontId="36" fillId="4" borderId="8" xfId="6" applyFont="1" applyFill="1" applyBorder="1" applyAlignment="1">
      <alignment horizontal="left" vertical="top"/>
    </xf>
    <xf numFmtId="0" fontId="28" fillId="0" borderId="0" xfId="6" applyFont="1" applyAlignment="1">
      <alignment horizontal="left" vertical="top" wrapText="1"/>
    </xf>
    <xf numFmtId="0" fontId="28" fillId="5" borderId="0" xfId="6" applyFont="1" applyFill="1" applyAlignment="1">
      <alignment horizontal="left" vertical="top" wrapText="1"/>
    </xf>
    <xf numFmtId="0" fontId="28" fillId="5" borderId="1" xfId="6" applyFont="1" applyFill="1" applyBorder="1" applyAlignment="1">
      <alignment horizontal="left" vertical="top" wrapText="1"/>
    </xf>
    <xf numFmtId="0" fontId="34" fillId="7" borderId="2" xfId="6" applyFont="1" applyFill="1" applyBorder="1" applyAlignment="1">
      <alignment horizontal="left" vertical="top" wrapText="1"/>
    </xf>
    <xf numFmtId="0" fontId="34" fillId="7" borderId="0" xfId="6" applyFont="1" applyFill="1" applyAlignment="1">
      <alignment horizontal="left" vertical="top" wrapText="1"/>
    </xf>
    <xf numFmtId="0" fontId="28" fillId="5" borderId="17" xfId="6" applyFont="1" applyFill="1" applyBorder="1" applyAlignment="1">
      <alignment horizontal="left" vertical="top" wrapText="1"/>
    </xf>
    <xf numFmtId="0" fontId="28" fillId="5" borderId="0" xfId="11" applyFont="1" applyFill="1" applyAlignment="1">
      <alignment horizontal="left" vertical="center" wrapText="1"/>
    </xf>
    <xf numFmtId="0" fontId="28" fillId="5" borderId="0" xfId="11" applyFont="1" applyFill="1" applyAlignment="1">
      <alignment horizontal="left" vertical="top" wrapText="1"/>
    </xf>
    <xf numFmtId="0" fontId="68" fillId="0" borderId="10" xfId="0" applyFont="1" applyFill="1" applyBorder="1" applyAlignment="1">
      <alignment horizontal="left" vertical="center" wrapText="1"/>
    </xf>
    <xf numFmtId="0" fontId="68" fillId="0" borderId="9" xfId="0" applyFont="1" applyFill="1" applyBorder="1" applyAlignment="1">
      <alignment horizontal="left" vertical="center" wrapText="1"/>
    </xf>
    <xf numFmtId="0" fontId="34" fillId="7" borderId="0" xfId="6" applyFont="1" applyFill="1" applyBorder="1" applyAlignment="1">
      <alignment horizontal="left" vertical="top" wrapText="1"/>
    </xf>
    <xf numFmtId="0" fontId="36" fillId="4" borderId="2" xfId="0" applyFont="1" applyFill="1" applyBorder="1" applyAlignment="1">
      <alignment horizontal="left" vertical="top"/>
    </xf>
    <xf numFmtId="0" fontId="66" fillId="3" borderId="10" xfId="0" applyFont="1" applyFill="1" applyBorder="1" applyAlignment="1">
      <alignment horizontal="center" vertical="center"/>
    </xf>
    <xf numFmtId="0" fontId="66" fillId="3" borderId="9" xfId="0" applyFont="1" applyFill="1" applyBorder="1" applyAlignment="1">
      <alignment horizontal="center" vertical="center"/>
    </xf>
    <xf numFmtId="0" fontId="66" fillId="3" borderId="1" xfId="0" applyFont="1" applyFill="1" applyBorder="1" applyAlignment="1">
      <alignment horizontal="center" vertical="center"/>
    </xf>
    <xf numFmtId="0" fontId="33" fillId="5" borderId="0" xfId="6" applyFont="1" applyFill="1" applyBorder="1" applyAlignment="1">
      <alignment horizontal="left" vertical="top" wrapText="1"/>
    </xf>
    <xf numFmtId="0" fontId="36" fillId="4" borderId="2" xfId="0" applyFont="1" applyFill="1" applyBorder="1" applyAlignment="1">
      <alignment horizontal="left" vertical="top" wrapText="1"/>
    </xf>
    <xf numFmtId="0" fontId="28" fillId="5" borderId="38" xfId="6" applyFont="1" applyFill="1" applyBorder="1" applyAlignment="1">
      <alignment horizontal="left" vertical="top" wrapText="1"/>
    </xf>
    <xf numFmtId="0" fontId="34" fillId="7" borderId="19" xfId="6" applyFont="1" applyFill="1" applyBorder="1" applyAlignment="1">
      <alignment horizontal="left"/>
    </xf>
    <xf numFmtId="0" fontId="34" fillId="7" borderId="0" xfId="6" applyFont="1" applyFill="1" applyBorder="1" applyAlignment="1">
      <alignment horizontal="left"/>
    </xf>
    <xf numFmtId="0" fontId="36" fillId="4" borderId="8" xfId="6" applyFont="1" applyFill="1" applyBorder="1" applyAlignment="1">
      <alignment horizontal="left" vertical="center"/>
    </xf>
    <xf numFmtId="0" fontId="28" fillId="5" borderId="1" xfId="6" applyFont="1" applyFill="1" applyBorder="1" applyAlignment="1">
      <alignment horizontal="left" wrapText="1"/>
    </xf>
    <xf numFmtId="0" fontId="28" fillId="5" borderId="10" xfId="6" applyFont="1" applyFill="1" applyBorder="1" applyAlignment="1">
      <alignment horizontal="left" vertical="top"/>
    </xf>
    <xf numFmtId="0" fontId="28" fillId="5" borderId="8" xfId="6" applyFont="1" applyFill="1" applyBorder="1" applyAlignment="1">
      <alignment horizontal="left" vertical="top"/>
    </xf>
    <xf numFmtId="0" fontId="28" fillId="5" borderId="9" xfId="6" applyFont="1" applyFill="1" applyBorder="1" applyAlignment="1">
      <alignment horizontal="left" vertical="top"/>
    </xf>
    <xf numFmtId="0" fontId="27" fillId="0" borderId="8" xfId="8" applyFont="1" applyBorder="1" applyAlignment="1" applyProtection="1">
      <alignment horizontal="left" vertical="top" wrapText="1"/>
      <protection locked="0"/>
    </xf>
    <xf numFmtId="0" fontId="28" fillId="5" borderId="19" xfId="6" applyFont="1" applyFill="1" applyBorder="1" applyAlignment="1">
      <alignment horizontal="left" vertical="top" wrapText="1"/>
    </xf>
    <xf numFmtId="0" fontId="36" fillId="4" borderId="0" xfId="6" applyFont="1" applyFill="1" applyBorder="1" applyAlignment="1">
      <alignment horizontal="left" vertical="top"/>
    </xf>
    <xf numFmtId="0" fontId="28" fillId="5" borderId="2" xfId="6" applyFont="1" applyFill="1" applyBorder="1" applyAlignment="1">
      <alignment horizontal="left" vertical="justify"/>
    </xf>
    <xf numFmtId="0" fontId="28" fillId="5" borderId="3" xfId="6" applyFont="1" applyFill="1" applyBorder="1" applyAlignment="1">
      <alignment horizontal="left" vertical="justify"/>
    </xf>
    <xf numFmtId="0" fontId="28" fillId="0" borderId="8" xfId="6" applyFont="1" applyBorder="1" applyAlignment="1">
      <alignment horizontal="left" vertical="center" wrapText="1"/>
    </xf>
    <xf numFmtId="0" fontId="36" fillId="4" borderId="17" xfId="6" applyFont="1" applyFill="1" applyBorder="1" applyAlignment="1">
      <alignment horizontal="left" vertical="center" wrapText="1"/>
    </xf>
    <xf numFmtId="0" fontId="28" fillId="5" borderId="8" xfId="6" applyFont="1" applyFill="1" applyBorder="1" applyAlignment="1">
      <alignment horizontal="left" vertical="top" wrapText="1"/>
    </xf>
    <xf numFmtId="0" fontId="28" fillId="5" borderId="1" xfId="6" applyFont="1" applyFill="1" applyBorder="1" applyAlignment="1">
      <alignment horizontal="left" vertical="justify"/>
    </xf>
    <xf numFmtId="0" fontId="28" fillId="0" borderId="2" xfId="6" applyFont="1" applyBorder="1" applyAlignment="1">
      <alignment horizontal="left" vertical="center" wrapText="1"/>
    </xf>
    <xf numFmtId="0" fontId="74" fillId="5" borderId="0" xfId="6" applyFont="1" applyFill="1" applyAlignment="1">
      <alignment horizontal="left" vertical="top" wrapText="1"/>
    </xf>
    <xf numFmtId="0" fontId="75" fillId="5" borderId="0" xfId="6" applyFont="1" applyFill="1" applyAlignment="1">
      <alignment horizontal="left" vertical="top" wrapText="1"/>
    </xf>
    <xf numFmtId="0" fontId="76" fillId="0" borderId="10" xfId="6" applyFont="1" applyBorder="1" applyAlignment="1">
      <alignment horizontal="left" vertical="center" wrapText="1"/>
    </xf>
    <xf numFmtId="0" fontId="76" fillId="0" borderId="8" xfId="6" applyFont="1" applyBorder="1" applyAlignment="1">
      <alignment horizontal="left" vertical="center" wrapText="1"/>
    </xf>
    <xf numFmtId="0" fontId="76" fillId="0" borderId="9" xfId="6" applyFont="1" applyBorder="1" applyAlignment="1">
      <alignment horizontal="left" vertical="center" wrapText="1"/>
    </xf>
  </cellXfs>
  <cellStyles count="12">
    <cellStyle name="Lien hypertexte" xfId="1" builtinId="8"/>
    <cellStyle name="Milliers" xfId="10" builtinId="3"/>
    <cellStyle name="Milliers 2" xfId="4"/>
    <cellStyle name="Milliers 3" xfId="5"/>
    <cellStyle name="Monétaire 2" xfId="3"/>
    <cellStyle name="Normal" xfId="0" builtinId="0"/>
    <cellStyle name="Normal 2" xfId="2"/>
    <cellStyle name="Normal 2 2" xfId="8"/>
    <cellStyle name="Normal 3" xfId="6"/>
    <cellStyle name="Normal 3 2" xfId="11"/>
    <cellStyle name="Pourcentage" xfId="9" builtinId="5"/>
    <cellStyle name="Pourcentage 2" xfId="7"/>
  </cellStyles>
  <dxfs count="50">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0"/>
      </font>
    </dxf>
    <dxf>
      <font>
        <b/>
        <i val="0"/>
        <condense val="0"/>
        <extend val="0"/>
        <color indexed="17"/>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C0CCE4"/>
      <color rgb="FF2F4077"/>
      <color rgb="FFE5AACC"/>
      <color rgb="FFF9ECF3"/>
      <color rgb="FFFAE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456913</xdr:colOff>
      <xdr:row>8</xdr:row>
      <xdr:rowOff>133152</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7625" y="0"/>
          <a:ext cx="2295238" cy="1580952"/>
        </a:xfrm>
        <a:prstGeom prst="rect">
          <a:avLst/>
        </a:prstGeom>
      </xdr:spPr>
    </xdr:pic>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K46"/>
  <sheetViews>
    <sheetView showGridLines="0" tabSelected="1" topLeftCell="A7" zoomScaleNormal="100" zoomScaleSheetLayoutView="100" workbookViewId="0">
      <selection activeCell="F52" sqref="F52"/>
    </sheetView>
  </sheetViews>
  <sheetFormatPr baseColWidth="10" defaultColWidth="11.42578125" defaultRowHeight="12.75" x14ac:dyDescent="0.2"/>
  <cols>
    <col min="1" max="1" width="21.5703125" style="18" customWidth="1"/>
    <col min="2" max="2" width="6.7109375" style="2" customWidth="1"/>
    <col min="3" max="3" width="11.140625" style="2" customWidth="1"/>
    <col min="4" max="4" width="11.42578125" style="2"/>
    <col min="5" max="5" width="15.28515625" style="2" customWidth="1"/>
    <col min="6" max="6" width="13.85546875" style="2" customWidth="1"/>
    <col min="7" max="7" width="16.140625" style="2" customWidth="1"/>
    <col min="8" max="8" width="16.5703125" style="2" customWidth="1"/>
    <col min="9" max="12" width="11.42578125" style="2"/>
    <col min="13" max="13" width="4.28515625" style="2" customWidth="1"/>
    <col min="14" max="16384" width="11.42578125" style="2"/>
  </cols>
  <sheetData>
    <row r="1" spans="1:8" s="28" customFormat="1" ht="15.75" x14ac:dyDescent="0.25">
      <c r="A1" s="27"/>
      <c r="B1" s="27"/>
      <c r="C1" s="27"/>
      <c r="D1" s="27"/>
      <c r="E1" s="27"/>
      <c r="G1" s="27"/>
    </row>
    <row r="2" spans="1:8" s="28" customFormat="1" ht="15.75" x14ac:dyDescent="0.25">
      <c r="A2" s="27"/>
      <c r="B2" s="27"/>
      <c r="C2" s="27"/>
      <c r="D2" s="27"/>
      <c r="E2" s="27"/>
      <c r="F2" s="27"/>
      <c r="G2" s="27"/>
    </row>
    <row r="3" spans="1:8" ht="15.75" x14ac:dyDescent="0.25">
      <c r="A3" s="27"/>
      <c r="B3" s="27"/>
      <c r="C3" s="27"/>
      <c r="D3" s="27"/>
      <c r="E3" s="27"/>
      <c r="F3" s="27"/>
      <c r="G3" s="27"/>
    </row>
    <row r="4" spans="1:8" ht="15.75" x14ac:dyDescent="0.25">
      <c r="A4" s="27"/>
      <c r="B4" s="27"/>
      <c r="C4" s="27"/>
      <c r="D4" s="27"/>
      <c r="E4" s="27"/>
      <c r="F4" s="27"/>
      <c r="G4" s="27"/>
    </row>
    <row r="5" spans="1:8" ht="12.75" customHeight="1" x14ac:dyDescent="0.25">
      <c r="D5" s="20"/>
      <c r="E5" s="20"/>
      <c r="F5" s="20"/>
      <c r="H5" s="29"/>
    </row>
    <row r="6" spans="1:8" ht="12.75" customHeight="1" x14ac:dyDescent="0.2">
      <c r="A6" s="20"/>
      <c r="B6" s="20"/>
      <c r="D6" s="20"/>
      <c r="E6" s="20"/>
      <c r="F6" s="20"/>
      <c r="G6" s="30"/>
      <c r="H6" s="30"/>
    </row>
    <row r="7" spans="1:8" ht="12.75" customHeight="1" x14ac:dyDescent="0.2">
      <c r="D7" s="20"/>
      <c r="E7" s="20"/>
      <c r="F7" s="20"/>
      <c r="G7" s="30"/>
      <c r="H7" s="30"/>
    </row>
    <row r="8" spans="1:8" ht="12.75" customHeight="1" x14ac:dyDescent="0.2">
      <c r="F8" s="498"/>
      <c r="G8" s="498"/>
      <c r="H8" s="498"/>
    </row>
    <row r="9" spans="1:8" ht="12.75" customHeight="1" x14ac:dyDescent="0.2">
      <c r="C9" s="31"/>
      <c r="D9" s="31"/>
      <c r="E9" s="31"/>
      <c r="F9" s="498"/>
      <c r="G9" s="498"/>
      <c r="H9" s="498"/>
    </row>
    <row r="10" spans="1:8" ht="12.75" customHeight="1" x14ac:dyDescent="0.2">
      <c r="C10" s="31"/>
      <c r="E10" s="31"/>
      <c r="F10" s="498"/>
      <c r="G10" s="498"/>
      <c r="H10" s="498"/>
    </row>
    <row r="11" spans="1:8" x14ac:dyDescent="0.2">
      <c r="C11" s="31"/>
      <c r="D11" s="31"/>
      <c r="E11" s="31"/>
      <c r="F11" s="498"/>
      <c r="G11" s="498"/>
      <c r="H11" s="498"/>
    </row>
    <row r="13" spans="1:8" ht="12.75" customHeight="1" x14ac:dyDescent="0.2">
      <c r="A13" s="20" t="s">
        <v>10</v>
      </c>
      <c r="B13" s="32"/>
      <c r="C13" s="499" t="str">
        <f>"ENQUÊTE ANNUELLE SUR LES MOYENS CONSACRÉS
À LA RECHERCHE ET AU DÉVELOPPEMENT EXPERIMENTAL (R&amp;D) en " &amp; SURVEY_YEAR</f>
        <v>ENQUÊTE ANNUELLE SUR LES MOYENS CONSACRÉS
À LA RECHERCHE ET AU DÉVELOPPEMENT EXPERIMENTAL (R&amp;D) en 2024</v>
      </c>
      <c r="D13" s="500"/>
      <c r="E13" s="500"/>
      <c r="F13" s="500"/>
      <c r="G13" s="500"/>
      <c r="H13" s="501"/>
    </row>
    <row r="14" spans="1:8" ht="12.75" customHeight="1" x14ac:dyDescent="0.2">
      <c r="A14" s="20" t="s">
        <v>11</v>
      </c>
      <c r="B14" s="32"/>
      <c r="C14" s="502"/>
      <c r="D14" s="503"/>
      <c r="E14" s="503"/>
      <c r="F14" s="503"/>
      <c r="G14" s="503"/>
      <c r="H14" s="504"/>
    </row>
    <row r="15" spans="1:8" ht="12.75" customHeight="1" x14ac:dyDescent="0.2">
      <c r="A15" s="20" t="s">
        <v>12</v>
      </c>
      <c r="B15" s="32"/>
      <c r="C15" s="502"/>
      <c r="D15" s="503"/>
      <c r="E15" s="503"/>
      <c r="F15" s="503"/>
      <c r="G15" s="503"/>
      <c r="H15" s="504"/>
    </row>
    <row r="16" spans="1:8" ht="12.75" customHeight="1" x14ac:dyDescent="0.2">
      <c r="C16" s="505"/>
      <c r="D16" s="506"/>
      <c r="E16" s="506"/>
      <c r="F16" s="506"/>
      <c r="G16" s="506"/>
      <c r="H16" s="507"/>
    </row>
    <row r="17" spans="1:11" ht="12.75" customHeight="1" x14ac:dyDescent="0.2">
      <c r="A17" s="33" t="s">
        <v>13</v>
      </c>
      <c r="B17" s="32"/>
      <c r="C17" s="508"/>
      <c r="D17" s="508"/>
      <c r="E17" s="508"/>
      <c r="F17" s="508"/>
      <c r="G17" s="508"/>
      <c r="H17" s="508"/>
    </row>
    <row r="18" spans="1:11" ht="12.75" customHeight="1" x14ac:dyDescent="0.2">
      <c r="A18" s="33" t="s">
        <v>14</v>
      </c>
      <c r="B18" s="32"/>
    </row>
    <row r="19" spans="1:11" ht="12.75" customHeight="1" x14ac:dyDescent="0.2">
      <c r="A19" s="33" t="s">
        <v>15</v>
      </c>
      <c r="B19" s="32"/>
      <c r="C19" s="509" t="s">
        <v>16</v>
      </c>
      <c r="D19" s="509"/>
      <c r="E19" s="509"/>
      <c r="F19" s="509"/>
      <c r="G19" s="509"/>
      <c r="H19" s="509"/>
    </row>
    <row r="20" spans="1:11" ht="12.75" customHeight="1" x14ac:dyDescent="0.2">
      <c r="C20" s="34"/>
      <c r="D20" s="34"/>
      <c r="E20" s="34"/>
      <c r="F20" s="34"/>
      <c r="G20" s="34"/>
      <c r="H20" s="34"/>
      <c r="I20" s="35"/>
    </row>
    <row r="21" spans="1:11" ht="15.75" x14ac:dyDescent="0.25">
      <c r="A21" s="33" t="s">
        <v>17</v>
      </c>
      <c r="B21" s="36"/>
      <c r="C21" s="34"/>
      <c r="D21" s="34"/>
      <c r="E21" s="34"/>
      <c r="F21" s="34"/>
      <c r="G21" s="34"/>
      <c r="H21" s="34"/>
    </row>
    <row r="22" spans="1:11" ht="37.5" customHeight="1" x14ac:dyDescent="0.25">
      <c r="A22" s="37" t="s">
        <v>18</v>
      </c>
      <c r="B22" s="38"/>
      <c r="C22" s="510" t="s">
        <v>19</v>
      </c>
      <c r="D22" s="510"/>
      <c r="E22" s="510"/>
      <c r="F22" s="510"/>
      <c r="G22" s="510"/>
      <c r="H22" s="510"/>
    </row>
    <row r="23" spans="1:11" ht="13.5" x14ac:dyDescent="0.25">
      <c r="A23" s="33"/>
      <c r="B23" s="36"/>
      <c r="C23" s="510"/>
      <c r="D23" s="510"/>
      <c r="E23" s="510"/>
      <c r="F23" s="510"/>
      <c r="G23" s="510"/>
      <c r="H23" s="510"/>
    </row>
    <row r="24" spans="1:11" ht="13.5" x14ac:dyDescent="0.25">
      <c r="A24" s="33" t="s">
        <v>20</v>
      </c>
      <c r="B24" s="39"/>
      <c r="C24" s="510"/>
      <c r="D24" s="510"/>
      <c r="E24" s="510"/>
      <c r="F24" s="510"/>
      <c r="G24" s="510"/>
      <c r="H24" s="510"/>
    </row>
    <row r="25" spans="1:11" ht="24.75" x14ac:dyDescent="0.25">
      <c r="A25" s="37" t="s">
        <v>21</v>
      </c>
      <c r="B25" s="39"/>
      <c r="C25" s="510"/>
      <c r="D25" s="510"/>
      <c r="E25" s="510"/>
      <c r="F25" s="510"/>
      <c r="G25" s="510"/>
      <c r="H25" s="510"/>
    </row>
    <row r="26" spans="1:11" x14ac:dyDescent="0.2">
      <c r="A26" s="33"/>
      <c r="C26" s="510"/>
      <c r="D26" s="510"/>
      <c r="E26" s="510"/>
      <c r="F26" s="510"/>
      <c r="G26" s="510"/>
      <c r="H26" s="510"/>
    </row>
    <row r="27" spans="1:11" ht="13.5" x14ac:dyDescent="0.25">
      <c r="A27" s="40" t="s">
        <v>22</v>
      </c>
      <c r="B27" s="41"/>
      <c r="C27" s="510"/>
      <c r="D27" s="510"/>
      <c r="E27" s="510"/>
      <c r="F27" s="510"/>
      <c r="G27" s="510"/>
      <c r="H27" s="510"/>
    </row>
    <row r="28" spans="1:11" ht="13.5" x14ac:dyDescent="0.25">
      <c r="A28" s="40" t="s">
        <v>23</v>
      </c>
      <c r="B28" s="41"/>
      <c r="C28" s="510"/>
      <c r="D28" s="510"/>
      <c r="E28" s="510"/>
      <c r="F28" s="510"/>
      <c r="G28" s="510"/>
      <c r="H28" s="510"/>
      <c r="I28" s="12"/>
      <c r="J28" s="12"/>
      <c r="K28" s="12"/>
    </row>
    <row r="29" spans="1:11" ht="13.5" x14ac:dyDescent="0.25">
      <c r="A29" s="40" t="s">
        <v>24</v>
      </c>
      <c r="B29" s="41"/>
      <c r="C29" s="510"/>
      <c r="D29" s="510"/>
      <c r="E29" s="510"/>
      <c r="F29" s="510"/>
      <c r="G29" s="510"/>
      <c r="H29" s="510"/>
      <c r="I29" s="12"/>
      <c r="J29" s="12"/>
      <c r="K29" s="12"/>
    </row>
    <row r="30" spans="1:11" ht="13.5" x14ac:dyDescent="0.25">
      <c r="B30" s="41"/>
      <c r="C30" s="510"/>
      <c r="D30" s="510"/>
      <c r="E30" s="510"/>
      <c r="F30" s="510"/>
      <c r="G30" s="510"/>
      <c r="H30" s="510"/>
    </row>
    <row r="31" spans="1:11" ht="13.5" x14ac:dyDescent="0.25">
      <c r="A31" s="23" t="s">
        <v>27</v>
      </c>
      <c r="B31" s="41"/>
      <c r="C31" s="1"/>
      <c r="D31" s="1"/>
      <c r="E31" s="1"/>
      <c r="F31" s="1"/>
      <c r="G31" s="1"/>
      <c r="H31" s="1"/>
    </row>
    <row r="32" spans="1:11" ht="13.5" customHeight="1" thickBot="1" x14ac:dyDescent="0.3">
      <c r="A32" s="23" t="s">
        <v>28</v>
      </c>
      <c r="B32" s="41"/>
      <c r="C32" s="1"/>
      <c r="D32" s="1"/>
      <c r="E32" s="1"/>
      <c r="F32" s="1"/>
      <c r="G32" s="1"/>
      <c r="H32" s="1"/>
    </row>
    <row r="33" spans="2:8" ht="16.5" thickBot="1" x14ac:dyDescent="0.3">
      <c r="B33" s="41"/>
      <c r="C33" s="492" t="s">
        <v>25</v>
      </c>
      <c r="D33" s="492"/>
      <c r="E33" s="492"/>
      <c r="F33" s="492"/>
      <c r="G33" s="97"/>
      <c r="H33" s="27"/>
    </row>
    <row r="34" spans="2:8" ht="13.5" customHeight="1" x14ac:dyDescent="0.25">
      <c r="B34" s="41"/>
    </row>
    <row r="35" spans="2:8" ht="13.5" customHeight="1" x14ac:dyDescent="0.25">
      <c r="B35" s="41"/>
    </row>
    <row r="36" spans="2:8" ht="13.5" customHeight="1" x14ac:dyDescent="0.25">
      <c r="B36" s="41"/>
      <c r="C36" s="493" t="s">
        <v>26</v>
      </c>
      <c r="D36" s="493"/>
      <c r="E36" s="493"/>
      <c r="F36" s="493"/>
      <c r="G36" s="493"/>
      <c r="H36" s="493"/>
    </row>
    <row r="37" spans="2:8" ht="13.5" customHeight="1" x14ac:dyDescent="0.25">
      <c r="B37" s="41"/>
      <c r="C37" s="42"/>
      <c r="D37" s="26"/>
      <c r="E37" s="26"/>
      <c r="F37" s="26"/>
      <c r="G37" s="26"/>
      <c r="H37" s="26"/>
    </row>
    <row r="38" spans="2:8" ht="13.5" customHeight="1" x14ac:dyDescent="0.25">
      <c r="B38" s="41"/>
      <c r="C38" s="494"/>
      <c r="D38" s="494"/>
      <c r="E38" s="494"/>
      <c r="F38" s="494"/>
      <c r="G38" s="494"/>
      <c r="H38" s="494"/>
    </row>
    <row r="39" spans="2:8" ht="13.5" customHeight="1" x14ac:dyDescent="0.25">
      <c r="B39" s="41"/>
      <c r="C39" s="26"/>
      <c r="D39" s="26"/>
      <c r="E39" s="26"/>
      <c r="F39" s="26"/>
      <c r="G39" s="26"/>
      <c r="H39" s="26"/>
    </row>
    <row r="40" spans="2:8" ht="13.5" customHeight="1" x14ac:dyDescent="0.25">
      <c r="B40" s="41"/>
      <c r="C40" s="26"/>
      <c r="D40" s="26"/>
      <c r="E40" s="26"/>
      <c r="F40" s="26"/>
      <c r="G40" s="26"/>
      <c r="H40" s="26"/>
    </row>
    <row r="41" spans="2:8" x14ac:dyDescent="0.2">
      <c r="C41" s="25"/>
      <c r="D41" s="17"/>
      <c r="E41" s="17"/>
      <c r="F41" s="17"/>
      <c r="G41" s="17"/>
      <c r="H41" s="17"/>
    </row>
    <row r="42" spans="2:8" x14ac:dyDescent="0.2">
      <c r="C42" s="43"/>
      <c r="D42" s="44"/>
      <c r="E42" s="44"/>
      <c r="F42" s="44"/>
      <c r="G42" s="44"/>
      <c r="H42" s="44"/>
    </row>
    <row r="43" spans="2:8" ht="9" customHeight="1" x14ac:dyDescent="0.2">
      <c r="B43" s="107"/>
      <c r="C43" s="108"/>
      <c r="D43" s="108"/>
      <c r="E43" s="108"/>
      <c r="F43" s="108"/>
      <c r="G43" s="108"/>
      <c r="H43" s="109"/>
    </row>
    <row r="44" spans="2:8" ht="31.5" customHeight="1" x14ac:dyDescent="0.2">
      <c r="B44" s="495" t="s">
        <v>436</v>
      </c>
      <c r="C44" s="496"/>
      <c r="D44" s="496"/>
      <c r="E44" s="496"/>
      <c r="F44" s="496"/>
      <c r="G44" s="496"/>
      <c r="H44" s="497"/>
    </row>
    <row r="45" spans="2:8" ht="6.75" customHeight="1" x14ac:dyDescent="0.2">
      <c r="B45" s="110"/>
      <c r="C45" s="111"/>
      <c r="D45" s="111"/>
      <c r="E45" s="111"/>
      <c r="F45" s="111"/>
      <c r="G45" s="111"/>
      <c r="H45" s="112"/>
    </row>
    <row r="46" spans="2:8" ht="24.75" customHeight="1" x14ac:dyDescent="0.2"/>
  </sheetData>
  <mergeCells count="9">
    <mergeCell ref="C33:F33"/>
    <mergeCell ref="C36:H36"/>
    <mergeCell ref="C38:H38"/>
    <mergeCell ref="B44:H44"/>
    <mergeCell ref="F8:H11"/>
    <mergeCell ref="C13:H16"/>
    <mergeCell ref="C17:H17"/>
    <mergeCell ref="C19:H19"/>
    <mergeCell ref="C22:H30"/>
  </mergeCells>
  <printOptions horizontalCentered="1"/>
  <pageMargins left="0.23622047244094491" right="0.31496062992125984" top="0.39370078740157483" bottom="0.78740157480314965" header="0.39370078740157483" footer="0.55118110236220474"/>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E121"/>
  <sheetViews>
    <sheetView showGridLines="0" zoomScale="80" zoomScaleNormal="80" workbookViewId="0">
      <pane xSplit="1" ySplit="5" topLeftCell="B27" activePane="bottomRight" state="frozen"/>
      <selection pane="topRight" activeCell="B1" sqref="B1"/>
      <selection pane="bottomLeft" activeCell="A6" sqref="A6"/>
      <selection pane="bottomRight" activeCell="B40" sqref="B40"/>
    </sheetView>
  </sheetViews>
  <sheetFormatPr baseColWidth="10" defaultColWidth="11.42578125" defaultRowHeight="15" x14ac:dyDescent="0.2"/>
  <cols>
    <col min="1" max="1" width="64.140625" style="47" customWidth="1"/>
    <col min="2" max="2" width="25" style="47" customWidth="1"/>
    <col min="3" max="3" width="3.28515625" style="48" customWidth="1"/>
    <col min="4" max="4" width="127.5703125" style="50" customWidth="1"/>
    <col min="5" max="5" width="3.140625" style="48" customWidth="1"/>
    <col min="6" max="16384" width="11.42578125" style="47"/>
  </cols>
  <sheetData>
    <row r="1" spans="1:5" ht="15.75" x14ac:dyDescent="0.2">
      <c r="A1" s="45"/>
      <c r="B1" s="46"/>
      <c r="D1" s="104" t="s">
        <v>429</v>
      </c>
    </row>
    <row r="2" spans="1:5" ht="39.75" customHeight="1" x14ac:dyDescent="0.2">
      <c r="A2" s="544" t="str">
        <f>"Dépenses extérieures de R&amp;D exécutées en " &amp; SURVEY_YEAR &amp; " par le secteur civil de l'État et des organismes publics"</f>
        <v>Dépenses extérieures de R&amp;D exécutées en 2024 par le secteur civil de l'État et des organismes publics</v>
      </c>
      <c r="B2" s="544"/>
      <c r="C2" s="51"/>
      <c r="E2" s="51"/>
    </row>
    <row r="3" spans="1:5" ht="157.5" customHeight="1" x14ac:dyDescent="0.2">
      <c r="A3" s="545" t="s">
        <v>105</v>
      </c>
      <c r="B3" s="545"/>
      <c r="C3" s="49"/>
      <c r="D3" s="348" t="s">
        <v>443</v>
      </c>
      <c r="E3" s="49"/>
    </row>
    <row r="4" spans="1:5" ht="15.75" x14ac:dyDescent="0.2">
      <c r="C4" s="53"/>
      <c r="E4" s="53"/>
    </row>
    <row r="5" spans="1:5" ht="15.75" x14ac:dyDescent="0.25">
      <c r="A5" s="136" t="s">
        <v>121</v>
      </c>
      <c r="B5" s="143" t="s">
        <v>72</v>
      </c>
      <c r="C5" s="57"/>
      <c r="E5" s="57"/>
    </row>
    <row r="6" spans="1:5" ht="15.75" x14ac:dyDescent="0.2">
      <c r="A6" s="137" t="s">
        <v>122</v>
      </c>
      <c r="B6" s="356"/>
      <c r="C6" s="57"/>
      <c r="D6" s="147" t="s">
        <v>123</v>
      </c>
      <c r="E6" s="57"/>
    </row>
    <row r="7" spans="1:5" ht="18.75" customHeight="1" x14ac:dyDescent="0.2">
      <c r="A7" s="137" t="s">
        <v>124</v>
      </c>
      <c r="B7" s="356"/>
      <c r="C7" s="57"/>
      <c r="D7" s="148" t="s">
        <v>125</v>
      </c>
      <c r="E7" s="57"/>
    </row>
    <row r="8" spans="1:5" ht="18.75" customHeight="1" x14ac:dyDescent="0.2">
      <c r="A8" s="137" t="s">
        <v>126</v>
      </c>
      <c r="B8" s="356"/>
      <c r="D8" s="148" t="s">
        <v>127</v>
      </c>
    </row>
    <row r="9" spans="1:5" ht="18.75" customHeight="1" x14ac:dyDescent="0.2">
      <c r="A9" s="137" t="s">
        <v>128</v>
      </c>
      <c r="B9" s="356"/>
      <c r="C9" s="58"/>
      <c r="D9" s="148" t="s">
        <v>129</v>
      </c>
      <c r="E9" s="58"/>
    </row>
    <row r="10" spans="1:5" ht="18.75" customHeight="1" x14ac:dyDescent="0.2">
      <c r="A10" s="137" t="s">
        <v>130</v>
      </c>
      <c r="B10" s="356"/>
      <c r="C10" s="51"/>
      <c r="D10" s="148" t="s">
        <v>131</v>
      </c>
      <c r="E10" s="51"/>
    </row>
    <row r="11" spans="1:5" ht="18.75" customHeight="1" x14ac:dyDescent="0.2">
      <c r="A11" s="144" t="s">
        <v>132</v>
      </c>
      <c r="B11" s="356"/>
      <c r="C11" s="51"/>
      <c r="D11" s="148" t="s">
        <v>133</v>
      </c>
      <c r="E11" s="51"/>
    </row>
    <row r="12" spans="1:5" ht="18.75" customHeight="1" x14ac:dyDescent="0.2">
      <c r="A12" s="137" t="s">
        <v>134</v>
      </c>
      <c r="B12" s="356"/>
      <c r="C12" s="51"/>
      <c r="D12" s="148" t="s">
        <v>135</v>
      </c>
      <c r="E12" s="51"/>
    </row>
    <row r="13" spans="1:5" ht="18.75" customHeight="1" x14ac:dyDescent="0.2">
      <c r="A13" s="137" t="s">
        <v>136</v>
      </c>
      <c r="B13" s="356"/>
      <c r="C13" s="51"/>
      <c r="D13" s="148" t="s">
        <v>137</v>
      </c>
      <c r="E13" s="51"/>
    </row>
    <row r="14" spans="1:5" ht="18.75" customHeight="1" x14ac:dyDescent="0.2">
      <c r="A14" s="137" t="s">
        <v>138</v>
      </c>
      <c r="B14" s="356"/>
      <c r="C14" s="51"/>
      <c r="D14" s="148" t="s">
        <v>139</v>
      </c>
      <c r="E14" s="51"/>
    </row>
    <row r="15" spans="1:5" ht="18.75" customHeight="1" x14ac:dyDescent="0.2">
      <c r="A15" s="137" t="s">
        <v>140</v>
      </c>
      <c r="B15" s="356"/>
      <c r="C15" s="51"/>
      <c r="D15" s="148" t="s">
        <v>141</v>
      </c>
      <c r="E15" s="51"/>
    </row>
    <row r="16" spans="1:5" ht="18.75" customHeight="1" x14ac:dyDescent="0.2">
      <c r="A16" s="137" t="s">
        <v>142</v>
      </c>
      <c r="B16" s="356"/>
      <c r="D16" s="148" t="s">
        <v>143</v>
      </c>
    </row>
    <row r="17" spans="1:5" ht="18.75" customHeight="1" x14ac:dyDescent="0.2">
      <c r="A17" s="137" t="s">
        <v>144</v>
      </c>
      <c r="B17" s="356"/>
      <c r="C17" s="51"/>
      <c r="D17" s="148" t="s">
        <v>145</v>
      </c>
      <c r="E17" s="51"/>
    </row>
    <row r="18" spans="1:5" ht="18.75" customHeight="1" x14ac:dyDescent="0.2">
      <c r="A18" s="137" t="s">
        <v>146</v>
      </c>
      <c r="B18" s="356"/>
      <c r="C18" s="51"/>
      <c r="D18" s="148" t="s">
        <v>147</v>
      </c>
      <c r="E18" s="51"/>
    </row>
    <row r="19" spans="1:5" ht="18.75" customHeight="1" x14ac:dyDescent="0.2">
      <c r="A19" s="137" t="s">
        <v>148</v>
      </c>
      <c r="B19" s="356"/>
      <c r="D19" s="148" t="s">
        <v>149</v>
      </c>
    </row>
    <row r="20" spans="1:5" ht="18.75" customHeight="1" x14ac:dyDescent="0.2">
      <c r="A20" s="137" t="s">
        <v>150</v>
      </c>
      <c r="B20" s="356"/>
      <c r="C20" s="49"/>
      <c r="D20" s="148" t="s">
        <v>151</v>
      </c>
      <c r="E20" s="49"/>
    </row>
    <row r="21" spans="1:5" ht="18.75" customHeight="1" x14ac:dyDescent="0.2">
      <c r="A21" s="137" t="s">
        <v>152</v>
      </c>
      <c r="B21" s="356"/>
      <c r="C21" s="51"/>
      <c r="D21" s="148" t="s">
        <v>153</v>
      </c>
      <c r="E21" s="51"/>
    </row>
    <row r="22" spans="1:5" ht="18.75" customHeight="1" x14ac:dyDescent="0.2">
      <c r="A22" s="137" t="s">
        <v>154</v>
      </c>
      <c r="B22" s="356"/>
      <c r="C22" s="56"/>
      <c r="D22" s="148" t="s">
        <v>155</v>
      </c>
      <c r="E22" s="56"/>
    </row>
    <row r="23" spans="1:5" ht="18.75" customHeight="1" x14ac:dyDescent="0.2">
      <c r="A23" s="137" t="s">
        <v>156</v>
      </c>
      <c r="B23" s="356"/>
      <c r="C23" s="57"/>
      <c r="D23" s="148" t="s">
        <v>157</v>
      </c>
      <c r="E23" s="57"/>
    </row>
    <row r="24" spans="1:5" ht="18.75" customHeight="1" x14ac:dyDescent="0.2">
      <c r="A24" s="137" t="s">
        <v>158</v>
      </c>
      <c r="B24" s="356"/>
      <c r="C24" s="57"/>
      <c r="D24" s="148" t="s">
        <v>159</v>
      </c>
      <c r="E24" s="57"/>
    </row>
    <row r="25" spans="1:5" ht="18.75" customHeight="1" x14ac:dyDescent="0.2">
      <c r="A25" s="137" t="s">
        <v>160</v>
      </c>
      <c r="B25" s="356"/>
      <c r="C25" s="57"/>
      <c r="D25" s="148" t="s">
        <v>161</v>
      </c>
      <c r="E25" s="57"/>
    </row>
    <row r="26" spans="1:5" ht="18.75" customHeight="1" x14ac:dyDescent="0.2">
      <c r="A26" s="137" t="s">
        <v>162</v>
      </c>
      <c r="B26" s="356"/>
      <c r="C26" s="57"/>
      <c r="D26" s="148" t="s">
        <v>163</v>
      </c>
      <c r="E26" s="57"/>
    </row>
    <row r="27" spans="1:5" ht="18.75" customHeight="1" x14ac:dyDescent="0.2">
      <c r="A27" s="137" t="s">
        <v>164</v>
      </c>
      <c r="B27" s="356"/>
      <c r="D27" s="148" t="s">
        <v>165</v>
      </c>
    </row>
    <row r="28" spans="1:5" ht="18.75" customHeight="1" x14ac:dyDescent="0.2">
      <c r="A28" s="137" t="s">
        <v>166</v>
      </c>
      <c r="B28" s="356"/>
      <c r="C28" s="58"/>
      <c r="D28" s="148" t="s">
        <v>167</v>
      </c>
      <c r="E28" s="58"/>
    </row>
    <row r="29" spans="1:5" ht="18.75" customHeight="1" x14ac:dyDescent="0.2">
      <c r="A29" s="137" t="s">
        <v>168</v>
      </c>
      <c r="B29" s="356"/>
      <c r="C29" s="51"/>
      <c r="D29" s="148" t="s">
        <v>169</v>
      </c>
      <c r="E29" s="51"/>
    </row>
    <row r="30" spans="1:5" ht="18.75" customHeight="1" x14ac:dyDescent="0.2">
      <c r="A30" s="137" t="s">
        <v>170</v>
      </c>
      <c r="B30" s="356"/>
      <c r="C30" s="51"/>
      <c r="D30" s="148" t="s">
        <v>171</v>
      </c>
      <c r="E30" s="51"/>
    </row>
    <row r="31" spans="1:5" ht="18.75" customHeight="1" x14ac:dyDescent="0.2">
      <c r="A31" s="137" t="s">
        <v>172</v>
      </c>
      <c r="B31" s="356"/>
      <c r="C31" s="51"/>
      <c r="D31" s="148" t="s">
        <v>173</v>
      </c>
      <c r="E31" s="51"/>
    </row>
    <row r="32" spans="1:5" ht="18.75" customHeight="1" x14ac:dyDescent="0.2">
      <c r="A32" s="137" t="s">
        <v>174</v>
      </c>
      <c r="B32" s="356"/>
      <c r="C32" s="51"/>
      <c r="D32" s="148" t="s">
        <v>175</v>
      </c>
      <c r="E32" s="51"/>
    </row>
    <row r="33" spans="1:5" ht="18.75" customHeight="1" x14ac:dyDescent="0.2">
      <c r="A33" s="137" t="s">
        <v>176</v>
      </c>
      <c r="B33" s="356"/>
      <c r="C33" s="51"/>
      <c r="D33" s="148" t="s">
        <v>177</v>
      </c>
      <c r="E33" s="51"/>
    </row>
    <row r="34" spans="1:5" ht="18.75" customHeight="1" x14ac:dyDescent="0.2">
      <c r="A34" s="137" t="s">
        <v>178</v>
      </c>
      <c r="B34" s="356"/>
      <c r="C34" s="51"/>
      <c r="D34" s="149" t="s">
        <v>179</v>
      </c>
      <c r="E34" s="51"/>
    </row>
    <row r="35" spans="1:5" ht="21" customHeight="1" x14ac:dyDescent="0.2">
      <c r="A35" s="137" t="s">
        <v>118</v>
      </c>
      <c r="B35" s="356"/>
    </row>
    <row r="36" spans="1:5" ht="20.45" customHeight="1" x14ac:dyDescent="0.2">
      <c r="A36" s="137" t="s">
        <v>119</v>
      </c>
      <c r="B36" s="355"/>
      <c r="C36" s="59"/>
      <c r="E36" s="59"/>
    </row>
    <row r="37" spans="1:5" ht="31.5" x14ac:dyDescent="0.2">
      <c r="A37" s="128" t="s">
        <v>180</v>
      </c>
      <c r="B37" s="146">
        <f>SUM(B6:B35)</f>
        <v>0</v>
      </c>
    </row>
    <row r="38" spans="1:5" ht="15.75" x14ac:dyDescent="0.2">
      <c r="A38" s="145"/>
      <c r="B38" s="145"/>
    </row>
    <row r="40" spans="1:5" ht="40.5" customHeight="1" x14ac:dyDescent="0.2">
      <c r="A40" s="128" t="s">
        <v>181</v>
      </c>
      <c r="B40" s="146">
        <f>DE_M_TOTAL+DE_C_TOTAL</f>
        <v>0</v>
      </c>
    </row>
    <row r="41" spans="1:5" ht="17.25" customHeight="1" x14ac:dyDescent="0.2">
      <c r="A41" s="106"/>
      <c r="B41" s="106"/>
    </row>
    <row r="42" spans="1:5" x14ac:dyDescent="0.2">
      <c r="A42" s="106"/>
    </row>
    <row r="43" spans="1:5" x14ac:dyDescent="0.2">
      <c r="A43" s="106"/>
    </row>
    <row r="44" spans="1:5" x14ac:dyDescent="0.2">
      <c r="A44" s="106"/>
    </row>
    <row r="45" spans="1:5" x14ac:dyDescent="0.2">
      <c r="A45" s="106"/>
    </row>
    <row r="46" spans="1:5" x14ac:dyDescent="0.2">
      <c r="A46" s="106"/>
    </row>
    <row r="47" spans="1:5" x14ac:dyDescent="0.2">
      <c r="A47" s="106"/>
    </row>
    <row r="48" spans="1:5" x14ac:dyDescent="0.2">
      <c r="A48" s="106"/>
    </row>
    <row r="49" spans="1:1" x14ac:dyDescent="0.2">
      <c r="A49" s="106"/>
    </row>
    <row r="50" spans="1:1" x14ac:dyDescent="0.2">
      <c r="A50" s="106"/>
    </row>
    <row r="51" spans="1:1" ht="31.5" customHeight="1" x14ac:dyDescent="0.2">
      <c r="A51" s="106"/>
    </row>
    <row r="52" spans="1:1" ht="31.5" customHeight="1" x14ac:dyDescent="0.2">
      <c r="A52" s="106"/>
    </row>
    <row r="53" spans="1:1" ht="31.5" customHeight="1" x14ac:dyDescent="0.2">
      <c r="A53" s="106"/>
    </row>
    <row r="54" spans="1:1" x14ac:dyDescent="0.2">
      <c r="A54" s="106"/>
    </row>
    <row r="55" spans="1:1" x14ac:dyDescent="0.2">
      <c r="A55" s="106"/>
    </row>
    <row r="56" spans="1:1" x14ac:dyDescent="0.2">
      <c r="A56" s="106"/>
    </row>
    <row r="57" spans="1:1" x14ac:dyDescent="0.2">
      <c r="A57" s="106"/>
    </row>
    <row r="58" spans="1:1" x14ac:dyDescent="0.2">
      <c r="A58" s="106"/>
    </row>
    <row r="59" spans="1:1" x14ac:dyDescent="0.2">
      <c r="A59" s="106"/>
    </row>
    <row r="60" spans="1:1" x14ac:dyDescent="0.2">
      <c r="A60" s="106"/>
    </row>
    <row r="61" spans="1:1" x14ac:dyDescent="0.2">
      <c r="A61" s="106"/>
    </row>
    <row r="62" spans="1:1" x14ac:dyDescent="0.2">
      <c r="A62" s="106"/>
    </row>
    <row r="63" spans="1:1" x14ac:dyDescent="0.2">
      <c r="A63" s="106"/>
    </row>
    <row r="64" spans="1:1" x14ac:dyDescent="0.2">
      <c r="A64" s="106"/>
    </row>
    <row r="65" spans="1:1" x14ac:dyDescent="0.2">
      <c r="A65" s="106"/>
    </row>
    <row r="66" spans="1:1" x14ac:dyDescent="0.2">
      <c r="A66" s="106"/>
    </row>
    <row r="67" spans="1:1" x14ac:dyDescent="0.2">
      <c r="A67" s="106"/>
    </row>
    <row r="68" spans="1:1" x14ac:dyDescent="0.2">
      <c r="A68" s="106"/>
    </row>
    <row r="69" spans="1:1" x14ac:dyDescent="0.2">
      <c r="A69" s="106"/>
    </row>
    <row r="70" spans="1:1" x14ac:dyDescent="0.2">
      <c r="A70" s="106"/>
    </row>
    <row r="71" spans="1:1" x14ac:dyDescent="0.2">
      <c r="A71" s="106"/>
    </row>
    <row r="72" spans="1:1" x14ac:dyDescent="0.2">
      <c r="A72" s="106"/>
    </row>
    <row r="73" spans="1:1" x14ac:dyDescent="0.2">
      <c r="A73" s="106"/>
    </row>
    <row r="74" spans="1:1" x14ac:dyDescent="0.2">
      <c r="A74" s="106"/>
    </row>
    <row r="75" spans="1:1" x14ac:dyDescent="0.2">
      <c r="A75" s="106"/>
    </row>
    <row r="76" spans="1:1" x14ac:dyDescent="0.2">
      <c r="A76" s="106"/>
    </row>
    <row r="77" spans="1:1" x14ac:dyDescent="0.2">
      <c r="A77" s="106"/>
    </row>
    <row r="78" spans="1:1" x14ac:dyDescent="0.2">
      <c r="A78" s="106"/>
    </row>
    <row r="79" spans="1:1" x14ac:dyDescent="0.2">
      <c r="A79" s="106"/>
    </row>
    <row r="80" spans="1:1" x14ac:dyDescent="0.2">
      <c r="A80" s="106"/>
    </row>
    <row r="81" spans="1:1" x14ac:dyDescent="0.2">
      <c r="A81" s="106"/>
    </row>
    <row r="82" spans="1:1" x14ac:dyDescent="0.2">
      <c r="A82" s="106"/>
    </row>
    <row r="83" spans="1:1" x14ac:dyDescent="0.2">
      <c r="A83" s="106"/>
    </row>
    <row r="84" spans="1:1" x14ac:dyDescent="0.2">
      <c r="A84" s="106"/>
    </row>
    <row r="85" spans="1:1" x14ac:dyDescent="0.2">
      <c r="A85" s="106"/>
    </row>
    <row r="86" spans="1:1" x14ac:dyDescent="0.2">
      <c r="A86" s="106"/>
    </row>
    <row r="87" spans="1:1" x14ac:dyDescent="0.2">
      <c r="A87" s="106"/>
    </row>
    <row r="88" spans="1:1" x14ac:dyDescent="0.2">
      <c r="A88" s="106"/>
    </row>
    <row r="89" spans="1:1" x14ac:dyDescent="0.2">
      <c r="A89" s="106"/>
    </row>
    <row r="90" spans="1:1" x14ac:dyDescent="0.2">
      <c r="A90" s="106"/>
    </row>
    <row r="91" spans="1:1" x14ac:dyDescent="0.2">
      <c r="A91" s="106"/>
    </row>
    <row r="92" spans="1:1" x14ac:dyDescent="0.2">
      <c r="A92" s="106"/>
    </row>
    <row r="93" spans="1:1" x14ac:dyDescent="0.2">
      <c r="A93" s="106"/>
    </row>
    <row r="94" spans="1:1" x14ac:dyDescent="0.2">
      <c r="A94" s="106"/>
    </row>
    <row r="95" spans="1:1" x14ac:dyDescent="0.2">
      <c r="A95" s="106"/>
    </row>
    <row r="96" spans="1:1" x14ac:dyDescent="0.2">
      <c r="A96" s="106"/>
    </row>
    <row r="97" spans="1:1" x14ac:dyDescent="0.2">
      <c r="A97" s="106"/>
    </row>
    <row r="98" spans="1:1" x14ac:dyDescent="0.2">
      <c r="A98" s="106"/>
    </row>
    <row r="99" spans="1:1" x14ac:dyDescent="0.2">
      <c r="A99" s="106"/>
    </row>
    <row r="100" spans="1:1" x14ac:dyDescent="0.2">
      <c r="A100" s="106"/>
    </row>
    <row r="101" spans="1:1" x14ac:dyDescent="0.2">
      <c r="A101" s="106"/>
    </row>
    <row r="102" spans="1:1" x14ac:dyDescent="0.2">
      <c r="A102" s="106"/>
    </row>
    <row r="103" spans="1:1" x14ac:dyDescent="0.2">
      <c r="A103" s="106"/>
    </row>
    <row r="104" spans="1:1" x14ac:dyDescent="0.2">
      <c r="A104" s="106"/>
    </row>
    <row r="105" spans="1:1" x14ac:dyDescent="0.2">
      <c r="A105" s="106"/>
    </row>
    <row r="106" spans="1:1" x14ac:dyDescent="0.2">
      <c r="A106" s="106"/>
    </row>
    <row r="107" spans="1:1" x14ac:dyDescent="0.2">
      <c r="A107" s="106"/>
    </row>
    <row r="108" spans="1:1" x14ac:dyDescent="0.2">
      <c r="A108" s="106"/>
    </row>
    <row r="109" spans="1:1" x14ac:dyDescent="0.2">
      <c r="A109" s="106"/>
    </row>
    <row r="110" spans="1:1" x14ac:dyDescent="0.2">
      <c r="A110" s="106"/>
    </row>
    <row r="111" spans="1:1" x14ac:dyDescent="0.2">
      <c r="A111" s="106"/>
    </row>
    <row r="112" spans="1:1" x14ac:dyDescent="0.2">
      <c r="A112" s="106"/>
    </row>
    <row r="113" spans="1:1" x14ac:dyDescent="0.2">
      <c r="A113" s="106"/>
    </row>
    <row r="114" spans="1:1" x14ac:dyDescent="0.2">
      <c r="A114" s="106"/>
    </row>
    <row r="115" spans="1:1" x14ac:dyDescent="0.2">
      <c r="A115" s="106"/>
    </row>
    <row r="116" spans="1:1" x14ac:dyDescent="0.2">
      <c r="A116" s="106"/>
    </row>
    <row r="117" spans="1:1" x14ac:dyDescent="0.2">
      <c r="A117" s="106"/>
    </row>
    <row r="118" spans="1:1" x14ac:dyDescent="0.2">
      <c r="A118" s="106"/>
    </row>
    <row r="119" spans="1:1" x14ac:dyDescent="0.2">
      <c r="A119" s="106"/>
    </row>
    <row r="120" spans="1:1" x14ac:dyDescent="0.2">
      <c r="A120" s="106"/>
    </row>
    <row r="121" spans="1:1" x14ac:dyDescent="0.2">
      <c r="A121" s="106"/>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E126"/>
  <sheetViews>
    <sheetView showGridLines="0" zoomScale="75" zoomScaleNormal="75" workbookViewId="0">
      <pane xSplit="1" ySplit="5" topLeftCell="B6" activePane="bottomRight" state="frozen"/>
      <selection pane="topRight" activeCell="B1" sqref="B1"/>
      <selection pane="bottomLeft" activeCell="A6" sqref="A6"/>
      <selection pane="bottomRight" activeCell="D12" sqref="D12"/>
    </sheetView>
  </sheetViews>
  <sheetFormatPr baseColWidth="10" defaultColWidth="11.42578125" defaultRowHeight="15" x14ac:dyDescent="0.2"/>
  <cols>
    <col min="1" max="1" width="85.140625" style="47" customWidth="1"/>
    <col min="2" max="2" width="23.42578125" style="47" customWidth="1"/>
    <col min="3" max="3" width="3.28515625" style="48" customWidth="1"/>
    <col min="4" max="4" width="108.5703125" style="50" customWidth="1"/>
    <col min="5" max="5" width="3.140625" style="48" customWidth="1"/>
    <col min="6" max="16384" width="11.42578125" style="47"/>
  </cols>
  <sheetData>
    <row r="1" spans="1:5" ht="15.75" x14ac:dyDescent="0.2">
      <c r="A1" s="45"/>
      <c r="B1" s="46"/>
      <c r="D1" s="104" t="s">
        <v>429</v>
      </c>
    </row>
    <row r="2" spans="1:5" ht="36.75" customHeight="1" x14ac:dyDescent="0.2">
      <c r="A2" s="544" t="str">
        <f>"Dépenses extérieures de R&amp;D exécutées en " &amp; SURVEY_YEAR &amp; " par le secteur de l'Enseignement Supérieur et de Recherche (ESR)"</f>
        <v>Dépenses extérieures de R&amp;D exécutées en 2024 par le secteur de l'Enseignement Supérieur et de Recherche (ESR)</v>
      </c>
      <c r="B2" s="544"/>
      <c r="C2" s="51"/>
      <c r="E2" s="51"/>
    </row>
    <row r="3" spans="1:5" ht="183" customHeight="1" x14ac:dyDescent="0.2">
      <c r="A3" s="545" t="s">
        <v>105</v>
      </c>
      <c r="B3" s="545"/>
      <c r="C3" s="49"/>
      <c r="D3" s="349" t="s">
        <v>443</v>
      </c>
      <c r="E3" s="49"/>
    </row>
    <row r="4" spans="1:5" x14ac:dyDescent="0.2">
      <c r="C4" s="51"/>
      <c r="E4" s="51"/>
    </row>
    <row r="5" spans="1:5" x14ac:dyDescent="0.2">
      <c r="C5" s="51"/>
      <c r="E5" s="51"/>
    </row>
    <row r="6" spans="1:5" ht="33.75" customHeight="1" x14ac:dyDescent="0.25">
      <c r="A6" s="154" t="s">
        <v>182</v>
      </c>
      <c r="B6" s="114" t="s">
        <v>72</v>
      </c>
      <c r="C6" s="57"/>
      <c r="D6" s="156" t="s">
        <v>445</v>
      </c>
      <c r="E6" s="57"/>
    </row>
    <row r="7" spans="1:5" ht="13.5" customHeight="1" x14ac:dyDescent="0.2">
      <c r="A7" s="138" t="s">
        <v>183</v>
      </c>
      <c r="B7" s="267"/>
      <c r="C7" s="57"/>
      <c r="D7" s="155" t="s">
        <v>446</v>
      </c>
      <c r="E7" s="57"/>
    </row>
    <row r="8" spans="1:5" x14ac:dyDescent="0.2">
      <c r="A8" s="139" t="s">
        <v>184</v>
      </c>
      <c r="B8" s="267"/>
      <c r="D8" s="155" t="s">
        <v>447</v>
      </c>
    </row>
    <row r="9" spans="1:5" x14ac:dyDescent="0.2">
      <c r="A9" s="139" t="s">
        <v>185</v>
      </c>
      <c r="B9" s="267"/>
      <c r="C9" s="58"/>
      <c r="D9" s="155" t="s">
        <v>448</v>
      </c>
      <c r="E9" s="58"/>
    </row>
    <row r="10" spans="1:5" x14ac:dyDescent="0.2">
      <c r="A10" s="139" t="s">
        <v>186</v>
      </c>
      <c r="B10" s="267"/>
      <c r="C10" s="51"/>
      <c r="D10" s="155" t="s">
        <v>449</v>
      </c>
      <c r="E10" s="51"/>
    </row>
    <row r="11" spans="1:5" x14ac:dyDescent="0.2">
      <c r="A11" s="137" t="s">
        <v>118</v>
      </c>
      <c r="B11" s="267"/>
      <c r="C11" s="51"/>
      <c r="D11" s="155" t="s">
        <v>450</v>
      </c>
      <c r="E11" s="51"/>
    </row>
    <row r="12" spans="1:5" x14ac:dyDescent="0.2">
      <c r="A12" s="137" t="s">
        <v>119</v>
      </c>
      <c r="B12" s="355"/>
      <c r="C12" s="51"/>
      <c r="D12" s="155" t="s">
        <v>451</v>
      </c>
      <c r="E12" s="51"/>
    </row>
    <row r="13" spans="1:5" ht="47.25" x14ac:dyDescent="0.2">
      <c r="A13" s="128" t="s">
        <v>187</v>
      </c>
      <c r="B13" s="153">
        <f>SUM(B7:B11)</f>
        <v>0</v>
      </c>
      <c r="C13" s="51"/>
      <c r="D13" s="155" t="s">
        <v>452</v>
      </c>
      <c r="E13" s="51"/>
    </row>
    <row r="14" spans="1:5" ht="15" customHeight="1" x14ac:dyDescent="0.2">
      <c r="C14" s="51"/>
      <c r="D14" s="155" t="s">
        <v>453</v>
      </c>
      <c r="E14" s="51"/>
    </row>
    <row r="15" spans="1:5" ht="15.75" x14ac:dyDescent="0.25">
      <c r="A15" s="154" t="s">
        <v>7</v>
      </c>
      <c r="B15" s="114" t="s">
        <v>72</v>
      </c>
      <c r="C15" s="51"/>
      <c r="D15" s="155" t="s">
        <v>454</v>
      </c>
      <c r="E15" s="51"/>
    </row>
    <row r="16" spans="1:5" x14ac:dyDescent="0.2">
      <c r="A16" s="139" t="s">
        <v>188</v>
      </c>
      <c r="B16" s="267"/>
      <c r="D16" s="155" t="s">
        <v>455</v>
      </c>
    </row>
    <row r="17" spans="1:5" x14ac:dyDescent="0.2">
      <c r="A17" s="139" t="s">
        <v>189</v>
      </c>
      <c r="B17" s="267"/>
      <c r="C17" s="51"/>
      <c r="D17" s="155" t="s">
        <v>456</v>
      </c>
      <c r="E17" s="51"/>
    </row>
    <row r="18" spans="1:5" x14ac:dyDescent="0.2">
      <c r="A18" s="139" t="s">
        <v>190</v>
      </c>
      <c r="B18" s="267"/>
      <c r="C18" s="51"/>
      <c r="D18" s="155" t="s">
        <v>457</v>
      </c>
      <c r="E18" s="51"/>
    </row>
    <row r="19" spans="1:5" x14ac:dyDescent="0.2">
      <c r="A19" s="139" t="s">
        <v>191</v>
      </c>
      <c r="B19" s="267"/>
      <c r="D19" s="155" t="s">
        <v>458</v>
      </c>
    </row>
    <row r="20" spans="1:5" x14ac:dyDescent="0.2">
      <c r="A20" s="139" t="s">
        <v>192</v>
      </c>
      <c r="B20" s="267"/>
      <c r="C20" s="49"/>
      <c r="D20" s="155" t="s">
        <v>459</v>
      </c>
      <c r="E20" s="49"/>
    </row>
    <row r="21" spans="1:5" x14ac:dyDescent="0.2">
      <c r="A21" s="139" t="s">
        <v>193</v>
      </c>
      <c r="B21" s="267"/>
      <c r="C21" s="51"/>
      <c r="D21" s="155" t="s">
        <v>460</v>
      </c>
      <c r="E21" s="51"/>
    </row>
    <row r="22" spans="1:5" x14ac:dyDescent="0.2">
      <c r="A22" s="139" t="s">
        <v>194</v>
      </c>
      <c r="B22" s="267"/>
      <c r="C22" s="56"/>
      <c r="D22" s="155" t="s">
        <v>461</v>
      </c>
      <c r="E22" s="56"/>
    </row>
    <row r="23" spans="1:5" ht="15.75" x14ac:dyDescent="0.2">
      <c r="A23" s="139" t="s">
        <v>195</v>
      </c>
      <c r="B23" s="267"/>
      <c r="C23" s="57"/>
      <c r="D23" s="155" t="s">
        <v>462</v>
      </c>
      <c r="E23" s="57"/>
    </row>
    <row r="24" spans="1:5" ht="15.75" x14ac:dyDescent="0.2">
      <c r="A24" s="139" t="s">
        <v>196</v>
      </c>
      <c r="B24" s="267"/>
      <c r="C24" s="57"/>
      <c r="D24" s="155" t="s">
        <v>463</v>
      </c>
      <c r="E24" s="57"/>
    </row>
    <row r="25" spans="1:5" ht="15.75" x14ac:dyDescent="0.2">
      <c r="A25" s="139" t="s">
        <v>197</v>
      </c>
      <c r="B25" s="267"/>
      <c r="C25" s="57"/>
      <c r="D25" s="155" t="s">
        <v>464</v>
      </c>
      <c r="E25" s="57"/>
    </row>
    <row r="26" spans="1:5" ht="15.75" x14ac:dyDescent="0.2">
      <c r="A26" s="139" t="s">
        <v>198</v>
      </c>
      <c r="B26" s="267"/>
      <c r="C26" s="57"/>
      <c r="D26" s="350" t="s">
        <v>465</v>
      </c>
      <c r="E26" s="57"/>
    </row>
    <row r="27" spans="1:5" x14ac:dyDescent="0.2">
      <c r="A27" s="139" t="s">
        <v>199</v>
      </c>
      <c r="B27" s="267"/>
      <c r="D27" s="155" t="s">
        <v>466</v>
      </c>
    </row>
    <row r="28" spans="1:5" x14ac:dyDescent="0.2">
      <c r="A28" s="139" t="s">
        <v>200</v>
      </c>
      <c r="B28" s="267"/>
      <c r="C28" s="58"/>
      <c r="D28" s="155" t="s">
        <v>467</v>
      </c>
      <c r="E28" s="58"/>
    </row>
    <row r="29" spans="1:5" x14ac:dyDescent="0.2">
      <c r="A29" s="137" t="s">
        <v>201</v>
      </c>
      <c r="B29" s="267"/>
      <c r="C29" s="51"/>
      <c r="D29" s="155" t="s">
        <v>468</v>
      </c>
      <c r="E29" s="51"/>
    </row>
    <row r="30" spans="1:5" x14ac:dyDescent="0.2">
      <c r="A30" s="137" t="s">
        <v>202</v>
      </c>
      <c r="B30" s="267"/>
      <c r="C30" s="51"/>
      <c r="D30" s="155" t="s">
        <v>469</v>
      </c>
      <c r="E30" s="51"/>
    </row>
    <row r="31" spans="1:5" x14ac:dyDescent="0.2">
      <c r="A31" s="137" t="s">
        <v>203</v>
      </c>
      <c r="B31" s="267"/>
      <c r="C31" s="51"/>
      <c r="D31" s="155" t="s">
        <v>470</v>
      </c>
      <c r="E31" s="51"/>
    </row>
    <row r="32" spans="1:5" x14ac:dyDescent="0.2">
      <c r="A32" s="137" t="s">
        <v>444</v>
      </c>
      <c r="B32" s="267"/>
      <c r="C32" s="51"/>
      <c r="D32" s="155" t="s">
        <v>471</v>
      </c>
      <c r="E32" s="51"/>
    </row>
    <row r="33" spans="1:5" x14ac:dyDescent="0.2">
      <c r="A33" s="137" t="s">
        <v>204</v>
      </c>
      <c r="B33" s="267"/>
      <c r="C33" s="51"/>
      <c r="D33" s="155" t="s">
        <v>472</v>
      </c>
      <c r="E33" s="51"/>
    </row>
    <row r="34" spans="1:5" x14ac:dyDescent="0.2">
      <c r="A34" s="137" t="s">
        <v>205</v>
      </c>
      <c r="B34" s="267"/>
      <c r="C34" s="51"/>
      <c r="D34" s="155" t="s">
        <v>473</v>
      </c>
      <c r="E34" s="51"/>
    </row>
    <row r="35" spans="1:5" x14ac:dyDescent="0.2">
      <c r="A35" s="137" t="s">
        <v>206</v>
      </c>
      <c r="B35" s="267"/>
      <c r="D35" s="155" t="s">
        <v>474</v>
      </c>
    </row>
    <row r="36" spans="1:5" ht="15.75" x14ac:dyDescent="0.2">
      <c r="A36" s="137" t="s">
        <v>207</v>
      </c>
      <c r="B36" s="267"/>
      <c r="C36" s="59"/>
      <c r="D36" s="155" t="s">
        <v>475</v>
      </c>
      <c r="E36" s="59"/>
    </row>
    <row r="37" spans="1:5" x14ac:dyDescent="0.2">
      <c r="A37" s="137" t="s">
        <v>208</v>
      </c>
      <c r="B37" s="267"/>
      <c r="D37" s="155" t="s">
        <v>476</v>
      </c>
    </row>
    <row r="38" spans="1:5" x14ac:dyDescent="0.2">
      <c r="A38" s="137" t="s">
        <v>209</v>
      </c>
      <c r="B38" s="267"/>
      <c r="D38" s="155" t="s">
        <v>477</v>
      </c>
    </row>
    <row r="39" spans="1:5" x14ac:dyDescent="0.2">
      <c r="A39" s="137" t="s">
        <v>210</v>
      </c>
      <c r="B39" s="267"/>
      <c r="D39" s="155" t="s">
        <v>478</v>
      </c>
    </row>
    <row r="40" spans="1:5" x14ac:dyDescent="0.2">
      <c r="A40" s="137" t="s">
        <v>211</v>
      </c>
      <c r="B40" s="267"/>
      <c r="D40" s="155" t="s">
        <v>479</v>
      </c>
    </row>
    <row r="41" spans="1:5" x14ac:dyDescent="0.2">
      <c r="A41" s="137" t="s">
        <v>212</v>
      </c>
      <c r="B41" s="267"/>
      <c r="D41" s="155" t="s">
        <v>480</v>
      </c>
    </row>
    <row r="42" spans="1:5" x14ac:dyDescent="0.2">
      <c r="A42" s="137" t="s">
        <v>213</v>
      </c>
      <c r="B42" s="267"/>
      <c r="D42" s="155" t="s">
        <v>481</v>
      </c>
    </row>
    <row r="43" spans="1:5" x14ac:dyDescent="0.2">
      <c r="A43" s="137" t="s">
        <v>118</v>
      </c>
      <c r="B43" s="267"/>
      <c r="D43" s="155" t="s">
        <v>482</v>
      </c>
    </row>
    <row r="44" spans="1:5" x14ac:dyDescent="0.2">
      <c r="A44" s="137" t="s">
        <v>119</v>
      </c>
      <c r="B44" s="355"/>
      <c r="D44" s="155" t="s">
        <v>483</v>
      </c>
    </row>
    <row r="45" spans="1:5" ht="31.5" x14ac:dyDescent="0.2">
      <c r="A45" s="128" t="s">
        <v>214</v>
      </c>
      <c r="B45" s="157">
        <f>SUM(B16:B43)</f>
        <v>0</v>
      </c>
      <c r="D45" s="155" t="s">
        <v>484</v>
      </c>
    </row>
    <row r="46" spans="1:5" x14ac:dyDescent="0.2">
      <c r="A46" s="106"/>
      <c r="D46" s="155" t="s">
        <v>485</v>
      </c>
    </row>
    <row r="47" spans="1:5" ht="31.5" x14ac:dyDescent="0.2">
      <c r="A47" s="128" t="s">
        <v>215</v>
      </c>
      <c r="B47" s="157">
        <f>DE_ESC_TOTAL+DE_ESH_TOTAL</f>
        <v>0</v>
      </c>
      <c r="D47" s="104" t="s">
        <v>486</v>
      </c>
    </row>
    <row r="48" spans="1:5" ht="18.75" customHeight="1" x14ac:dyDescent="0.2">
      <c r="A48" s="106"/>
      <c r="B48" s="106"/>
      <c r="D48" s="104" t="s">
        <v>487</v>
      </c>
    </row>
    <row r="49" spans="1:4" x14ac:dyDescent="0.2">
      <c r="A49" s="106"/>
      <c r="D49" s="104" t="s">
        <v>488</v>
      </c>
    </row>
    <row r="50" spans="1:4" x14ac:dyDescent="0.2">
      <c r="A50" s="106"/>
      <c r="D50" s="104" t="s">
        <v>489</v>
      </c>
    </row>
    <row r="51" spans="1:4" x14ac:dyDescent="0.2">
      <c r="A51" s="106"/>
      <c r="D51" s="104" t="s">
        <v>490</v>
      </c>
    </row>
    <row r="52" spans="1:4" x14ac:dyDescent="0.2">
      <c r="A52" s="106"/>
      <c r="D52" s="104" t="s">
        <v>491</v>
      </c>
    </row>
    <row r="53" spans="1:4" x14ac:dyDescent="0.2">
      <c r="A53" s="106"/>
      <c r="D53" s="104" t="s">
        <v>492</v>
      </c>
    </row>
    <row r="54" spans="1:4" x14ac:dyDescent="0.2">
      <c r="A54" s="106"/>
      <c r="D54" s="104" t="s">
        <v>493</v>
      </c>
    </row>
    <row r="55" spans="1:4" x14ac:dyDescent="0.2">
      <c r="A55" s="106"/>
      <c r="D55" s="104" t="s">
        <v>494</v>
      </c>
    </row>
    <row r="56" spans="1:4" x14ac:dyDescent="0.2">
      <c r="A56" s="106"/>
      <c r="D56" s="104" t="s">
        <v>495</v>
      </c>
    </row>
    <row r="57" spans="1:4" x14ac:dyDescent="0.2">
      <c r="A57" s="106"/>
      <c r="D57" s="104" t="s">
        <v>496</v>
      </c>
    </row>
    <row r="58" spans="1:4" x14ac:dyDescent="0.2">
      <c r="A58" s="106"/>
      <c r="D58" s="104" t="s">
        <v>497</v>
      </c>
    </row>
    <row r="59" spans="1:4" x14ac:dyDescent="0.2">
      <c r="A59" s="106"/>
      <c r="D59" s="104" t="s">
        <v>498</v>
      </c>
    </row>
    <row r="60" spans="1:4" x14ac:dyDescent="0.2">
      <c r="A60" s="106"/>
      <c r="D60" s="104" t="s">
        <v>499</v>
      </c>
    </row>
    <row r="61" spans="1:4" x14ac:dyDescent="0.2">
      <c r="A61" s="106"/>
      <c r="D61" s="104" t="s">
        <v>500</v>
      </c>
    </row>
    <row r="62" spans="1:4" x14ac:dyDescent="0.2">
      <c r="A62" s="106"/>
      <c r="D62" s="104" t="s">
        <v>501</v>
      </c>
    </row>
    <row r="63" spans="1:4" x14ac:dyDescent="0.2">
      <c r="A63" s="106"/>
      <c r="D63" s="104" t="s">
        <v>502</v>
      </c>
    </row>
    <row r="64" spans="1:4" x14ac:dyDescent="0.2">
      <c r="A64" s="106"/>
      <c r="D64" s="104" t="s">
        <v>503</v>
      </c>
    </row>
    <row r="65" spans="1:4" x14ac:dyDescent="0.2">
      <c r="A65" s="106"/>
      <c r="D65" s="104" t="s">
        <v>504</v>
      </c>
    </row>
    <row r="66" spans="1:4" x14ac:dyDescent="0.2">
      <c r="A66" s="106"/>
      <c r="D66" s="104" t="s">
        <v>505</v>
      </c>
    </row>
    <row r="67" spans="1:4" x14ac:dyDescent="0.2">
      <c r="A67" s="106"/>
      <c r="D67" s="104" t="s">
        <v>506</v>
      </c>
    </row>
    <row r="68" spans="1:4" x14ac:dyDescent="0.2">
      <c r="A68" s="106"/>
      <c r="D68" s="104" t="s">
        <v>507</v>
      </c>
    </row>
    <row r="69" spans="1:4" x14ac:dyDescent="0.2">
      <c r="A69" s="106"/>
      <c r="D69" s="104" t="s">
        <v>508</v>
      </c>
    </row>
    <row r="70" spans="1:4" ht="30" x14ac:dyDescent="0.2">
      <c r="A70" s="106"/>
      <c r="D70" s="104" t="s">
        <v>509</v>
      </c>
    </row>
    <row r="71" spans="1:4" x14ac:dyDescent="0.2">
      <c r="A71" s="106"/>
      <c r="D71" s="104" t="s">
        <v>510</v>
      </c>
    </row>
    <row r="72" spans="1:4" ht="30" x14ac:dyDescent="0.2">
      <c r="A72" s="106"/>
      <c r="D72" s="104" t="s">
        <v>511</v>
      </c>
    </row>
    <row r="73" spans="1:4" x14ac:dyDescent="0.2">
      <c r="A73" s="106"/>
      <c r="D73" s="104" t="s">
        <v>512</v>
      </c>
    </row>
    <row r="74" spans="1:4" x14ac:dyDescent="0.2">
      <c r="A74" s="106"/>
      <c r="D74" s="104" t="s">
        <v>513</v>
      </c>
    </row>
    <row r="75" spans="1:4" ht="30" x14ac:dyDescent="0.2">
      <c r="A75" s="106"/>
      <c r="D75" s="104" t="s">
        <v>514</v>
      </c>
    </row>
    <row r="76" spans="1:4" x14ac:dyDescent="0.2">
      <c r="A76" s="106"/>
      <c r="D76" s="104" t="s">
        <v>515</v>
      </c>
    </row>
    <row r="77" spans="1:4" x14ac:dyDescent="0.2">
      <c r="A77" s="106"/>
      <c r="D77" s="104" t="s">
        <v>516</v>
      </c>
    </row>
    <row r="78" spans="1:4" x14ac:dyDescent="0.2">
      <c r="A78" s="106"/>
      <c r="D78" s="104" t="s">
        <v>517</v>
      </c>
    </row>
    <row r="79" spans="1:4" ht="30" x14ac:dyDescent="0.2">
      <c r="A79" s="106"/>
      <c r="D79" s="104" t="s">
        <v>518</v>
      </c>
    </row>
    <row r="80" spans="1:4" x14ac:dyDescent="0.2">
      <c r="A80" s="106"/>
      <c r="D80" s="104" t="s">
        <v>519</v>
      </c>
    </row>
    <row r="81" spans="1:4" x14ac:dyDescent="0.2">
      <c r="A81" s="106"/>
      <c r="D81" s="104" t="s">
        <v>520</v>
      </c>
    </row>
    <row r="82" spans="1:4" x14ac:dyDescent="0.2">
      <c r="A82" s="106"/>
      <c r="D82" s="104" t="s">
        <v>521</v>
      </c>
    </row>
    <row r="83" spans="1:4" x14ac:dyDescent="0.2">
      <c r="A83" s="106"/>
      <c r="D83" s="104" t="s">
        <v>522</v>
      </c>
    </row>
    <row r="84" spans="1:4" x14ac:dyDescent="0.2">
      <c r="A84" s="106"/>
      <c r="D84" s="104" t="s">
        <v>523</v>
      </c>
    </row>
    <row r="85" spans="1:4" ht="30" x14ac:dyDescent="0.2">
      <c r="A85" s="106"/>
      <c r="D85" s="104" t="s">
        <v>524</v>
      </c>
    </row>
    <row r="86" spans="1:4" x14ac:dyDescent="0.2">
      <c r="A86" s="106"/>
      <c r="D86" s="104" t="s">
        <v>525</v>
      </c>
    </row>
    <row r="87" spans="1:4" x14ac:dyDescent="0.2">
      <c r="A87" s="106"/>
      <c r="D87" s="104" t="s">
        <v>526</v>
      </c>
    </row>
    <row r="88" spans="1:4" x14ac:dyDescent="0.2">
      <c r="A88" s="106"/>
      <c r="D88" s="104" t="s">
        <v>527</v>
      </c>
    </row>
    <row r="89" spans="1:4" ht="30" x14ac:dyDescent="0.2">
      <c r="A89" s="106"/>
      <c r="D89" s="104" t="s">
        <v>528</v>
      </c>
    </row>
    <row r="90" spans="1:4" x14ac:dyDescent="0.2">
      <c r="A90" s="106"/>
      <c r="D90" s="104" t="s">
        <v>529</v>
      </c>
    </row>
    <row r="91" spans="1:4" x14ac:dyDescent="0.2">
      <c r="A91" s="106"/>
      <c r="D91" s="104" t="s">
        <v>530</v>
      </c>
    </row>
    <row r="92" spans="1:4" x14ac:dyDescent="0.2">
      <c r="A92" s="106"/>
    </row>
    <row r="93" spans="1:4" x14ac:dyDescent="0.2">
      <c r="A93" s="106"/>
    </row>
    <row r="94" spans="1:4" x14ac:dyDescent="0.2">
      <c r="A94" s="106"/>
    </row>
    <row r="95" spans="1:4" x14ac:dyDescent="0.2">
      <c r="A95" s="106"/>
    </row>
    <row r="96" spans="1:4" x14ac:dyDescent="0.2">
      <c r="A96" s="106"/>
    </row>
    <row r="97" spans="1:1" x14ac:dyDescent="0.2">
      <c r="A97" s="106"/>
    </row>
    <row r="98" spans="1:1" x14ac:dyDescent="0.2">
      <c r="A98" s="106"/>
    </row>
    <row r="99" spans="1:1" x14ac:dyDescent="0.2">
      <c r="A99" s="106"/>
    </row>
    <row r="100" spans="1:1" x14ac:dyDescent="0.2">
      <c r="A100" s="106"/>
    </row>
    <row r="101" spans="1:1" x14ac:dyDescent="0.2">
      <c r="A101" s="106"/>
    </row>
    <row r="102" spans="1:1" x14ac:dyDescent="0.2">
      <c r="A102" s="106"/>
    </row>
    <row r="103" spans="1:1" x14ac:dyDescent="0.2">
      <c r="A103" s="106"/>
    </row>
    <row r="104" spans="1:1" x14ac:dyDescent="0.2">
      <c r="A104" s="106"/>
    </row>
    <row r="105" spans="1:1" x14ac:dyDescent="0.2">
      <c r="A105" s="106"/>
    </row>
    <row r="106" spans="1:1" x14ac:dyDescent="0.2">
      <c r="A106" s="106"/>
    </row>
    <row r="107" spans="1:1" x14ac:dyDescent="0.2">
      <c r="A107" s="106"/>
    </row>
    <row r="108" spans="1:1" x14ac:dyDescent="0.2">
      <c r="A108" s="106"/>
    </row>
    <row r="109" spans="1:1" x14ac:dyDescent="0.2">
      <c r="A109" s="106"/>
    </row>
    <row r="110" spans="1:1" x14ac:dyDescent="0.2">
      <c r="A110" s="106"/>
    </row>
    <row r="111" spans="1:1" x14ac:dyDescent="0.2">
      <c r="A111" s="106"/>
    </row>
    <row r="112" spans="1:1" x14ac:dyDescent="0.2">
      <c r="A112" s="106"/>
    </row>
    <row r="113" spans="1:1" x14ac:dyDescent="0.2">
      <c r="A113" s="106"/>
    </row>
    <row r="114" spans="1:1" x14ac:dyDescent="0.2">
      <c r="A114" s="106"/>
    </row>
    <row r="115" spans="1:1" x14ac:dyDescent="0.2">
      <c r="A115" s="106"/>
    </row>
    <row r="116" spans="1:1" x14ac:dyDescent="0.2">
      <c r="A116" s="106"/>
    </row>
    <row r="117" spans="1:1" x14ac:dyDescent="0.2">
      <c r="A117" s="106"/>
    </row>
    <row r="118" spans="1:1" x14ac:dyDescent="0.2">
      <c r="A118" s="106"/>
    </row>
    <row r="119" spans="1:1" x14ac:dyDescent="0.2">
      <c r="A119" s="106"/>
    </row>
    <row r="120" spans="1:1" x14ac:dyDescent="0.2">
      <c r="A120" s="106"/>
    </row>
    <row r="121" spans="1:1" x14ac:dyDescent="0.2">
      <c r="A121" s="106"/>
    </row>
    <row r="122" spans="1:1" x14ac:dyDescent="0.2">
      <c r="A122" s="106"/>
    </row>
    <row r="123" spans="1:1" x14ac:dyDescent="0.2">
      <c r="A123" s="106"/>
    </row>
    <row r="124" spans="1:1" x14ac:dyDescent="0.2">
      <c r="A124" s="106"/>
    </row>
    <row r="125" spans="1:1" x14ac:dyDescent="0.2">
      <c r="A125" s="106"/>
    </row>
    <row r="126" spans="1:1" x14ac:dyDescent="0.2">
      <c r="A126" s="106"/>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E68"/>
  <sheetViews>
    <sheetView showGridLines="0" zoomScale="80" zoomScaleNormal="80" workbookViewId="0">
      <selection activeCell="D5" sqref="D5"/>
    </sheetView>
  </sheetViews>
  <sheetFormatPr baseColWidth="10" defaultColWidth="11.42578125" defaultRowHeight="15" x14ac:dyDescent="0.2"/>
  <cols>
    <col min="1" max="1" width="56.7109375" style="47" customWidth="1"/>
    <col min="2" max="2" width="20.7109375" style="47" bestFit="1" customWidth="1"/>
    <col min="3" max="3" width="3.28515625" style="48" customWidth="1"/>
    <col min="4" max="4" width="93.5703125" style="50" customWidth="1"/>
    <col min="5" max="5" width="3.140625" style="48" customWidth="1"/>
    <col min="6" max="16384" width="11.42578125" style="47"/>
  </cols>
  <sheetData>
    <row r="1" spans="1:5" ht="15.75" x14ac:dyDescent="0.2">
      <c r="A1" s="45"/>
      <c r="B1" s="46"/>
      <c r="D1" s="104" t="s">
        <v>429</v>
      </c>
    </row>
    <row r="2" spans="1:5" ht="38.25" customHeight="1" x14ac:dyDescent="0.2">
      <c r="A2" s="544" t="str">
        <f>"Dépenses extérieures de R&amp;D exécutées en " &amp; SURVEY_YEAR &amp; " par les Associations, les Fondations et les GIP"</f>
        <v>Dépenses extérieures de R&amp;D exécutées en 2024 par les Associations, les Fondations et les GIP</v>
      </c>
      <c r="B2" s="544"/>
      <c r="C2" s="51"/>
      <c r="D2" s="159" t="s">
        <v>532</v>
      </c>
      <c r="E2" s="51"/>
    </row>
    <row r="3" spans="1:5" ht="196.5" customHeight="1" x14ac:dyDescent="0.2">
      <c r="A3" s="526" t="s">
        <v>105</v>
      </c>
      <c r="B3" s="526"/>
      <c r="C3" s="49"/>
      <c r="D3" s="151" t="s">
        <v>443</v>
      </c>
      <c r="E3" s="49"/>
    </row>
    <row r="4" spans="1:5" ht="15.75" x14ac:dyDescent="0.2">
      <c r="A4" s="106"/>
      <c r="C4" s="53"/>
      <c r="E4" s="53"/>
    </row>
    <row r="5" spans="1:5" ht="44.45" customHeight="1" x14ac:dyDescent="0.25">
      <c r="A5" s="154" t="s">
        <v>216</v>
      </c>
      <c r="B5" s="158" t="s">
        <v>72</v>
      </c>
      <c r="C5" s="57"/>
      <c r="E5" s="57"/>
    </row>
    <row r="6" spans="1:5" ht="15.75" x14ac:dyDescent="0.2">
      <c r="A6" s="139" t="s">
        <v>217</v>
      </c>
      <c r="B6" s="267"/>
      <c r="C6" s="57"/>
      <c r="E6" s="57"/>
    </row>
    <row r="7" spans="1:5" ht="15.75" x14ac:dyDescent="0.2">
      <c r="A7" s="137" t="s">
        <v>218</v>
      </c>
      <c r="B7" s="267"/>
      <c r="C7" s="57"/>
      <c r="E7" s="57"/>
    </row>
    <row r="8" spans="1:5" ht="15" customHeight="1" x14ac:dyDescent="0.2">
      <c r="A8" s="139" t="s">
        <v>531</v>
      </c>
      <c r="B8" s="267"/>
      <c r="C8" s="57"/>
      <c r="E8" s="57"/>
    </row>
    <row r="9" spans="1:5" ht="30" x14ac:dyDescent="0.2">
      <c r="A9" s="137" t="s">
        <v>221</v>
      </c>
      <c r="B9" s="267"/>
    </row>
    <row r="10" spans="1:5" ht="105" x14ac:dyDescent="0.2">
      <c r="A10" s="137" t="s">
        <v>118</v>
      </c>
      <c r="B10" s="267"/>
      <c r="C10" s="58"/>
      <c r="D10" s="159" t="s">
        <v>222</v>
      </c>
      <c r="E10" s="58"/>
    </row>
    <row r="11" spans="1:5" x14ac:dyDescent="0.2">
      <c r="A11" s="137" t="s">
        <v>119</v>
      </c>
      <c r="B11" s="355"/>
      <c r="C11" s="51"/>
      <c r="E11" s="51"/>
    </row>
    <row r="12" spans="1:5" ht="47.25" customHeight="1" x14ac:dyDescent="0.2">
      <c r="A12" s="128" t="s">
        <v>223</v>
      </c>
      <c r="B12" s="153">
        <f>SUM(B6:B10)</f>
        <v>0</v>
      </c>
      <c r="C12" s="51"/>
      <c r="E12" s="51"/>
    </row>
    <row r="13" spans="1:5" ht="16.5" customHeight="1" x14ac:dyDescent="0.2">
      <c r="A13" s="106"/>
      <c r="B13" s="106"/>
      <c r="C13" s="51"/>
      <c r="E13" s="51"/>
    </row>
    <row r="14" spans="1:5" x14ac:dyDescent="0.2">
      <c r="A14" s="106"/>
      <c r="B14" s="106"/>
      <c r="C14" s="51"/>
      <c r="E14" s="51"/>
    </row>
    <row r="15" spans="1:5" x14ac:dyDescent="0.2">
      <c r="A15" s="106"/>
      <c r="B15" s="106"/>
      <c r="C15" s="51"/>
      <c r="E15" s="51"/>
    </row>
    <row r="16" spans="1:5" x14ac:dyDescent="0.2">
      <c r="A16" s="106"/>
      <c r="B16" s="106"/>
    </row>
    <row r="17" spans="1:5" x14ac:dyDescent="0.2">
      <c r="A17" s="106"/>
      <c r="B17" s="106"/>
      <c r="C17" s="51"/>
      <c r="E17" s="51"/>
    </row>
    <row r="18" spans="1:5" x14ac:dyDescent="0.2">
      <c r="A18" s="106"/>
      <c r="C18" s="51"/>
      <c r="E18" s="51"/>
    </row>
    <row r="19" spans="1:5" x14ac:dyDescent="0.2">
      <c r="A19" s="106"/>
    </row>
    <row r="20" spans="1:5" x14ac:dyDescent="0.2">
      <c r="A20" s="106"/>
      <c r="C20" s="49"/>
      <c r="E20" s="49"/>
    </row>
    <row r="21" spans="1:5" x14ac:dyDescent="0.2">
      <c r="A21" s="106"/>
      <c r="C21" s="51"/>
      <c r="E21" s="51"/>
    </row>
    <row r="22" spans="1:5" x14ac:dyDescent="0.2">
      <c r="A22" s="106"/>
      <c r="C22" s="56"/>
      <c r="E22" s="56"/>
    </row>
    <row r="23" spans="1:5" ht="15.75" x14ac:dyDescent="0.2">
      <c r="A23" s="106"/>
      <c r="C23" s="57"/>
      <c r="E23" s="57"/>
    </row>
    <row r="24" spans="1:5" ht="15.75" x14ac:dyDescent="0.2">
      <c r="A24" s="106"/>
      <c r="C24" s="57"/>
      <c r="E24" s="57"/>
    </row>
    <row r="25" spans="1:5" ht="31.5" customHeight="1" x14ac:dyDescent="0.2">
      <c r="A25" s="106"/>
      <c r="C25" s="57"/>
      <c r="E25" s="57"/>
    </row>
    <row r="26" spans="1:5" ht="31.5" customHeight="1" x14ac:dyDescent="0.2">
      <c r="A26" s="106"/>
      <c r="C26" s="57"/>
      <c r="E26" s="57"/>
    </row>
    <row r="27" spans="1:5" ht="31.5" customHeight="1" x14ac:dyDescent="0.2">
      <c r="A27" s="106"/>
    </row>
    <row r="28" spans="1:5" x14ac:dyDescent="0.2">
      <c r="A28" s="106"/>
      <c r="C28" s="58"/>
      <c r="E28" s="58"/>
    </row>
    <row r="29" spans="1:5" x14ac:dyDescent="0.2">
      <c r="A29" s="106"/>
      <c r="C29" s="51"/>
      <c r="E29" s="51"/>
    </row>
    <row r="30" spans="1:5" x14ac:dyDescent="0.2">
      <c r="A30" s="106"/>
      <c r="C30" s="51"/>
      <c r="E30" s="51"/>
    </row>
    <row r="31" spans="1:5" x14ac:dyDescent="0.2">
      <c r="A31" s="106"/>
      <c r="C31" s="51"/>
      <c r="E31" s="51"/>
    </row>
    <row r="32" spans="1:5" x14ac:dyDescent="0.2">
      <c r="A32" s="106"/>
      <c r="C32" s="51"/>
      <c r="E32" s="51"/>
    </row>
    <row r="33" spans="1:5" x14ac:dyDescent="0.2">
      <c r="A33" s="106"/>
      <c r="C33" s="51"/>
      <c r="E33" s="51"/>
    </row>
    <row r="34" spans="1:5" x14ac:dyDescent="0.2">
      <c r="A34" s="106"/>
      <c r="C34" s="51"/>
      <c r="E34" s="51"/>
    </row>
    <row r="35" spans="1:5" x14ac:dyDescent="0.2">
      <c r="A35" s="106"/>
    </row>
    <row r="36" spans="1:5" ht="15.75" x14ac:dyDescent="0.2">
      <c r="A36" s="106"/>
      <c r="C36" s="59"/>
      <c r="E36" s="59"/>
    </row>
    <row r="37" spans="1:5" x14ac:dyDescent="0.2">
      <c r="A37" s="106"/>
    </row>
    <row r="38" spans="1:5" x14ac:dyDescent="0.2">
      <c r="A38" s="106"/>
    </row>
    <row r="39" spans="1:5" x14ac:dyDescent="0.2">
      <c r="A39" s="106"/>
    </row>
    <row r="40" spans="1:5" x14ac:dyDescent="0.2">
      <c r="A40" s="106"/>
    </row>
    <row r="41" spans="1:5" x14ac:dyDescent="0.2">
      <c r="A41" s="106"/>
    </row>
    <row r="42" spans="1:5" x14ac:dyDescent="0.2">
      <c r="A42" s="106"/>
    </row>
    <row r="43" spans="1:5" x14ac:dyDescent="0.2">
      <c r="A43" s="106"/>
    </row>
    <row r="44" spans="1:5" x14ac:dyDescent="0.2">
      <c r="A44" s="106"/>
    </row>
    <row r="45" spans="1:5" x14ac:dyDescent="0.2">
      <c r="A45" s="106"/>
    </row>
    <row r="46" spans="1:5" x14ac:dyDescent="0.2">
      <c r="A46" s="106"/>
    </row>
    <row r="47" spans="1:5" x14ac:dyDescent="0.2">
      <c r="A47" s="106"/>
    </row>
    <row r="48" spans="1:5" x14ac:dyDescent="0.2">
      <c r="A48" s="106"/>
    </row>
    <row r="49" spans="1:1" x14ac:dyDescent="0.2">
      <c r="A49" s="106"/>
    </row>
    <row r="50" spans="1:1" x14ac:dyDescent="0.2">
      <c r="A50" s="106"/>
    </row>
    <row r="51" spans="1:1" x14ac:dyDescent="0.2">
      <c r="A51" s="106"/>
    </row>
    <row r="52" spans="1:1" x14ac:dyDescent="0.2">
      <c r="A52" s="106"/>
    </row>
    <row r="53" spans="1:1" x14ac:dyDescent="0.2">
      <c r="A53" s="106"/>
    </row>
    <row r="54" spans="1:1" x14ac:dyDescent="0.2">
      <c r="A54" s="106"/>
    </row>
    <row r="55" spans="1:1" x14ac:dyDescent="0.2">
      <c r="A55" s="106"/>
    </row>
    <row r="56" spans="1:1" x14ac:dyDescent="0.2">
      <c r="A56" s="106"/>
    </row>
    <row r="57" spans="1:1" x14ac:dyDescent="0.2">
      <c r="A57" s="106"/>
    </row>
    <row r="58" spans="1:1" x14ac:dyDescent="0.2">
      <c r="A58" s="106"/>
    </row>
    <row r="59" spans="1:1" x14ac:dyDescent="0.2">
      <c r="A59" s="106"/>
    </row>
    <row r="60" spans="1:1" x14ac:dyDescent="0.2">
      <c r="A60" s="106"/>
    </row>
    <row r="61" spans="1:1" x14ac:dyDescent="0.2">
      <c r="A61" s="106"/>
    </row>
    <row r="62" spans="1:1" x14ac:dyDescent="0.2">
      <c r="A62" s="106"/>
    </row>
    <row r="63" spans="1:1" x14ac:dyDescent="0.2">
      <c r="A63" s="106"/>
    </row>
    <row r="64" spans="1:1" x14ac:dyDescent="0.2">
      <c r="A64" s="106"/>
    </row>
    <row r="65" spans="1:1" x14ac:dyDescent="0.2">
      <c r="A65" s="106"/>
    </row>
    <row r="66" spans="1:1" x14ac:dyDescent="0.2">
      <c r="A66" s="106"/>
    </row>
    <row r="67" spans="1:1" x14ac:dyDescent="0.2">
      <c r="A67" s="106"/>
    </row>
    <row r="68" spans="1:1" x14ac:dyDescent="0.2">
      <c r="A68" s="106"/>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34" orientation="portrait" r:id="rId1"/>
  <headerFooter alignWithMargins="0">
    <oddFooter>&amp;L&amp;8&amp;A&amp;R&amp;8R&amp;&amp;D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F111"/>
  <sheetViews>
    <sheetView showGridLines="0" zoomScale="75" zoomScaleNormal="75" workbookViewId="0">
      <pane xSplit="2" ySplit="9" topLeftCell="C35" activePane="bottomRight" state="frozen"/>
      <selection pane="topRight" activeCell="C1" sqref="C1"/>
      <selection pane="bottomLeft" activeCell="A11" sqref="A11"/>
      <selection pane="bottomRight" activeCell="D38" sqref="D38"/>
    </sheetView>
  </sheetViews>
  <sheetFormatPr baseColWidth="10" defaultColWidth="11.42578125" defaultRowHeight="15" x14ac:dyDescent="0.2"/>
  <cols>
    <col min="1" max="1" width="8.140625" style="47" customWidth="1"/>
    <col min="2" max="2" width="51" style="47" customWidth="1"/>
    <col min="3" max="3" width="27.28515625" style="47" bestFit="1" customWidth="1"/>
    <col min="4" max="4" width="23.7109375" style="47" customWidth="1"/>
    <col min="5" max="5" width="3.28515625" style="48" customWidth="1"/>
    <col min="6" max="6" width="3.140625" style="48" customWidth="1"/>
    <col min="7" max="16384" width="11.42578125" style="47"/>
  </cols>
  <sheetData>
    <row r="1" spans="1:6" ht="15.75" x14ac:dyDescent="0.2">
      <c r="A1" s="45"/>
      <c r="B1" s="46"/>
    </row>
    <row r="2" spans="1:6" ht="28.5" customHeight="1" x14ac:dyDescent="0.2">
      <c r="A2" s="546" t="str">
        <f>"Dépenses extérieures de R&amp;D exécutées en " &amp; SURVEY_YEAR &amp; " par les Entreprises"</f>
        <v>Dépenses extérieures de R&amp;D exécutées en 2024 par les Entreprises</v>
      </c>
      <c r="B2" s="546"/>
      <c r="C2" s="546"/>
      <c r="D2" s="546"/>
      <c r="E2" s="51"/>
      <c r="F2" s="51"/>
    </row>
    <row r="3" spans="1:6" ht="50.25" customHeight="1" x14ac:dyDescent="0.25">
      <c r="A3" s="547" t="s">
        <v>105</v>
      </c>
      <c r="B3" s="547"/>
      <c r="C3" s="547"/>
      <c r="D3" s="547"/>
      <c r="E3" s="49"/>
      <c r="F3" s="49"/>
    </row>
    <row r="4" spans="1:6" ht="30" customHeight="1" x14ac:dyDescent="0.2">
      <c r="A4" s="511" t="s">
        <v>533</v>
      </c>
      <c r="B4" s="511"/>
      <c r="C4" s="511"/>
      <c r="D4" s="511"/>
      <c r="E4" s="51"/>
      <c r="F4" s="51"/>
    </row>
    <row r="5" spans="1:6" s="169" customFormat="1" x14ac:dyDescent="0.2">
      <c r="A5" s="167"/>
      <c r="B5" s="167"/>
      <c r="C5" s="167"/>
      <c r="D5" s="167"/>
      <c r="E5" s="168"/>
      <c r="F5" s="168"/>
    </row>
    <row r="6" spans="1:6" ht="225.75" customHeight="1" x14ac:dyDescent="0.2">
      <c r="A6" s="550" t="s">
        <v>534</v>
      </c>
      <c r="B6" s="550"/>
      <c r="C6" s="550"/>
      <c r="D6" s="550"/>
      <c r="E6" s="51"/>
      <c r="F6" s="51"/>
    </row>
    <row r="7" spans="1:6" s="169" customFormat="1" x14ac:dyDescent="0.2">
      <c r="A7" s="167"/>
      <c r="B7" s="167"/>
      <c r="C7" s="167"/>
      <c r="D7" s="167"/>
      <c r="E7" s="168"/>
      <c r="F7" s="168"/>
    </row>
    <row r="8" spans="1:6" ht="15.75" x14ac:dyDescent="0.25">
      <c r="A8" s="547" t="s">
        <v>1</v>
      </c>
      <c r="B8" s="547"/>
      <c r="C8" s="547"/>
      <c r="D8" s="547"/>
      <c r="E8" s="53"/>
      <c r="F8" s="53"/>
    </row>
    <row r="9" spans="1:6" ht="32.25" customHeight="1" x14ac:dyDescent="0.25">
      <c r="A9" s="81"/>
      <c r="B9" s="160" t="s">
        <v>224</v>
      </c>
      <c r="C9" s="160" t="s">
        <v>225</v>
      </c>
      <c r="D9" s="160" t="s">
        <v>226</v>
      </c>
      <c r="E9" s="57"/>
      <c r="F9" s="57"/>
    </row>
    <row r="10" spans="1:6" ht="15.75" x14ac:dyDescent="0.2">
      <c r="A10" s="139" t="s">
        <v>227</v>
      </c>
      <c r="B10" s="165"/>
      <c r="C10" s="358"/>
      <c r="D10" s="118"/>
      <c r="E10" s="57"/>
      <c r="F10" s="57"/>
    </row>
    <row r="11" spans="1:6" x14ac:dyDescent="0.2">
      <c r="A11" s="139" t="s">
        <v>228</v>
      </c>
      <c r="B11" s="165"/>
      <c r="C11" s="358"/>
      <c r="D11" s="118"/>
    </row>
    <row r="12" spans="1:6" x14ac:dyDescent="0.2">
      <c r="A12" s="139" t="s">
        <v>229</v>
      </c>
      <c r="B12" s="165"/>
      <c r="C12" s="358"/>
      <c r="D12" s="118"/>
      <c r="E12" s="58"/>
      <c r="F12" s="58"/>
    </row>
    <row r="13" spans="1:6" x14ac:dyDescent="0.2">
      <c r="A13" s="139" t="s">
        <v>230</v>
      </c>
      <c r="B13" s="165"/>
      <c r="C13" s="358"/>
      <c r="D13" s="118"/>
      <c r="E13" s="51"/>
      <c r="F13" s="51"/>
    </row>
    <row r="14" spans="1:6" x14ac:dyDescent="0.2">
      <c r="A14" s="139" t="s">
        <v>231</v>
      </c>
      <c r="B14" s="165"/>
      <c r="C14" s="358"/>
      <c r="D14" s="118"/>
      <c r="E14" s="51"/>
      <c r="F14" s="51"/>
    </row>
    <row r="15" spans="1:6" x14ac:dyDescent="0.2">
      <c r="A15" s="139" t="s">
        <v>232</v>
      </c>
      <c r="B15" s="165"/>
      <c r="C15" s="358"/>
      <c r="D15" s="118"/>
      <c r="E15" s="51"/>
      <c r="F15" s="51"/>
    </row>
    <row r="16" spans="1:6" x14ac:dyDescent="0.2">
      <c r="A16" s="139" t="s">
        <v>233</v>
      </c>
      <c r="B16" s="165"/>
      <c r="C16" s="358"/>
      <c r="D16" s="118"/>
      <c r="E16" s="51"/>
      <c r="F16" s="51"/>
    </row>
    <row r="17" spans="1:6" x14ac:dyDescent="0.2">
      <c r="A17" s="139" t="s">
        <v>234</v>
      </c>
      <c r="B17" s="165"/>
      <c r="C17" s="358"/>
      <c r="D17" s="118"/>
      <c r="E17" s="51"/>
      <c r="F17" s="51"/>
    </row>
    <row r="18" spans="1:6" x14ac:dyDescent="0.2">
      <c r="A18" s="139" t="s">
        <v>235</v>
      </c>
      <c r="B18" s="165"/>
      <c r="C18" s="358"/>
      <c r="D18" s="118"/>
      <c r="E18" s="51"/>
      <c r="F18" s="51"/>
    </row>
    <row r="19" spans="1:6" x14ac:dyDescent="0.2">
      <c r="A19" s="139" t="s">
        <v>236</v>
      </c>
      <c r="B19" s="165"/>
      <c r="C19" s="358"/>
      <c r="D19" s="118"/>
    </row>
    <row r="20" spans="1:6" x14ac:dyDescent="0.2">
      <c r="A20" s="139" t="s">
        <v>237</v>
      </c>
      <c r="B20" s="165"/>
      <c r="C20" s="358"/>
      <c r="D20" s="118"/>
      <c r="E20" s="51"/>
      <c r="F20" s="51"/>
    </row>
    <row r="21" spans="1:6" x14ac:dyDescent="0.2">
      <c r="A21" s="139" t="s">
        <v>238</v>
      </c>
      <c r="B21" s="165"/>
      <c r="C21" s="358"/>
      <c r="D21" s="118"/>
      <c r="E21" s="51"/>
      <c r="F21" s="51"/>
    </row>
    <row r="22" spans="1:6" x14ac:dyDescent="0.2">
      <c r="A22" s="139" t="s">
        <v>239</v>
      </c>
      <c r="B22" s="165"/>
      <c r="C22" s="358"/>
      <c r="D22" s="118"/>
    </row>
    <row r="23" spans="1:6" x14ac:dyDescent="0.2">
      <c r="A23" s="139" t="s">
        <v>240</v>
      </c>
      <c r="B23" s="165"/>
      <c r="C23" s="358"/>
      <c r="D23" s="118"/>
      <c r="E23" s="49"/>
      <c r="F23" s="49"/>
    </row>
    <row r="24" spans="1:6" x14ac:dyDescent="0.2">
      <c r="A24" s="139" t="s">
        <v>241</v>
      </c>
      <c r="B24" s="165"/>
      <c r="C24" s="358"/>
      <c r="D24" s="118"/>
      <c r="E24" s="51"/>
      <c r="F24" s="51"/>
    </row>
    <row r="25" spans="1:6" x14ac:dyDescent="0.2">
      <c r="A25" s="139" t="s">
        <v>242</v>
      </c>
      <c r="B25" s="165"/>
      <c r="C25" s="358"/>
      <c r="D25" s="118"/>
      <c r="E25" s="56"/>
      <c r="F25" s="56"/>
    </row>
    <row r="26" spans="1:6" ht="15.75" x14ac:dyDescent="0.2">
      <c r="A26" s="139" t="s">
        <v>243</v>
      </c>
      <c r="B26" s="165"/>
      <c r="C26" s="358"/>
      <c r="D26" s="118"/>
      <c r="E26" s="57"/>
      <c r="F26" s="57"/>
    </row>
    <row r="27" spans="1:6" ht="15.75" x14ac:dyDescent="0.2">
      <c r="A27" s="139" t="s">
        <v>244</v>
      </c>
      <c r="B27" s="165"/>
      <c r="C27" s="358"/>
      <c r="D27" s="118"/>
      <c r="E27" s="57"/>
      <c r="F27" s="57"/>
    </row>
    <row r="28" spans="1:6" ht="15.75" x14ac:dyDescent="0.2">
      <c r="A28" s="139" t="s">
        <v>245</v>
      </c>
      <c r="B28" s="165"/>
      <c r="C28" s="358"/>
      <c r="D28" s="118"/>
      <c r="E28" s="57"/>
      <c r="F28" s="57"/>
    </row>
    <row r="29" spans="1:6" ht="15.75" x14ac:dyDescent="0.2">
      <c r="A29" s="139" t="s">
        <v>246</v>
      </c>
      <c r="B29" s="165"/>
      <c r="C29" s="358"/>
      <c r="D29" s="118"/>
      <c r="E29" s="57"/>
      <c r="F29" s="57"/>
    </row>
    <row r="30" spans="1:6" x14ac:dyDescent="0.2">
      <c r="A30" s="139" t="s">
        <v>247</v>
      </c>
      <c r="B30" s="165"/>
      <c r="C30" s="358"/>
      <c r="D30" s="118"/>
    </row>
    <row r="31" spans="1:6" x14ac:dyDescent="0.2">
      <c r="A31" s="139" t="s">
        <v>248</v>
      </c>
      <c r="B31" s="165"/>
      <c r="C31" s="358"/>
      <c r="D31" s="118"/>
      <c r="E31" s="58"/>
      <c r="F31" s="58"/>
    </row>
    <row r="32" spans="1:6" x14ac:dyDescent="0.2">
      <c r="A32" s="139" t="s">
        <v>249</v>
      </c>
      <c r="B32" s="165"/>
      <c r="C32" s="358"/>
      <c r="D32" s="118"/>
      <c r="E32" s="51"/>
      <c r="F32" s="51"/>
    </row>
    <row r="33" spans="1:6" x14ac:dyDescent="0.2">
      <c r="A33" s="139" t="s">
        <v>250</v>
      </c>
      <c r="B33" s="165"/>
      <c r="C33" s="358"/>
      <c r="D33" s="118"/>
      <c r="E33" s="51"/>
      <c r="F33" s="51"/>
    </row>
    <row r="34" spans="1:6" x14ac:dyDescent="0.2">
      <c r="A34" s="139" t="s">
        <v>251</v>
      </c>
      <c r="B34" s="165"/>
      <c r="C34" s="358"/>
      <c r="D34" s="118"/>
      <c r="E34" s="51"/>
      <c r="F34" s="51"/>
    </row>
    <row r="35" spans="1:6" x14ac:dyDescent="0.2">
      <c r="A35" s="139" t="s">
        <v>252</v>
      </c>
      <c r="B35" s="165"/>
      <c r="C35" s="358"/>
      <c r="D35" s="118"/>
      <c r="E35" s="51"/>
      <c r="F35" s="51"/>
    </row>
    <row r="36" spans="1:6" x14ac:dyDescent="0.2">
      <c r="A36" s="139" t="s">
        <v>253</v>
      </c>
      <c r="B36" s="165"/>
      <c r="C36" s="358"/>
      <c r="D36" s="118"/>
      <c r="E36" s="51"/>
      <c r="F36" s="51"/>
    </row>
    <row r="37" spans="1:6" x14ac:dyDescent="0.2">
      <c r="A37" s="139" t="s">
        <v>254</v>
      </c>
      <c r="B37" s="165"/>
      <c r="C37" s="358"/>
      <c r="D37" s="118"/>
      <c r="E37" s="51"/>
      <c r="F37" s="51"/>
    </row>
    <row r="38" spans="1:6" x14ac:dyDescent="0.2">
      <c r="A38" s="139" t="s">
        <v>255</v>
      </c>
      <c r="B38" s="165"/>
      <c r="C38" s="358"/>
      <c r="D38" s="118"/>
    </row>
    <row r="39" spans="1:6" ht="15.75" x14ac:dyDescent="0.2">
      <c r="A39" s="139" t="s">
        <v>256</v>
      </c>
      <c r="B39" s="165"/>
      <c r="C39" s="358"/>
      <c r="D39" s="118"/>
      <c r="E39" s="59"/>
      <c r="F39" s="59"/>
    </row>
    <row r="40" spans="1:6" ht="15.75" x14ac:dyDescent="0.25">
      <c r="A40" s="164">
        <v>31</v>
      </c>
      <c r="B40" s="163" t="s">
        <v>421</v>
      </c>
      <c r="C40" s="358"/>
      <c r="D40" s="161"/>
    </row>
    <row r="41" spans="1:6" ht="33" customHeight="1" x14ac:dyDescent="0.2">
      <c r="A41" s="548" t="s">
        <v>257</v>
      </c>
      <c r="B41" s="549"/>
      <c r="C41" s="166">
        <f>SUM(C10:C40)</f>
        <v>0</v>
      </c>
    </row>
    <row r="42" spans="1:6" x14ac:dyDescent="0.2">
      <c r="B42" s="106"/>
      <c r="C42" s="106"/>
    </row>
    <row r="43" spans="1:6" x14ac:dyDescent="0.2">
      <c r="A43" s="150"/>
      <c r="B43" s="106"/>
    </row>
    <row r="44" spans="1:6" x14ac:dyDescent="0.2">
      <c r="B44" s="106"/>
    </row>
    <row r="45" spans="1:6" x14ac:dyDescent="0.2">
      <c r="B45" s="106"/>
    </row>
    <row r="46" spans="1:6" x14ac:dyDescent="0.2">
      <c r="B46" s="106"/>
    </row>
    <row r="47" spans="1:6" x14ac:dyDescent="0.2">
      <c r="B47" s="106"/>
    </row>
    <row r="48" spans="1:6" x14ac:dyDescent="0.2">
      <c r="B48" s="106"/>
    </row>
    <row r="49" spans="2:2" x14ac:dyDescent="0.2">
      <c r="B49" s="106"/>
    </row>
    <row r="50" spans="2:2" x14ac:dyDescent="0.2">
      <c r="B50" s="106"/>
    </row>
    <row r="51" spans="2:2" x14ac:dyDescent="0.2">
      <c r="B51" s="106"/>
    </row>
    <row r="52" spans="2:2" x14ac:dyDescent="0.2">
      <c r="B52" s="106"/>
    </row>
    <row r="53" spans="2:2" x14ac:dyDescent="0.2">
      <c r="B53" s="106"/>
    </row>
    <row r="54" spans="2:2" x14ac:dyDescent="0.2">
      <c r="B54" s="106"/>
    </row>
    <row r="55" spans="2:2" ht="31.5" customHeight="1" x14ac:dyDescent="0.2">
      <c r="B55" s="106"/>
    </row>
    <row r="56" spans="2:2" ht="31.5" customHeight="1" x14ac:dyDescent="0.2">
      <c r="B56" s="106"/>
    </row>
    <row r="57" spans="2:2" ht="31.5" customHeight="1" x14ac:dyDescent="0.2">
      <c r="B57" s="106"/>
    </row>
    <row r="58" spans="2:2" x14ac:dyDescent="0.2">
      <c r="B58" s="106"/>
    </row>
    <row r="59" spans="2:2" x14ac:dyDescent="0.2">
      <c r="B59" s="106"/>
    </row>
    <row r="60" spans="2:2" x14ac:dyDescent="0.2">
      <c r="B60" s="106"/>
    </row>
    <row r="61" spans="2:2" x14ac:dyDescent="0.2">
      <c r="B61" s="106"/>
    </row>
    <row r="62" spans="2:2" x14ac:dyDescent="0.2">
      <c r="B62" s="106"/>
    </row>
    <row r="63" spans="2:2" x14ac:dyDescent="0.2">
      <c r="B63" s="106"/>
    </row>
    <row r="64" spans="2:2" x14ac:dyDescent="0.2">
      <c r="B64" s="106"/>
    </row>
    <row r="65" spans="2:2" x14ac:dyDescent="0.2">
      <c r="B65" s="106"/>
    </row>
    <row r="66" spans="2:2" x14ac:dyDescent="0.2">
      <c r="B66" s="106"/>
    </row>
    <row r="67" spans="2:2" x14ac:dyDescent="0.2">
      <c r="B67" s="106"/>
    </row>
    <row r="68" spans="2:2" x14ac:dyDescent="0.2">
      <c r="B68" s="106"/>
    </row>
    <row r="69" spans="2:2" x14ac:dyDescent="0.2">
      <c r="B69" s="106"/>
    </row>
    <row r="70" spans="2:2" x14ac:dyDescent="0.2">
      <c r="B70" s="106"/>
    </row>
    <row r="71" spans="2:2" x14ac:dyDescent="0.2">
      <c r="B71" s="106"/>
    </row>
    <row r="72" spans="2:2" x14ac:dyDescent="0.2">
      <c r="B72" s="106"/>
    </row>
    <row r="73" spans="2:2" x14ac:dyDescent="0.2">
      <c r="B73" s="106"/>
    </row>
    <row r="74" spans="2:2" x14ac:dyDescent="0.2">
      <c r="B74" s="106"/>
    </row>
    <row r="75" spans="2:2" x14ac:dyDescent="0.2">
      <c r="B75" s="106"/>
    </row>
    <row r="76" spans="2:2" x14ac:dyDescent="0.2">
      <c r="B76" s="106"/>
    </row>
    <row r="77" spans="2:2" x14ac:dyDescent="0.2">
      <c r="B77" s="106"/>
    </row>
    <row r="78" spans="2:2" x14ac:dyDescent="0.2">
      <c r="B78" s="106"/>
    </row>
    <row r="79" spans="2:2" x14ac:dyDescent="0.2">
      <c r="B79" s="106"/>
    </row>
    <row r="80" spans="2:2" x14ac:dyDescent="0.2">
      <c r="B80" s="106"/>
    </row>
    <row r="81" spans="2:2" x14ac:dyDescent="0.2">
      <c r="B81" s="106"/>
    </row>
    <row r="82" spans="2:2" x14ac:dyDescent="0.2">
      <c r="B82" s="106"/>
    </row>
    <row r="83" spans="2:2" x14ac:dyDescent="0.2">
      <c r="B83" s="106"/>
    </row>
    <row r="84" spans="2:2" x14ac:dyDescent="0.2">
      <c r="B84" s="106"/>
    </row>
    <row r="85" spans="2:2" x14ac:dyDescent="0.2">
      <c r="B85" s="106"/>
    </row>
    <row r="86" spans="2:2" x14ac:dyDescent="0.2">
      <c r="B86" s="106"/>
    </row>
    <row r="87" spans="2:2" x14ac:dyDescent="0.2">
      <c r="B87" s="106"/>
    </row>
    <row r="88" spans="2:2" x14ac:dyDescent="0.2">
      <c r="B88" s="106"/>
    </row>
    <row r="89" spans="2:2" x14ac:dyDescent="0.2">
      <c r="B89" s="106"/>
    </row>
    <row r="90" spans="2:2" x14ac:dyDescent="0.2">
      <c r="B90" s="106"/>
    </row>
    <row r="91" spans="2:2" x14ac:dyDescent="0.2">
      <c r="B91" s="106"/>
    </row>
    <row r="92" spans="2:2" x14ac:dyDescent="0.2">
      <c r="B92" s="106"/>
    </row>
    <row r="93" spans="2:2" x14ac:dyDescent="0.2">
      <c r="B93" s="106"/>
    </row>
    <row r="94" spans="2:2" x14ac:dyDescent="0.2">
      <c r="B94" s="106"/>
    </row>
    <row r="95" spans="2:2" x14ac:dyDescent="0.2">
      <c r="B95" s="106"/>
    </row>
    <row r="96" spans="2:2" x14ac:dyDescent="0.2">
      <c r="B96" s="106"/>
    </row>
    <row r="97" spans="2:2" x14ac:dyDescent="0.2">
      <c r="B97" s="106"/>
    </row>
    <row r="98" spans="2:2" x14ac:dyDescent="0.2">
      <c r="B98" s="106"/>
    </row>
    <row r="99" spans="2:2" x14ac:dyDescent="0.2">
      <c r="B99" s="106"/>
    </row>
    <row r="100" spans="2:2" x14ac:dyDescent="0.2">
      <c r="B100" s="106"/>
    </row>
    <row r="101" spans="2:2" x14ac:dyDescent="0.2">
      <c r="B101" s="106"/>
    </row>
    <row r="102" spans="2:2" x14ac:dyDescent="0.2">
      <c r="B102" s="106"/>
    </row>
    <row r="103" spans="2:2" x14ac:dyDescent="0.2">
      <c r="B103" s="106"/>
    </row>
    <row r="104" spans="2:2" x14ac:dyDescent="0.2">
      <c r="B104" s="106"/>
    </row>
    <row r="105" spans="2:2" x14ac:dyDescent="0.2">
      <c r="B105" s="106"/>
    </row>
    <row r="106" spans="2:2" x14ac:dyDescent="0.2">
      <c r="B106" s="106"/>
    </row>
    <row r="107" spans="2:2" x14ac:dyDescent="0.2">
      <c r="B107" s="106"/>
    </row>
    <row r="108" spans="2:2" x14ac:dyDescent="0.2">
      <c r="B108" s="106"/>
    </row>
    <row r="109" spans="2:2" x14ac:dyDescent="0.2">
      <c r="B109" s="106"/>
    </row>
    <row r="110" spans="2:2" x14ac:dyDescent="0.2">
      <c r="B110" s="106"/>
    </row>
    <row r="111" spans="2:2" x14ac:dyDescent="0.2">
      <c r="B111" s="106"/>
    </row>
  </sheetData>
  <mergeCells count="6">
    <mergeCell ref="A2:D2"/>
    <mergeCell ref="A3:D3"/>
    <mergeCell ref="A4:D4"/>
    <mergeCell ref="A8:D8"/>
    <mergeCell ref="A41:B41"/>
    <mergeCell ref="A6:D6"/>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F113"/>
  <sheetViews>
    <sheetView showGridLines="0" zoomScale="75" zoomScaleNormal="75" workbookViewId="0">
      <pane xSplit="4" ySplit="2" topLeftCell="E12" activePane="bottomRight" state="frozen"/>
      <selection pane="topRight" activeCell="E1" sqref="E1"/>
      <selection pane="bottomLeft" activeCell="A3" sqref="A3"/>
      <selection pane="bottomRight" activeCell="B35" sqref="B35"/>
    </sheetView>
  </sheetViews>
  <sheetFormatPr baseColWidth="10" defaultColWidth="11.42578125" defaultRowHeight="15" x14ac:dyDescent="0.2"/>
  <cols>
    <col min="1" max="1" width="79.5703125" style="47" customWidth="1"/>
    <col min="2" max="2" width="23.7109375" style="47" customWidth="1"/>
    <col min="3" max="4" width="4.85546875" style="47" customWidth="1"/>
    <col min="5" max="5" width="3.28515625" style="48" customWidth="1"/>
    <col min="6" max="6" width="3.140625" style="48" customWidth="1"/>
    <col min="7" max="16384" width="11.42578125" style="47"/>
  </cols>
  <sheetData>
    <row r="1" spans="1:6" ht="15.75" x14ac:dyDescent="0.2">
      <c r="A1" s="45"/>
      <c r="B1" s="46"/>
    </row>
    <row r="2" spans="1:6" s="75" customFormat="1" ht="41.25" customHeight="1" x14ac:dyDescent="0.25">
      <c r="A2" s="525" t="str">
        <f>"Dépenses extérieures de R&amp;D exécutées en " &amp; SURVEY_YEAR &amp; " par les organisations internationales et l'Étranger"</f>
        <v>Dépenses extérieures de R&amp;D exécutées en 2024 par les organisations internationales et l'Étranger</v>
      </c>
      <c r="B2" s="525"/>
      <c r="C2" s="525"/>
      <c r="D2" s="525"/>
      <c r="E2" s="359"/>
      <c r="F2" s="359"/>
    </row>
    <row r="3" spans="1:6" ht="62.1" customHeight="1" x14ac:dyDescent="0.25">
      <c r="A3" s="541" t="s">
        <v>105</v>
      </c>
      <c r="B3" s="541"/>
      <c r="C3" s="126"/>
      <c r="D3" s="170"/>
      <c r="E3" s="49"/>
      <c r="F3" s="49"/>
    </row>
    <row r="4" spans="1:6" ht="15.75" x14ac:dyDescent="0.25">
      <c r="A4" s="127"/>
      <c r="B4" s="127"/>
      <c r="C4" s="126"/>
      <c r="D4" s="170"/>
      <c r="E4" s="49"/>
      <c r="F4" s="49"/>
    </row>
    <row r="5" spans="1:6" ht="91.35" customHeight="1" x14ac:dyDescent="0.25">
      <c r="A5" s="551" t="s">
        <v>535</v>
      </c>
      <c r="B5" s="552"/>
      <c r="C5" s="126"/>
      <c r="D5" s="170"/>
      <c r="E5" s="49"/>
      <c r="F5" s="49"/>
    </row>
    <row r="6" spans="1:6" ht="15.75" x14ac:dyDescent="0.2">
      <c r="E6" s="53"/>
      <c r="F6" s="53"/>
    </row>
    <row r="7" spans="1:6" ht="31.5" x14ac:dyDescent="0.25">
      <c r="A7" s="154" t="s">
        <v>3</v>
      </c>
      <c r="B7" s="140" t="s">
        <v>72</v>
      </c>
      <c r="E7" s="57"/>
      <c r="F7" s="57"/>
    </row>
    <row r="8" spans="1:6" ht="15.75" x14ac:dyDescent="0.2">
      <c r="A8" s="139" t="s">
        <v>258</v>
      </c>
      <c r="B8" s="267"/>
      <c r="E8" s="57"/>
      <c r="F8" s="57"/>
    </row>
    <row r="9" spans="1:6" ht="12.75" customHeight="1" x14ac:dyDescent="0.2">
      <c r="A9" s="138" t="s">
        <v>259</v>
      </c>
      <c r="B9" s="267"/>
      <c r="E9" s="57"/>
      <c r="F9" s="57"/>
    </row>
    <row r="10" spans="1:6" x14ac:dyDescent="0.2">
      <c r="A10" s="139" t="s">
        <v>260</v>
      </c>
      <c r="B10" s="267"/>
    </row>
    <row r="11" spans="1:6" x14ac:dyDescent="0.2">
      <c r="A11" s="139" t="s">
        <v>261</v>
      </c>
      <c r="B11" s="267"/>
      <c r="E11" s="58"/>
      <c r="F11" s="58"/>
    </row>
    <row r="12" spans="1:6" x14ac:dyDescent="0.2">
      <c r="A12" s="139" t="s">
        <v>262</v>
      </c>
      <c r="B12" s="267"/>
      <c r="E12" s="51"/>
      <c r="F12" s="51"/>
    </row>
    <row r="13" spans="1:6" x14ac:dyDescent="0.2">
      <c r="A13" s="139" t="s">
        <v>263</v>
      </c>
      <c r="B13" s="267"/>
      <c r="E13" s="51"/>
      <c r="F13" s="51"/>
    </row>
    <row r="14" spans="1:6" ht="12.75" customHeight="1" x14ac:dyDescent="0.2">
      <c r="A14" s="138" t="s">
        <v>264</v>
      </c>
      <c r="B14" s="267"/>
      <c r="E14" s="51"/>
      <c r="F14" s="51"/>
    </row>
    <row r="15" spans="1:6" x14ac:dyDescent="0.2">
      <c r="A15" s="139" t="s">
        <v>265</v>
      </c>
      <c r="B15" s="267"/>
      <c r="E15" s="51"/>
      <c r="F15" s="51"/>
    </row>
    <row r="16" spans="1:6" x14ac:dyDescent="0.2">
      <c r="A16" s="139" t="s">
        <v>118</v>
      </c>
      <c r="B16" s="267"/>
      <c r="E16" s="51"/>
      <c r="F16" s="51"/>
    </row>
    <row r="17" spans="1:6" s="86" customFormat="1" x14ac:dyDescent="0.2">
      <c r="A17" s="139" t="s">
        <v>266</v>
      </c>
      <c r="B17" s="360"/>
      <c r="C17" s="47"/>
      <c r="D17" s="47"/>
      <c r="E17" s="51"/>
      <c r="F17" s="51"/>
    </row>
    <row r="18" spans="1:6" ht="29.25" customHeight="1" x14ac:dyDescent="0.2">
      <c r="A18" s="128" t="s">
        <v>267</v>
      </c>
      <c r="B18" s="153">
        <f>SUM(B8:B16)</f>
        <v>0</v>
      </c>
      <c r="E18" s="51"/>
      <c r="F18" s="51"/>
    </row>
    <row r="19" spans="1:6" x14ac:dyDescent="0.2">
      <c r="A19" s="106"/>
      <c r="B19" s="106"/>
      <c r="C19" s="106"/>
      <c r="E19" s="51"/>
      <c r="F19" s="51"/>
    </row>
    <row r="20" spans="1:6" ht="49.15" customHeight="1" x14ac:dyDescent="0.2">
      <c r="A20" s="553" t="s">
        <v>268</v>
      </c>
      <c r="B20" s="554"/>
    </row>
    <row r="21" spans="1:6" ht="31.15" customHeight="1" x14ac:dyDescent="0.25">
      <c r="A21" s="154" t="s">
        <v>4</v>
      </c>
      <c r="B21" s="114" t="s">
        <v>72</v>
      </c>
    </row>
    <row r="22" spans="1:6" ht="24.75" customHeight="1" x14ac:dyDescent="0.2">
      <c r="A22" s="139" t="s">
        <v>269</v>
      </c>
      <c r="B22" s="267"/>
      <c r="E22" s="49"/>
      <c r="F22" s="49"/>
    </row>
    <row r="23" spans="1:6" ht="26.25" customHeight="1" x14ac:dyDescent="0.2">
      <c r="A23" s="139" t="s">
        <v>270</v>
      </c>
      <c r="B23" s="267"/>
      <c r="E23" s="51"/>
      <c r="F23" s="51"/>
    </row>
    <row r="24" spans="1:6" ht="18.75" customHeight="1" x14ac:dyDescent="0.2">
      <c r="A24" s="139" t="s">
        <v>271</v>
      </c>
      <c r="B24" s="267"/>
      <c r="C24" s="77"/>
      <c r="E24" s="56"/>
      <c r="F24" s="56"/>
    </row>
    <row r="25" spans="1:6" ht="38.25" customHeight="1" x14ac:dyDescent="0.2">
      <c r="A25" s="174" t="s">
        <v>272</v>
      </c>
      <c r="B25" s="153">
        <f>SUM(B22:B24)</f>
        <v>0</v>
      </c>
      <c r="E25" s="57"/>
      <c r="F25" s="57"/>
    </row>
    <row r="26" spans="1:6" ht="15.75" x14ac:dyDescent="0.2">
      <c r="E26" s="57"/>
      <c r="F26" s="57"/>
    </row>
    <row r="27" spans="1:6" ht="15.75" x14ac:dyDescent="0.2">
      <c r="A27" s="171"/>
      <c r="B27" s="171"/>
      <c r="C27" s="171"/>
      <c r="D27" s="171"/>
      <c r="E27" s="57"/>
      <c r="F27" s="57"/>
    </row>
    <row r="28" spans="1:6" ht="15.75" x14ac:dyDescent="0.25">
      <c r="A28" s="154" t="s">
        <v>5</v>
      </c>
      <c r="B28" s="114" t="s">
        <v>72</v>
      </c>
    </row>
    <row r="29" spans="1:6" x14ac:dyDescent="0.2">
      <c r="A29" s="139" t="s">
        <v>269</v>
      </c>
      <c r="B29" s="267"/>
      <c r="E29" s="58"/>
      <c r="F29" s="58"/>
    </row>
    <row r="30" spans="1:6" x14ac:dyDescent="0.2">
      <c r="A30" s="139" t="s">
        <v>270</v>
      </c>
      <c r="B30" s="267"/>
      <c r="E30" s="51"/>
      <c r="F30" s="51"/>
    </row>
    <row r="31" spans="1:6" x14ac:dyDescent="0.2">
      <c r="A31" s="139" t="s">
        <v>271</v>
      </c>
      <c r="B31" s="267"/>
      <c r="E31" s="51"/>
      <c r="F31" s="51"/>
    </row>
    <row r="32" spans="1:6" ht="30" customHeight="1" x14ac:dyDescent="0.2">
      <c r="A32" s="174" t="s">
        <v>273</v>
      </c>
      <c r="B32" s="153">
        <f>SUM(B29:B31)</f>
        <v>0</v>
      </c>
      <c r="E32" s="51"/>
      <c r="F32" s="51"/>
    </row>
    <row r="33" spans="1:6" ht="15.75" customHeight="1" x14ac:dyDescent="0.2">
      <c r="A33" s="172"/>
      <c r="B33" s="172"/>
      <c r="E33" s="51"/>
      <c r="F33" s="51"/>
    </row>
    <row r="34" spans="1:6" x14ac:dyDescent="0.2">
      <c r="A34" s="106"/>
      <c r="E34" s="51"/>
      <c r="F34" s="51"/>
    </row>
    <row r="35" spans="1:6" ht="31.5" x14ac:dyDescent="0.2">
      <c r="A35" s="174" t="s">
        <v>274</v>
      </c>
      <c r="B35" s="153">
        <f>DE_OI_TOTAL+DE_ESE_TOTAL+DE_EE_TOTAL</f>
        <v>0</v>
      </c>
    </row>
    <row r="36" spans="1:6" ht="15.75" x14ac:dyDescent="0.2">
      <c r="A36" s="106"/>
      <c r="B36" s="106"/>
      <c r="C36" s="106"/>
      <c r="D36" s="106"/>
      <c r="E36" s="59"/>
      <c r="F36" s="59"/>
    </row>
    <row r="37" spans="1:6" x14ac:dyDescent="0.2">
      <c r="A37" s="106"/>
    </row>
    <row r="39" spans="1:6" ht="16.5" customHeight="1" x14ac:dyDescent="0.2">
      <c r="A39" s="173"/>
      <c r="B39" s="173"/>
      <c r="C39" s="173"/>
    </row>
    <row r="40" spans="1:6" x14ac:dyDescent="0.2">
      <c r="A40" s="106"/>
    </row>
    <row r="41" spans="1:6" x14ac:dyDescent="0.2">
      <c r="A41" s="106"/>
    </row>
    <row r="42" spans="1:6" x14ac:dyDescent="0.2">
      <c r="A42" s="106"/>
    </row>
    <row r="43" spans="1:6" x14ac:dyDescent="0.2">
      <c r="A43" s="106"/>
    </row>
    <row r="44" spans="1:6" x14ac:dyDescent="0.2">
      <c r="A44" s="106"/>
    </row>
    <row r="45" spans="1:6" x14ac:dyDescent="0.2">
      <c r="A45" s="106"/>
    </row>
    <row r="46" spans="1:6" x14ac:dyDescent="0.2">
      <c r="A46" s="106"/>
    </row>
    <row r="47" spans="1:6" x14ac:dyDescent="0.2">
      <c r="A47" s="106"/>
    </row>
    <row r="48" spans="1:6" x14ac:dyDescent="0.2">
      <c r="A48" s="106"/>
    </row>
    <row r="49" spans="1:1" x14ac:dyDescent="0.2">
      <c r="A49" s="106"/>
    </row>
    <row r="50" spans="1:1" x14ac:dyDescent="0.2">
      <c r="A50" s="106"/>
    </row>
    <row r="51" spans="1:1" ht="31.5" customHeight="1" x14ac:dyDescent="0.2">
      <c r="A51" s="106"/>
    </row>
    <row r="52" spans="1:1" ht="31.5" customHeight="1" x14ac:dyDescent="0.2">
      <c r="A52" s="106"/>
    </row>
    <row r="53" spans="1:1" ht="31.5" customHeight="1" x14ac:dyDescent="0.2">
      <c r="A53" s="106"/>
    </row>
    <row r="54" spans="1:1" x14ac:dyDescent="0.2">
      <c r="A54" s="106"/>
    </row>
    <row r="55" spans="1:1" x14ac:dyDescent="0.2">
      <c r="A55" s="106"/>
    </row>
    <row r="56" spans="1:1" x14ac:dyDescent="0.2">
      <c r="A56" s="106"/>
    </row>
    <row r="57" spans="1:1" x14ac:dyDescent="0.2">
      <c r="A57" s="106"/>
    </row>
    <row r="58" spans="1:1" x14ac:dyDescent="0.2">
      <c r="A58" s="106"/>
    </row>
    <row r="59" spans="1:1" x14ac:dyDescent="0.2">
      <c r="A59" s="106"/>
    </row>
    <row r="60" spans="1:1" x14ac:dyDescent="0.2">
      <c r="A60" s="106"/>
    </row>
    <row r="61" spans="1:1" x14ac:dyDescent="0.2">
      <c r="A61" s="106"/>
    </row>
    <row r="62" spans="1:1" x14ac:dyDescent="0.2">
      <c r="A62" s="106"/>
    </row>
    <row r="63" spans="1:1" x14ac:dyDescent="0.2">
      <c r="A63" s="106"/>
    </row>
    <row r="64" spans="1:1" x14ac:dyDescent="0.2">
      <c r="A64" s="106"/>
    </row>
    <row r="65" spans="1:1" x14ac:dyDescent="0.2">
      <c r="A65" s="106"/>
    </row>
    <row r="66" spans="1:1" x14ac:dyDescent="0.2">
      <c r="A66" s="106"/>
    </row>
    <row r="67" spans="1:1" x14ac:dyDescent="0.2">
      <c r="A67" s="106"/>
    </row>
    <row r="68" spans="1:1" x14ac:dyDescent="0.2">
      <c r="A68" s="106"/>
    </row>
    <row r="69" spans="1:1" x14ac:dyDescent="0.2">
      <c r="A69" s="106"/>
    </row>
    <row r="70" spans="1:1" x14ac:dyDescent="0.2">
      <c r="A70" s="106"/>
    </row>
    <row r="71" spans="1:1" x14ac:dyDescent="0.2">
      <c r="A71" s="106"/>
    </row>
    <row r="72" spans="1:1" x14ac:dyDescent="0.2">
      <c r="A72" s="106"/>
    </row>
    <row r="73" spans="1:1" x14ac:dyDescent="0.2">
      <c r="A73" s="106"/>
    </row>
    <row r="74" spans="1:1" x14ac:dyDescent="0.2">
      <c r="A74" s="106"/>
    </row>
    <row r="75" spans="1:1" x14ac:dyDescent="0.2">
      <c r="A75" s="106"/>
    </row>
    <row r="76" spans="1:1" x14ac:dyDescent="0.2">
      <c r="A76" s="106"/>
    </row>
    <row r="77" spans="1:1" x14ac:dyDescent="0.2">
      <c r="A77" s="106"/>
    </row>
    <row r="78" spans="1:1" x14ac:dyDescent="0.2">
      <c r="A78" s="106"/>
    </row>
    <row r="79" spans="1:1" x14ac:dyDescent="0.2">
      <c r="A79" s="106"/>
    </row>
    <row r="80" spans="1:1" x14ac:dyDescent="0.2">
      <c r="A80" s="106"/>
    </row>
    <row r="81" spans="1:1" x14ac:dyDescent="0.2">
      <c r="A81" s="106"/>
    </row>
    <row r="82" spans="1:1" x14ac:dyDescent="0.2">
      <c r="A82" s="106"/>
    </row>
    <row r="83" spans="1:1" x14ac:dyDescent="0.2">
      <c r="A83" s="106"/>
    </row>
    <row r="84" spans="1:1" x14ac:dyDescent="0.2">
      <c r="A84" s="106"/>
    </row>
    <row r="85" spans="1:1" x14ac:dyDescent="0.2">
      <c r="A85" s="106"/>
    </row>
    <row r="86" spans="1:1" x14ac:dyDescent="0.2">
      <c r="A86" s="106"/>
    </row>
    <row r="87" spans="1:1" x14ac:dyDescent="0.2">
      <c r="A87" s="106"/>
    </row>
    <row r="88" spans="1:1" x14ac:dyDescent="0.2">
      <c r="A88" s="106"/>
    </row>
    <row r="89" spans="1:1" x14ac:dyDescent="0.2">
      <c r="A89" s="106"/>
    </row>
    <row r="90" spans="1:1" x14ac:dyDescent="0.2">
      <c r="A90" s="106"/>
    </row>
    <row r="91" spans="1:1" x14ac:dyDescent="0.2">
      <c r="A91" s="106"/>
    </row>
    <row r="92" spans="1:1" x14ac:dyDescent="0.2">
      <c r="A92" s="106"/>
    </row>
    <row r="93" spans="1:1" x14ac:dyDescent="0.2">
      <c r="A93" s="106"/>
    </row>
    <row r="94" spans="1:1" x14ac:dyDescent="0.2">
      <c r="A94" s="106"/>
    </row>
    <row r="95" spans="1:1" x14ac:dyDescent="0.2">
      <c r="A95" s="106"/>
    </row>
    <row r="96" spans="1:1" x14ac:dyDescent="0.2">
      <c r="A96" s="106"/>
    </row>
    <row r="97" spans="1:1" x14ac:dyDescent="0.2">
      <c r="A97" s="106"/>
    </row>
    <row r="98" spans="1:1" x14ac:dyDescent="0.2">
      <c r="A98" s="106"/>
    </row>
    <row r="99" spans="1:1" x14ac:dyDescent="0.2">
      <c r="A99" s="106"/>
    </row>
    <row r="100" spans="1:1" x14ac:dyDescent="0.2">
      <c r="A100" s="106"/>
    </row>
    <row r="101" spans="1:1" x14ac:dyDescent="0.2">
      <c r="A101" s="106"/>
    </row>
    <row r="102" spans="1:1" x14ac:dyDescent="0.2">
      <c r="A102" s="106"/>
    </row>
    <row r="103" spans="1:1" x14ac:dyDescent="0.2">
      <c r="A103" s="106"/>
    </row>
    <row r="104" spans="1:1" x14ac:dyDescent="0.2">
      <c r="A104" s="106"/>
    </row>
    <row r="105" spans="1:1" x14ac:dyDescent="0.2">
      <c r="A105" s="106"/>
    </row>
    <row r="106" spans="1:1" x14ac:dyDescent="0.2">
      <c r="A106" s="106"/>
    </row>
    <row r="107" spans="1:1" x14ac:dyDescent="0.2">
      <c r="A107" s="106"/>
    </row>
    <row r="108" spans="1:1" x14ac:dyDescent="0.2">
      <c r="A108" s="106"/>
    </row>
    <row r="109" spans="1:1" x14ac:dyDescent="0.2">
      <c r="A109" s="106"/>
    </row>
    <row r="110" spans="1:1" x14ac:dyDescent="0.2">
      <c r="A110" s="106"/>
    </row>
    <row r="111" spans="1:1" x14ac:dyDescent="0.2">
      <c r="A111" s="106"/>
    </row>
    <row r="112" spans="1:1" x14ac:dyDescent="0.2">
      <c r="A112" s="106"/>
    </row>
    <row r="113" spans="1:1" x14ac:dyDescent="0.2">
      <c r="A113" s="106"/>
    </row>
  </sheetData>
  <mergeCells count="4">
    <mergeCell ref="A2:D2"/>
    <mergeCell ref="A3:B3"/>
    <mergeCell ref="A5:B5"/>
    <mergeCell ref="A20:B20"/>
  </mergeCells>
  <printOptions horizontalCentered="1"/>
  <pageMargins left="0.23622047244094491" right="0.59055118110236227" top="0.39370078740157483" bottom="0.78740157480314965" header="0.39370078740157483" footer="0.55118110236220474"/>
  <pageSetup paperSize="9" scale="32" orientation="portrait" r:id="rId1"/>
  <headerFooter alignWithMargins="0">
    <oddFooter>&amp;L&amp;8&amp;A&amp;R&amp;8R&amp;&amp;D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E83"/>
  <sheetViews>
    <sheetView showGridLines="0" zoomScale="85" zoomScaleNormal="85" workbookViewId="0">
      <pane xSplit="4" ySplit="2" topLeftCell="E3" activePane="bottomRight" state="frozen"/>
      <selection pane="topRight" activeCell="E1" sqref="E1"/>
      <selection pane="bottomLeft" activeCell="A3" sqref="A3"/>
      <selection pane="bottomRight" activeCell="B19" sqref="B19"/>
    </sheetView>
  </sheetViews>
  <sheetFormatPr baseColWidth="10" defaultColWidth="11.42578125" defaultRowHeight="15" x14ac:dyDescent="0.2"/>
  <cols>
    <col min="1" max="1" width="98.85546875" style="47" bestFit="1" customWidth="1"/>
    <col min="2" max="2" width="18.7109375" style="47" customWidth="1"/>
    <col min="3" max="4" width="4.85546875" style="47" customWidth="1"/>
    <col min="5" max="5" width="3.28515625" style="48" customWidth="1"/>
    <col min="6" max="16384" width="11.42578125" style="47"/>
  </cols>
  <sheetData>
    <row r="1" spans="1:5" ht="15.75" x14ac:dyDescent="0.2">
      <c r="A1" s="45"/>
      <c r="B1" s="46"/>
    </row>
    <row r="2" spans="1:5" ht="19.5" customHeight="1" x14ac:dyDescent="0.2">
      <c r="A2" s="546" t="str">
        <f>"Total des dépenses extérieures de R&amp;D en " &amp; SURVEY_YEAR &amp; " estimées en " &amp; SURVEY_YEAR+1</f>
        <v>Total des dépenses extérieures de R&amp;D en 2024 estimées en 2025</v>
      </c>
      <c r="B2" s="546"/>
      <c r="C2" s="546"/>
      <c r="D2" s="546"/>
      <c r="E2" s="51"/>
    </row>
    <row r="3" spans="1:5" ht="63" customHeight="1" x14ac:dyDescent="0.25">
      <c r="A3" s="541" t="s">
        <v>105</v>
      </c>
      <c r="B3" s="541"/>
    </row>
    <row r="4" spans="1:5" ht="24.75" customHeight="1" x14ac:dyDescent="0.25">
      <c r="A4" s="211"/>
      <c r="B4" s="127"/>
    </row>
    <row r="5" spans="1:5" ht="15.75" x14ac:dyDescent="0.25">
      <c r="A5" s="136" t="s">
        <v>536</v>
      </c>
      <c r="B5" s="114" t="s">
        <v>72</v>
      </c>
    </row>
    <row r="6" spans="1:5" ht="15.75" x14ac:dyDescent="0.2">
      <c r="A6" s="174" t="str">
        <f>"Total des dépenses extérieures de R&amp;D en " &amp; SURVEY_YEAR</f>
        <v>Total des dépenses extérieures de R&amp;D en 2024</v>
      </c>
      <c r="B6" s="175">
        <f>B7+SUM(B10:B13)</f>
        <v>0</v>
      </c>
    </row>
    <row r="7" spans="1:5" ht="30" x14ac:dyDescent="0.2">
      <c r="A7" s="351" t="s">
        <v>181</v>
      </c>
      <c r="B7" s="125">
        <f>DE_GOV_TOTAL</f>
        <v>0</v>
      </c>
    </row>
    <row r="8" spans="1:5" x14ac:dyDescent="0.2">
      <c r="A8" s="466" t="s">
        <v>623</v>
      </c>
      <c r="B8" s="125">
        <f>DE_M_TOTAL</f>
        <v>0</v>
      </c>
    </row>
    <row r="9" spans="1:5" x14ac:dyDescent="0.2">
      <c r="A9" s="466" t="s">
        <v>624</v>
      </c>
      <c r="B9" s="125">
        <f>DE_C_TOTAL</f>
        <v>0</v>
      </c>
    </row>
    <row r="10" spans="1:5" ht="30" x14ac:dyDescent="0.2">
      <c r="A10" s="351" t="s">
        <v>215</v>
      </c>
      <c r="B10" s="125">
        <f>DE_ES_TOTAL</f>
        <v>0</v>
      </c>
    </row>
    <row r="11" spans="1:5" ht="30" x14ac:dyDescent="0.2">
      <c r="A11" s="351" t="s">
        <v>223</v>
      </c>
      <c r="B11" s="125">
        <f>DE_I_TOTAL</f>
        <v>0</v>
      </c>
    </row>
    <row r="12" spans="1:5" x14ac:dyDescent="0.2">
      <c r="A12" s="351" t="s">
        <v>257</v>
      </c>
      <c r="B12" s="125">
        <f>DE_ENTR_TOTAL</f>
        <v>0</v>
      </c>
    </row>
    <row r="13" spans="1:5" ht="30" x14ac:dyDescent="0.2">
      <c r="A13" s="351" t="s">
        <v>274</v>
      </c>
      <c r="B13" s="125">
        <f>DE_ETR_TOTAL</f>
        <v>0</v>
      </c>
    </row>
    <row r="14" spans="1:5" s="169" customFormat="1" x14ac:dyDescent="0.2">
      <c r="A14" s="176"/>
      <c r="B14" s="177"/>
      <c r="E14" s="178"/>
    </row>
    <row r="15" spans="1:5" ht="18" x14ac:dyDescent="0.25">
      <c r="A15" s="180" t="str">
        <f>"Veuillez saisir l'estimation pour "&amp;SURVEY_YEAR+1</f>
        <v>Veuillez saisir l'estimation pour 2025</v>
      </c>
      <c r="B15" s="72" t="s">
        <v>72</v>
      </c>
    </row>
    <row r="16" spans="1:5" ht="15.75" x14ac:dyDescent="0.25">
      <c r="A16" s="205" t="str">
        <f>"Total des dépenses extérieures de R&amp;D estimées en " &amp; SURVEY_YEAR+1</f>
        <v>Total des dépenses extérieures de R&amp;D estimées en 2025</v>
      </c>
      <c r="B16" s="179"/>
      <c r="C16" s="170"/>
      <c r="D16" s="170"/>
    </row>
    <row r="17" spans="1:2" x14ac:dyDescent="0.2">
      <c r="A17" s="106"/>
    </row>
    <row r="18" spans="1:2" ht="15.75" x14ac:dyDescent="0.25">
      <c r="A18" s="210" t="str">
        <f>"Evolution "&amp; SURVEY_YEAR + 1&amp;"/"&amp; SURVEY_YEAR</f>
        <v>Evolution 2025/2024</v>
      </c>
      <c r="B18" s="87">
        <f>IF(DE_TOTALE&lt;&gt;0,(DE_TOTALE_PREV/DE_TOTALE-1)*100,0)</f>
        <v>0</v>
      </c>
    </row>
    <row r="19" spans="1:2" x14ac:dyDescent="0.2">
      <c r="A19" s="336" t="str">
        <f>IF(ABS(B18)&gt;20,"La DERD estimée pour "&amp; SURVEY_YEAR + 1&amp; " varie de plus de 20% par rapport à la DERD "&amp; SURVEY_YEAR,"Contrôles OK")</f>
        <v>Contrôles OK</v>
      </c>
    </row>
    <row r="20" spans="1:2" x14ac:dyDescent="0.2">
      <c r="A20" s="106"/>
    </row>
    <row r="21" spans="1:2" ht="31.5" customHeight="1" x14ac:dyDescent="0.2">
      <c r="A21" s="106"/>
    </row>
    <row r="22" spans="1:2" ht="31.5" customHeight="1" x14ac:dyDescent="0.2">
      <c r="A22" s="106"/>
    </row>
    <row r="23" spans="1:2" ht="31.5" customHeight="1" x14ac:dyDescent="0.2">
      <c r="A23" s="106"/>
    </row>
    <row r="24" spans="1:2" x14ac:dyDescent="0.2">
      <c r="A24" s="106"/>
    </row>
    <row r="25" spans="1:2" x14ac:dyDescent="0.2">
      <c r="A25" s="106"/>
    </row>
    <row r="26" spans="1:2" x14ac:dyDescent="0.2">
      <c r="A26" s="106"/>
    </row>
    <row r="27" spans="1:2" x14ac:dyDescent="0.2">
      <c r="A27" s="106"/>
    </row>
    <row r="28" spans="1:2" x14ac:dyDescent="0.2">
      <c r="A28" s="106"/>
    </row>
    <row r="29" spans="1:2" x14ac:dyDescent="0.2">
      <c r="A29" s="106"/>
    </row>
    <row r="30" spans="1:2" x14ac:dyDescent="0.2">
      <c r="A30" s="106"/>
    </row>
    <row r="31" spans="1:2" x14ac:dyDescent="0.2">
      <c r="A31" s="106"/>
    </row>
    <row r="32" spans="1:2" x14ac:dyDescent="0.2">
      <c r="A32" s="106"/>
    </row>
    <row r="33" spans="1:1" x14ac:dyDescent="0.2">
      <c r="A33" s="106"/>
    </row>
    <row r="34" spans="1:1" x14ac:dyDescent="0.2">
      <c r="A34" s="106"/>
    </row>
    <row r="35" spans="1:1" x14ac:dyDescent="0.2">
      <c r="A35" s="106"/>
    </row>
    <row r="36" spans="1:1" x14ac:dyDescent="0.2">
      <c r="A36" s="106"/>
    </row>
    <row r="37" spans="1:1" x14ac:dyDescent="0.2">
      <c r="A37" s="106"/>
    </row>
    <row r="38" spans="1:1" x14ac:dyDescent="0.2">
      <c r="A38" s="106"/>
    </row>
    <row r="39" spans="1:1" x14ac:dyDescent="0.2">
      <c r="A39" s="106"/>
    </row>
    <row r="40" spans="1:1" x14ac:dyDescent="0.2">
      <c r="A40" s="106"/>
    </row>
    <row r="41" spans="1:1" x14ac:dyDescent="0.2">
      <c r="A41" s="106"/>
    </row>
    <row r="42" spans="1:1" x14ac:dyDescent="0.2">
      <c r="A42" s="106"/>
    </row>
    <row r="43" spans="1:1" x14ac:dyDescent="0.2">
      <c r="A43" s="106"/>
    </row>
    <row r="44" spans="1:1" x14ac:dyDescent="0.2">
      <c r="A44" s="106"/>
    </row>
    <row r="45" spans="1:1" x14ac:dyDescent="0.2">
      <c r="A45" s="106"/>
    </row>
    <row r="46" spans="1:1" x14ac:dyDescent="0.2">
      <c r="A46" s="106"/>
    </row>
    <row r="47" spans="1:1" x14ac:dyDescent="0.2">
      <c r="A47" s="106"/>
    </row>
    <row r="48" spans="1:1" x14ac:dyDescent="0.2">
      <c r="A48" s="106"/>
    </row>
    <row r="49" spans="1:1" x14ac:dyDescent="0.2">
      <c r="A49" s="106"/>
    </row>
    <row r="50" spans="1:1" x14ac:dyDescent="0.2">
      <c r="A50" s="106"/>
    </row>
    <row r="51" spans="1:1" x14ac:dyDescent="0.2">
      <c r="A51" s="106"/>
    </row>
    <row r="52" spans="1:1" x14ac:dyDescent="0.2">
      <c r="A52" s="106"/>
    </row>
    <row r="53" spans="1:1" x14ac:dyDescent="0.2">
      <c r="A53" s="106"/>
    </row>
    <row r="54" spans="1:1" x14ac:dyDescent="0.2">
      <c r="A54" s="106"/>
    </row>
    <row r="55" spans="1:1" x14ac:dyDescent="0.2">
      <c r="A55" s="106"/>
    </row>
    <row r="56" spans="1:1" x14ac:dyDescent="0.2">
      <c r="A56" s="106"/>
    </row>
    <row r="57" spans="1:1" x14ac:dyDescent="0.2">
      <c r="A57" s="106"/>
    </row>
    <row r="58" spans="1:1" x14ac:dyDescent="0.2">
      <c r="A58" s="106"/>
    </row>
    <row r="59" spans="1:1" x14ac:dyDescent="0.2">
      <c r="A59" s="106"/>
    </row>
    <row r="60" spans="1:1" x14ac:dyDescent="0.2">
      <c r="A60" s="106"/>
    </row>
    <row r="61" spans="1:1" x14ac:dyDescent="0.2">
      <c r="A61" s="106"/>
    </row>
    <row r="62" spans="1:1" x14ac:dyDescent="0.2">
      <c r="A62" s="106"/>
    </row>
    <row r="63" spans="1:1" x14ac:dyDescent="0.2">
      <c r="A63" s="106"/>
    </row>
    <row r="64" spans="1:1" x14ac:dyDescent="0.2">
      <c r="A64" s="106"/>
    </row>
    <row r="65" spans="1:1" x14ac:dyDescent="0.2">
      <c r="A65" s="106"/>
    </row>
    <row r="66" spans="1:1" x14ac:dyDescent="0.2">
      <c r="A66" s="106"/>
    </row>
    <row r="67" spans="1:1" x14ac:dyDescent="0.2">
      <c r="A67" s="106"/>
    </row>
    <row r="68" spans="1:1" x14ac:dyDescent="0.2">
      <c r="A68" s="106"/>
    </row>
    <row r="69" spans="1:1" x14ac:dyDescent="0.2">
      <c r="A69" s="106"/>
    </row>
    <row r="70" spans="1:1" x14ac:dyDescent="0.2">
      <c r="A70" s="106"/>
    </row>
    <row r="71" spans="1:1" x14ac:dyDescent="0.2">
      <c r="A71" s="106"/>
    </row>
    <row r="72" spans="1:1" x14ac:dyDescent="0.2">
      <c r="A72" s="106"/>
    </row>
    <row r="73" spans="1:1" x14ac:dyDescent="0.2">
      <c r="A73" s="106"/>
    </row>
    <row r="74" spans="1:1" x14ac:dyDescent="0.2">
      <c r="A74" s="106"/>
    </row>
    <row r="75" spans="1:1" x14ac:dyDescent="0.2">
      <c r="A75" s="106"/>
    </row>
    <row r="76" spans="1:1" x14ac:dyDescent="0.2">
      <c r="A76" s="106"/>
    </row>
    <row r="77" spans="1:1" x14ac:dyDescent="0.2">
      <c r="A77" s="106"/>
    </row>
    <row r="78" spans="1:1" x14ac:dyDescent="0.2">
      <c r="A78" s="106"/>
    </row>
    <row r="79" spans="1:1" x14ac:dyDescent="0.2">
      <c r="A79" s="106"/>
    </row>
    <row r="80" spans="1:1" x14ac:dyDescent="0.2">
      <c r="A80" s="106"/>
    </row>
    <row r="81" spans="1:1" x14ac:dyDescent="0.2">
      <c r="A81" s="106"/>
    </row>
    <row r="82" spans="1:1" x14ac:dyDescent="0.2">
      <c r="A82" s="106"/>
    </row>
    <row r="83" spans="1:1" x14ac:dyDescent="0.2">
      <c r="A83" s="106"/>
    </row>
  </sheetData>
  <mergeCells count="2">
    <mergeCell ref="A2:D2"/>
    <mergeCell ref="A3:B3"/>
  </mergeCells>
  <conditionalFormatting sqref="B18">
    <cfRule type="cellIs" dxfId="47"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D25"/>
  <sheetViews>
    <sheetView showGridLines="0" zoomScale="80" zoomScaleNormal="80" zoomScaleSheetLayoutView="100" workbookViewId="0">
      <selection activeCell="B6" sqref="B6"/>
    </sheetView>
  </sheetViews>
  <sheetFormatPr baseColWidth="10" defaultColWidth="11.42578125" defaultRowHeight="15" x14ac:dyDescent="0.2"/>
  <cols>
    <col min="1" max="1" width="59.5703125" style="47" customWidth="1"/>
    <col min="2" max="2" width="24.28515625" style="47" customWidth="1"/>
    <col min="3" max="4" width="25.28515625" style="47" customWidth="1"/>
    <col min="5" max="16384" width="11.42578125" style="47"/>
  </cols>
  <sheetData>
    <row r="1" spans="1:4" ht="15.75" x14ac:dyDescent="0.2">
      <c r="A1" s="45"/>
      <c r="B1" s="46"/>
    </row>
    <row r="2" spans="1:4" ht="16.5" customHeight="1" x14ac:dyDescent="0.2">
      <c r="A2" s="544" t="str">
        <f>"Synthèse des DÉPENSES consacrées à la R&amp;D en "&amp; SURVEY_YEAR &amp; " estimation en "&amp;SURVEY_YEAR+1</f>
        <v>Synthèse des DÉPENSES consacrées à la R&amp;D en 2024 estimation en 2025</v>
      </c>
      <c r="B2" s="544"/>
      <c r="C2" s="544"/>
      <c r="D2" s="192"/>
    </row>
    <row r="3" spans="1:4" ht="30" customHeight="1" x14ac:dyDescent="0.25">
      <c r="A3" s="555" t="s">
        <v>275</v>
      </c>
      <c r="B3" s="555"/>
      <c r="C3" s="555"/>
      <c r="D3" s="193"/>
    </row>
    <row r="4" spans="1:4" ht="19.5" customHeight="1" x14ac:dyDescent="0.2">
      <c r="A4" s="182"/>
      <c r="B4" s="556" t="s">
        <v>72</v>
      </c>
      <c r="C4" s="556"/>
      <c r="D4" s="194"/>
    </row>
    <row r="5" spans="1:4" ht="24" customHeight="1" x14ac:dyDescent="0.2">
      <c r="A5" s="186"/>
      <c r="B5" s="185" t="str">
        <f>"en " &amp; SURVEY_YEAR</f>
        <v>en 2024</v>
      </c>
      <c r="C5" s="183" t="str">
        <f>"Estimation " &amp; SURVEY_YEAR+1</f>
        <v>Estimation 2025</v>
      </c>
      <c r="D5" s="185" t="str">
        <f>"Evolution "&amp;SURVEY_YEAR+1&amp;"/"&amp;SURVEY_YEAR</f>
        <v>Evolution 2025/2024</v>
      </c>
    </row>
    <row r="6" spans="1:4" ht="65.25" customHeight="1" x14ac:dyDescent="0.2">
      <c r="A6" s="187" t="s">
        <v>537</v>
      </c>
      <c r="B6" s="190">
        <f>DI_TOTALE</f>
        <v>0</v>
      </c>
      <c r="C6" s="190">
        <f>DI_TOTALE_PREV</f>
        <v>0</v>
      </c>
      <c r="D6" s="214">
        <f>IF(DI_TOTALE&lt;&gt;0,(DI_TOTALE_PREV/DI_TOTALE-1)*100,0)</f>
        <v>0</v>
      </c>
    </row>
    <row r="7" spans="1:4" ht="22.5" customHeight="1" x14ac:dyDescent="0.2">
      <c r="A7" s="187" t="s">
        <v>538</v>
      </c>
      <c r="B7" s="190">
        <f>DE_TOTALE</f>
        <v>0</v>
      </c>
      <c r="C7" s="190">
        <f>DE_TOTALE_PREV</f>
        <v>0</v>
      </c>
      <c r="D7" s="214">
        <f>IF(DE_TOTALE&lt;&gt;0,(DE_TOTALE_PREV/DE_TOTALE-1)*100,0)</f>
        <v>0</v>
      </c>
    </row>
    <row r="8" spans="1:4" ht="15.75" x14ac:dyDescent="0.2">
      <c r="A8" s="188" t="s">
        <v>539</v>
      </c>
      <c r="B8" s="189">
        <f>D_SYNTHESE_DI_TOTALE+D_SYNTHESE_DE_TOTALE</f>
        <v>0</v>
      </c>
      <c r="C8" s="189">
        <f>D_SYNTHESE_DI_TOTALE_PREV+D_SYNTHESE_DE_TOTALE_PREV</f>
        <v>0</v>
      </c>
      <c r="D8" s="214">
        <f>IF(DEP_TOTALE&lt;&gt;0,(DEP_TOTALE_PREV/DEP_TOTALE-1)*100,0)</f>
        <v>0</v>
      </c>
    </row>
    <row r="9" spans="1:4" ht="15.75" x14ac:dyDescent="0.2">
      <c r="A9" s="191"/>
      <c r="B9" s="191"/>
      <c r="C9" s="191"/>
      <c r="D9" s="191"/>
    </row>
    <row r="10" spans="1:4" ht="15.75" x14ac:dyDescent="0.2">
      <c r="A10" s="337" t="str">
        <f>IF(ABS(D8)&gt;20,"Les dépenses de R&amp;D estimées pour "&amp; SURVEY_YEAR + 1&amp; " varient de plus de 20% par rapport aux dépenses de R&amp;D "&amp; SURVEY_YEAR,"Contrôles OK")</f>
        <v>Contrôles OK</v>
      </c>
      <c r="B10" s="338"/>
      <c r="C10" s="338"/>
      <c r="D10" s="338"/>
    </row>
    <row r="11" spans="1:4" ht="26.25" customHeight="1" x14ac:dyDescent="0.2">
      <c r="A11" s="560" t="str">
        <f>IF(OR(ISBLANK(D_SYNTHESE_DI_TOTALE),D_SYNTHESE_DI_TOTALE=0),"Aucune dépense interne de R&amp;D n'a été renseignée","Contrôles OK")</f>
        <v>Aucune dépense interne de R&amp;D n'a été renseignée</v>
      </c>
      <c r="B11" s="561"/>
      <c r="C11" s="561"/>
      <c r="D11" s="562"/>
    </row>
    <row r="12" spans="1:4" ht="26.25" customHeight="1" x14ac:dyDescent="0.2">
      <c r="A12" s="196"/>
      <c r="B12" s="196"/>
      <c r="C12" s="196"/>
      <c r="D12" s="196"/>
    </row>
    <row r="13" spans="1:4" ht="33.75" customHeight="1" x14ac:dyDescent="0.2">
      <c r="A13" s="557" t="s">
        <v>276</v>
      </c>
      <c r="B13" s="557"/>
      <c r="C13" s="557"/>
      <c r="D13" s="195"/>
    </row>
    <row r="14" spans="1:4" ht="12" customHeight="1" x14ac:dyDescent="0.2">
      <c r="A14" s="184"/>
      <c r="B14" s="184"/>
      <c r="C14" s="184"/>
      <c r="D14" s="184"/>
    </row>
    <row r="15" spans="1:4" ht="54" customHeight="1" x14ac:dyDescent="0.2">
      <c r="A15" s="558" t="s">
        <v>277</v>
      </c>
      <c r="B15" s="559"/>
      <c r="C15" s="559"/>
      <c r="D15" s="559"/>
    </row>
    <row r="16" spans="1:4" ht="24" customHeight="1" x14ac:dyDescent="0.2"/>
    <row r="23" ht="31.5" customHeight="1" x14ac:dyDescent="0.2"/>
    <row r="24" ht="31.5" customHeight="1" x14ac:dyDescent="0.2"/>
    <row r="25" ht="31.5" customHeight="1" x14ac:dyDescent="0.2"/>
  </sheetData>
  <mergeCells count="6">
    <mergeCell ref="A2:C2"/>
    <mergeCell ref="A3:C3"/>
    <mergeCell ref="B4:C4"/>
    <mergeCell ref="A13:C13"/>
    <mergeCell ref="A15:D15"/>
    <mergeCell ref="A11:D11"/>
  </mergeCells>
  <conditionalFormatting sqref="D6">
    <cfRule type="cellIs" dxfId="46" priority="4" operator="notBetween">
      <formula>-20</formula>
      <formula>20</formula>
    </cfRule>
  </conditionalFormatting>
  <conditionalFormatting sqref="D7">
    <cfRule type="cellIs" dxfId="45" priority="3" operator="notBetween">
      <formula>-20</formula>
      <formula>20</formula>
    </cfRule>
  </conditionalFormatting>
  <conditionalFormatting sqref="D8">
    <cfRule type="cellIs" dxfId="44" priority="2" operator="notBetween">
      <formula>-20</formula>
      <formula>20</formula>
    </cfRule>
  </conditionalFormatting>
  <conditionalFormatting sqref="B6">
    <cfRule type="cellIs" dxfId="43" priority="1" operator="equal">
      <formula>0</formula>
    </cfRule>
  </conditionalFormatting>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E20"/>
  <sheetViews>
    <sheetView showGridLines="0" topLeftCell="A4" zoomScale="85" zoomScaleNormal="85" zoomScaleSheetLayoutView="100" workbookViewId="0">
      <selection activeCell="A10" sqref="A10:D10"/>
    </sheetView>
  </sheetViews>
  <sheetFormatPr baseColWidth="10" defaultColWidth="11.42578125" defaultRowHeight="15" x14ac:dyDescent="0.2"/>
  <cols>
    <col min="1" max="1" width="59.5703125" style="47" customWidth="1"/>
    <col min="2" max="4" width="20.7109375" style="47" customWidth="1"/>
    <col min="5" max="5" width="3.28515625" style="48" customWidth="1"/>
    <col min="6" max="16384" width="11.42578125" style="47"/>
  </cols>
  <sheetData>
    <row r="1" spans="1:5" ht="15.75" x14ac:dyDescent="0.2">
      <c r="A1" s="45"/>
      <c r="B1" s="46"/>
    </row>
    <row r="2" spans="1:5" ht="38.450000000000003" customHeight="1" x14ac:dyDescent="0.2">
      <c r="A2" s="564" t="str">
        <f>" Ressources utilisées pour les dépenses de R&amp;D  en " &amp; SURVEY_YEAR &amp; " et estimations " &amp; SURVEY_YEAR+1 &amp; " : Dotations budgétaires"</f>
        <v xml:space="preserve"> Ressources utilisées pour les dépenses de R&amp;D  en 2024 et estimations 2025 : Dotations budgétaires</v>
      </c>
      <c r="B2" s="564"/>
      <c r="C2" s="564"/>
      <c r="D2" s="564"/>
      <c r="E2" s="49"/>
    </row>
    <row r="3" spans="1:5" ht="128.25" customHeight="1" x14ac:dyDescent="0.2">
      <c r="A3" s="550" t="s">
        <v>544</v>
      </c>
      <c r="B3" s="550"/>
      <c r="C3" s="550"/>
      <c r="D3" s="550"/>
      <c r="E3" s="51"/>
    </row>
    <row r="4" spans="1:5" ht="31.5" x14ac:dyDescent="0.25">
      <c r="B4" s="158">
        <f>SURVEY_YEAR</f>
        <v>2024</v>
      </c>
      <c r="C4" s="204" t="str">
        <f>"Estimation " &amp; SURVEY_YEAR+1</f>
        <v>Estimation 2025</v>
      </c>
      <c r="D4" s="212" t="str">
        <f>"Estimation " &amp; SURVEY_YEAR+1&amp;"/"&amp;SURVEY_YEAR</f>
        <v>Estimation 2025/2024</v>
      </c>
      <c r="E4" s="51"/>
    </row>
    <row r="5" spans="1:5" ht="15.75" x14ac:dyDescent="0.25">
      <c r="B5" s="563" t="s">
        <v>72</v>
      </c>
      <c r="C5" s="563"/>
      <c r="D5" s="213" t="s">
        <v>543</v>
      </c>
      <c r="E5" s="51"/>
    </row>
    <row r="6" spans="1:5" ht="85.9" customHeight="1" x14ac:dyDescent="0.2">
      <c r="A6" s="200" t="s">
        <v>541</v>
      </c>
      <c r="B6" s="207"/>
      <c r="C6" s="208"/>
      <c r="D6" s="214">
        <f>IF(RESS_MIRES&lt;&gt;0,(RESS_MIRES_PREV/RESS_MIRES-1)*100,0)</f>
        <v>0</v>
      </c>
    </row>
    <row r="7" spans="1:5" ht="58.15" customHeight="1" x14ac:dyDescent="0.2">
      <c r="A7" s="201" t="s">
        <v>542</v>
      </c>
      <c r="B7" s="207"/>
      <c r="C7" s="208"/>
      <c r="D7" s="214">
        <f>IF(RESS_HORS_MIRES&lt;&gt;0,(RESS_HORS_MIRES_PREV/RESS_HORS_MIRES-1)*100,0)</f>
        <v>0</v>
      </c>
      <c r="E7" s="51"/>
    </row>
    <row r="8" spans="1:5" ht="30" x14ac:dyDescent="0.2">
      <c r="A8" s="202" t="s">
        <v>278</v>
      </c>
      <c r="B8" s="207"/>
      <c r="C8" s="208"/>
      <c r="D8" s="214">
        <f>IF(RESS_REC&lt;&gt;0,(RESS_REC_PREV/RESS_REC-1)*100,0)</f>
        <v>0</v>
      </c>
      <c r="E8" s="51"/>
    </row>
    <row r="9" spans="1:5" ht="15.75" x14ac:dyDescent="0.2">
      <c r="A9" s="206" t="s">
        <v>279</v>
      </c>
      <c r="B9" s="209">
        <f>RESS_MIRES+RESS_HORS_MIRES+RESS_REC</f>
        <v>0</v>
      </c>
      <c r="C9" s="209">
        <f>RESS_MIRES_PREV+RESS_HORS_MIRES_PREV+RESS_REC_PREV</f>
        <v>0</v>
      </c>
      <c r="D9" s="214">
        <f>IF(RESS_BUDGT_TOTAL&lt;&gt;0,(RESS_BUDGT_PREV/RESS_BUDGT_TOTAL-1)*100,0)</f>
        <v>0</v>
      </c>
    </row>
    <row r="10" spans="1:5" ht="33" customHeight="1" x14ac:dyDescent="0.2">
      <c r="A10" s="532" t="str">
        <f>IF(ABS(D9)&gt;3,"Les ressources budgétaires estimées pour "&amp; SURVEY_YEAR + 1&amp; " varient de plus de 20% par rapport aux ressources budgétaires "&amp; SURVEY_YEAR,"Contrôles OK")</f>
        <v>Contrôles OK</v>
      </c>
      <c r="B10" s="532"/>
      <c r="C10" s="532"/>
      <c r="D10" s="532"/>
      <c r="E10" s="51"/>
    </row>
    <row r="12" spans="1:5" ht="17.45" customHeight="1" x14ac:dyDescent="0.2">
      <c r="A12" s="565" t="s">
        <v>545</v>
      </c>
      <c r="B12" s="565"/>
      <c r="C12" s="565"/>
      <c r="D12" s="565"/>
    </row>
    <row r="13" spans="1:5" ht="15.6" customHeight="1" x14ac:dyDescent="0.2">
      <c r="A13" s="566" t="s">
        <v>546</v>
      </c>
      <c r="B13" s="566"/>
      <c r="C13" s="566"/>
      <c r="D13" s="566"/>
    </row>
    <row r="14" spans="1:5" ht="15.6" customHeight="1" x14ac:dyDescent="0.2">
      <c r="A14" s="566" t="s">
        <v>547</v>
      </c>
      <c r="B14" s="566"/>
      <c r="C14" s="566"/>
      <c r="D14" s="566"/>
    </row>
    <row r="15" spans="1:5" ht="15" customHeight="1" x14ac:dyDescent="0.2">
      <c r="A15" s="567" t="s">
        <v>621</v>
      </c>
      <c r="B15" s="568"/>
      <c r="C15" s="568"/>
      <c r="D15" s="568"/>
    </row>
    <row r="16" spans="1:5" ht="15" customHeight="1" x14ac:dyDescent="0.2">
      <c r="A16" s="566" t="s">
        <v>548</v>
      </c>
      <c r="B16" s="566"/>
      <c r="C16" s="566"/>
      <c r="D16" s="566"/>
    </row>
    <row r="17" spans="1:4" ht="15" customHeight="1" x14ac:dyDescent="0.2">
      <c r="A17" s="566" t="s">
        <v>622</v>
      </c>
      <c r="B17" s="566"/>
      <c r="C17" s="566"/>
      <c r="D17" s="566"/>
    </row>
    <row r="18" spans="1:4" ht="15" customHeight="1" x14ac:dyDescent="0.2">
      <c r="A18" s="566" t="s">
        <v>549</v>
      </c>
      <c r="B18" s="566"/>
      <c r="C18" s="566"/>
      <c r="D18" s="566"/>
    </row>
    <row r="19" spans="1:4" ht="15" customHeight="1" x14ac:dyDescent="0.2">
      <c r="A19" s="566" t="s">
        <v>550</v>
      </c>
      <c r="B19" s="566"/>
      <c r="C19" s="566"/>
      <c r="D19" s="566"/>
    </row>
    <row r="20" spans="1:4" ht="15" customHeight="1" x14ac:dyDescent="0.2">
      <c r="A20" s="566" t="s">
        <v>551</v>
      </c>
      <c r="B20" s="566"/>
      <c r="C20" s="566"/>
      <c r="D20" s="566"/>
    </row>
  </sheetData>
  <mergeCells count="13">
    <mergeCell ref="A19:D19"/>
    <mergeCell ref="A20:D20"/>
    <mergeCell ref="A14:D14"/>
    <mergeCell ref="A15:D15"/>
    <mergeCell ref="A16:D16"/>
    <mergeCell ref="A17:D17"/>
    <mergeCell ref="A18:D18"/>
    <mergeCell ref="B5:C5"/>
    <mergeCell ref="A3:D3"/>
    <mergeCell ref="A2:D2"/>
    <mergeCell ref="A12:D12"/>
    <mergeCell ref="A13:D13"/>
    <mergeCell ref="A10:D10"/>
  </mergeCells>
  <conditionalFormatting sqref="D6">
    <cfRule type="cellIs" dxfId="42" priority="5" operator="notBetween">
      <formula>-20</formula>
      <formula>20</formula>
    </cfRule>
  </conditionalFormatting>
  <conditionalFormatting sqref="D9">
    <cfRule type="cellIs" dxfId="41" priority="1" operator="notBetween">
      <formula>-20</formula>
      <formula>20</formula>
    </cfRule>
  </conditionalFormatting>
  <conditionalFormatting sqref="D7">
    <cfRule type="cellIs" dxfId="40" priority="3" operator="notBetween">
      <formula>-20</formula>
      <formula>20</formula>
    </cfRule>
  </conditionalFormatting>
  <conditionalFormatting sqref="D8">
    <cfRule type="cellIs" dxfId="39" priority="2"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D41"/>
  <sheetViews>
    <sheetView showGridLines="0" zoomScaleNormal="100" zoomScaleSheetLayoutView="100" workbookViewId="0">
      <pane xSplit="3" ySplit="2" topLeftCell="D3" activePane="bottomRight" state="frozen"/>
      <selection pane="topRight" activeCell="D1" sqref="D1"/>
      <selection pane="bottomLeft" activeCell="A3" sqref="A3"/>
      <selection pane="bottomRight" activeCell="C14" sqref="C14"/>
    </sheetView>
  </sheetViews>
  <sheetFormatPr baseColWidth="10" defaultColWidth="11.42578125" defaultRowHeight="15" x14ac:dyDescent="0.2"/>
  <cols>
    <col min="1" max="1" width="59.5703125" style="47" customWidth="1"/>
    <col min="2" max="2" width="24.28515625" style="47" customWidth="1"/>
    <col min="3" max="3" width="25.28515625" style="47" customWidth="1"/>
    <col min="4" max="4" width="3.28515625" style="48" customWidth="1"/>
    <col min="5" max="16384" width="11.42578125" style="47"/>
  </cols>
  <sheetData>
    <row r="1" spans="1:4" ht="15.75" x14ac:dyDescent="0.2">
      <c r="A1" s="45"/>
      <c r="B1" s="46"/>
    </row>
    <row r="2" spans="1:4" ht="28.15" customHeight="1" x14ac:dyDescent="0.2">
      <c r="A2" s="544" t="str">
        <f>"Ressources propres utilisées pour la R&amp;D en " &amp; SURVEY_YEAR &amp; " et estimation " &amp; SURVEY_YEAR+1</f>
        <v>Ressources propres utilisées pour la R&amp;D en 2024 et estimation 2025</v>
      </c>
      <c r="B2" s="544"/>
      <c r="C2" s="544"/>
      <c r="D2" s="49"/>
    </row>
    <row r="3" spans="1:4" ht="96.6" customHeight="1" x14ac:dyDescent="0.2">
      <c r="A3" s="514" t="s">
        <v>552</v>
      </c>
      <c r="B3" s="515"/>
      <c r="C3" s="535"/>
      <c r="D3" s="50"/>
    </row>
    <row r="4" spans="1:4" x14ac:dyDescent="0.2">
      <c r="B4" s="55">
        <f>SURVEY_YEAR</f>
        <v>2024</v>
      </c>
      <c r="C4" s="223">
        <f>SURVEY_YEAR+1</f>
        <v>2025</v>
      </c>
      <c r="D4" s="50"/>
    </row>
    <row r="5" spans="1:4" ht="15.75" x14ac:dyDescent="0.25">
      <c r="B5" s="55" t="s">
        <v>72</v>
      </c>
      <c r="C5" s="72"/>
      <c r="D5" s="50"/>
    </row>
    <row r="6" spans="1:4" ht="45" x14ac:dyDescent="0.2">
      <c r="A6" s="197" t="s">
        <v>280</v>
      </c>
      <c r="B6" s="221"/>
      <c r="D6" s="50"/>
    </row>
    <row r="7" spans="1:4" x14ac:dyDescent="0.2">
      <c r="A7" s="216" t="s">
        <v>281</v>
      </c>
      <c r="B7" s="221"/>
      <c r="D7" s="50"/>
    </row>
    <row r="8" spans="1:4" x14ac:dyDescent="0.2">
      <c r="A8" s="216" t="s">
        <v>282</v>
      </c>
      <c r="B8" s="221"/>
    </row>
    <row r="9" spans="1:4" x14ac:dyDescent="0.2">
      <c r="A9" s="216" t="s">
        <v>283</v>
      </c>
      <c r="B9" s="221"/>
      <c r="D9" s="58"/>
    </row>
    <row r="10" spans="1:4" x14ac:dyDescent="0.2">
      <c r="A10" s="216" t="s">
        <v>284</v>
      </c>
      <c r="B10" s="221"/>
      <c r="D10" s="51"/>
    </row>
    <row r="11" spans="1:4" ht="25.5" customHeight="1" x14ac:dyDescent="0.2">
      <c r="A11" s="216" t="s">
        <v>285</v>
      </c>
      <c r="B11" s="221"/>
      <c r="C11" s="217"/>
      <c r="D11" s="51"/>
    </row>
    <row r="12" spans="1:4" ht="15.75" x14ac:dyDescent="0.25">
      <c r="A12" s="218" t="s">
        <v>286</v>
      </c>
      <c r="B12" s="221"/>
      <c r="C12" s="199" t="s">
        <v>72</v>
      </c>
      <c r="D12" s="51"/>
    </row>
    <row r="13" spans="1:4" ht="15.75" x14ac:dyDescent="0.2">
      <c r="A13" s="198" t="s">
        <v>287</v>
      </c>
      <c r="B13" s="224">
        <f>SUM(B6:B12)</f>
        <v>0</v>
      </c>
      <c r="C13" s="222"/>
      <c r="D13" s="51"/>
    </row>
    <row r="14" spans="1:4" x14ac:dyDescent="0.2">
      <c r="A14" s="47" t="str">
        <f>"Evolution "&amp;SURVEY_YEAR+1&amp;"/"&amp;SURVEY_YEAR</f>
        <v>Evolution 2025/2024</v>
      </c>
      <c r="C14" s="214">
        <f>IF(RESS_PROPRES_TOTAL&lt;&gt;0,(RESS_PROPRES_PREV/RESS_PROPRES_TOTAL-1)*100,0)</f>
        <v>0</v>
      </c>
    </row>
    <row r="15" spans="1:4" x14ac:dyDescent="0.2">
      <c r="B15" s="219"/>
      <c r="C15" s="480"/>
      <c r="D15" s="220"/>
    </row>
    <row r="16" spans="1:4" ht="15.6" customHeight="1" x14ac:dyDescent="0.2">
      <c r="A16" s="569" t="str">
        <f>IF(ABS(C14)&gt;20,"Les ressources propres estimées pour "&amp;SURVEY_YEAR+1&amp;" varient de plus de 20% par rapport aux ressources propres "&amp;SURVEY_YEAR,"Contrôles OK")</f>
        <v>Contrôles OK</v>
      </c>
      <c r="B16" s="569"/>
      <c r="C16" s="569"/>
    </row>
    <row r="17" spans="2:3" x14ac:dyDescent="0.2">
      <c r="B17" s="219"/>
      <c r="C17" s="219"/>
    </row>
    <row r="18" spans="2:3" x14ac:dyDescent="0.2">
      <c r="B18" s="219"/>
      <c r="C18" s="219"/>
    </row>
    <row r="19" spans="2:3" x14ac:dyDescent="0.2">
      <c r="B19" s="219"/>
      <c r="C19" s="219"/>
    </row>
    <row r="20" spans="2:3" x14ac:dyDescent="0.2">
      <c r="B20" s="219"/>
      <c r="C20" s="219"/>
    </row>
    <row r="21" spans="2:3" x14ac:dyDescent="0.2">
      <c r="B21" s="219"/>
      <c r="C21" s="219"/>
    </row>
    <row r="22" spans="2:3" x14ac:dyDescent="0.2">
      <c r="B22" s="219"/>
      <c r="C22" s="219"/>
    </row>
    <row r="23" spans="2:3" x14ac:dyDescent="0.2">
      <c r="B23" s="219"/>
      <c r="C23" s="219"/>
    </row>
    <row r="24" spans="2:3" x14ac:dyDescent="0.2">
      <c r="B24" s="219"/>
      <c r="C24" s="219"/>
    </row>
    <row r="25" spans="2:3" x14ac:dyDescent="0.2">
      <c r="B25" s="219"/>
      <c r="C25" s="219"/>
    </row>
    <row r="26" spans="2:3" x14ac:dyDescent="0.2">
      <c r="B26" s="219"/>
      <c r="C26" s="219"/>
    </row>
    <row r="39" ht="31.5" customHeight="1" x14ac:dyDescent="0.2"/>
    <row r="40" ht="31.5" customHeight="1" x14ac:dyDescent="0.2"/>
    <row r="41" ht="31.5" customHeight="1" x14ac:dyDescent="0.2"/>
  </sheetData>
  <mergeCells count="3">
    <mergeCell ref="A2:C2"/>
    <mergeCell ref="A3:C3"/>
    <mergeCell ref="A16:C16"/>
  </mergeCells>
  <conditionalFormatting sqref="C13">
    <cfRule type="cellIs" dxfId="38" priority="2" stopIfTrue="1" operator="equal">
      <formula>TRUE</formula>
    </cfRule>
    <cfRule type="cellIs" dxfId="37" priority="3" stopIfTrue="1" operator="equal">
      <formula>FALSE</formula>
    </cfRule>
  </conditionalFormatting>
  <conditionalFormatting sqref="C14">
    <cfRule type="cellIs" dxfId="36"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F53"/>
  <sheetViews>
    <sheetView showGridLines="0" zoomScaleNormal="100" zoomScaleSheetLayoutView="100" workbookViewId="0">
      <pane xSplit="3" ySplit="2" topLeftCell="D3" activePane="bottomRight" state="frozen"/>
      <selection pane="topRight" activeCell="D1" sqref="D1"/>
      <selection pane="bottomLeft" activeCell="A3" sqref="A3"/>
      <selection pane="bottomRight" activeCell="A20" sqref="A20"/>
    </sheetView>
  </sheetViews>
  <sheetFormatPr baseColWidth="10" defaultColWidth="11.42578125" defaultRowHeight="12.75" x14ac:dyDescent="0.2"/>
  <cols>
    <col min="1" max="1" width="72.7109375" style="18" customWidth="1"/>
    <col min="2" max="2" width="26.28515625" style="18" customWidth="1"/>
    <col min="3" max="3" width="3.5703125" style="18" customWidth="1"/>
    <col min="4" max="4" width="3.28515625" style="4" customWidth="1"/>
    <col min="5" max="5" width="96.7109375" style="4" customWidth="1"/>
    <col min="6" max="6" width="3.140625" style="3" customWidth="1"/>
    <col min="7" max="16384" width="11.42578125" style="18"/>
  </cols>
  <sheetData>
    <row r="1" spans="1:6" s="2" customFormat="1" ht="15" x14ac:dyDescent="0.2">
      <c r="A1" s="15"/>
      <c r="B1" s="16"/>
      <c r="C1" s="18"/>
      <c r="D1" s="4"/>
      <c r="E1" s="235" t="s">
        <v>429</v>
      </c>
      <c r="F1" s="3"/>
    </row>
    <row r="2" spans="1:6" s="23" customFormat="1" ht="33" customHeight="1" x14ac:dyDescent="0.2">
      <c r="A2" s="570" t="str">
        <f>" Ressources externes utilisées en " &amp; SURVEY_YEAR &amp; ", en provenance du secteur militaire de l'État et des organismes publics"</f>
        <v xml:space="preserve"> Ressources externes utilisées en 2024, en provenance du secteur militaire de l'État et des organismes publics</v>
      </c>
      <c r="B2" s="570"/>
      <c r="C2" s="570"/>
      <c r="D2" s="6"/>
      <c r="F2" s="8"/>
    </row>
    <row r="3" spans="1:6" s="24" customFormat="1" ht="51.6" customHeight="1" x14ac:dyDescent="0.25">
      <c r="A3" s="571" t="s">
        <v>553</v>
      </c>
      <c r="B3" s="571"/>
      <c r="D3" s="6"/>
      <c r="E3" s="7"/>
      <c r="F3" s="8"/>
    </row>
    <row r="4" spans="1:6" ht="18" customHeight="1" x14ac:dyDescent="0.2">
      <c r="A4" s="19"/>
      <c r="D4" s="21"/>
      <c r="E4" s="21"/>
      <c r="F4" s="22"/>
    </row>
    <row r="5" spans="1:6" ht="15" x14ac:dyDescent="0.2">
      <c r="A5" s="230" t="s">
        <v>106</v>
      </c>
      <c r="B5" s="231" t="s">
        <v>72</v>
      </c>
      <c r="D5" s="10"/>
      <c r="E5" s="50"/>
      <c r="F5" s="11"/>
    </row>
    <row r="6" spans="1:6" ht="30" x14ac:dyDescent="0.2">
      <c r="A6" s="227" t="s">
        <v>288</v>
      </c>
      <c r="B6" s="226"/>
      <c r="D6" s="10"/>
      <c r="E6" s="159" t="s">
        <v>289</v>
      </c>
      <c r="F6" s="11"/>
    </row>
    <row r="7" spans="1:6" ht="30" x14ac:dyDescent="0.2">
      <c r="A7" s="228" t="s">
        <v>290</v>
      </c>
      <c r="B7" s="226"/>
      <c r="D7" s="10"/>
      <c r="E7" s="159" t="s">
        <v>291</v>
      </c>
      <c r="F7" s="11"/>
    </row>
    <row r="8" spans="1:6" ht="15" x14ac:dyDescent="0.2">
      <c r="A8" s="229" t="s">
        <v>292</v>
      </c>
      <c r="B8" s="226"/>
      <c r="E8" s="159" t="s">
        <v>293</v>
      </c>
    </row>
    <row r="9" spans="1:6" ht="15" x14ac:dyDescent="0.2">
      <c r="A9" s="229" t="s">
        <v>294</v>
      </c>
      <c r="B9" s="226"/>
      <c r="D9" s="13"/>
      <c r="E9" s="159" t="s">
        <v>295</v>
      </c>
      <c r="F9" s="14"/>
    </row>
    <row r="10" spans="1:6" ht="15" x14ac:dyDescent="0.2">
      <c r="A10" s="229" t="s">
        <v>296</v>
      </c>
      <c r="B10" s="226"/>
      <c r="D10" s="5"/>
      <c r="E10" s="159" t="s">
        <v>297</v>
      </c>
      <c r="F10" s="9"/>
    </row>
    <row r="11" spans="1:6" ht="15" x14ac:dyDescent="0.2">
      <c r="A11" s="229" t="s">
        <v>298</v>
      </c>
      <c r="B11" s="226"/>
      <c r="D11" s="5"/>
      <c r="E11" s="159" t="s">
        <v>299</v>
      </c>
      <c r="F11" s="9"/>
    </row>
    <row r="12" spans="1:6" ht="15" x14ac:dyDescent="0.2">
      <c r="A12" s="229" t="s">
        <v>300</v>
      </c>
      <c r="B12" s="226"/>
      <c r="D12" s="5"/>
      <c r="E12" s="159" t="s">
        <v>301</v>
      </c>
      <c r="F12" s="9"/>
    </row>
    <row r="13" spans="1:6" ht="15" x14ac:dyDescent="0.2">
      <c r="A13" s="229" t="s">
        <v>302</v>
      </c>
      <c r="B13" s="226"/>
      <c r="D13" s="5"/>
      <c r="E13" s="159" t="s">
        <v>303</v>
      </c>
      <c r="F13" s="9"/>
    </row>
    <row r="14" spans="1:6" ht="15" x14ac:dyDescent="0.2">
      <c r="A14" s="229" t="s">
        <v>304</v>
      </c>
      <c r="B14" s="226"/>
      <c r="D14" s="5"/>
      <c r="E14" s="159" t="s">
        <v>305</v>
      </c>
      <c r="F14" s="9"/>
    </row>
    <row r="15" spans="1:6" ht="15" x14ac:dyDescent="0.2">
      <c r="A15" s="229" t="s">
        <v>306</v>
      </c>
      <c r="B15" s="226"/>
      <c r="D15" s="5"/>
      <c r="E15" s="159" t="s">
        <v>307</v>
      </c>
      <c r="F15" s="9"/>
    </row>
    <row r="16" spans="1:6" x14ac:dyDescent="0.2">
      <c r="A16" s="229" t="s">
        <v>117</v>
      </c>
      <c r="B16" s="226"/>
    </row>
    <row r="17" spans="1:6" ht="17.25" customHeight="1" x14ac:dyDescent="0.2">
      <c r="A17" s="229" t="s">
        <v>118</v>
      </c>
      <c r="B17" s="226"/>
      <c r="D17" s="5"/>
      <c r="E17" s="5"/>
      <c r="F17" s="9"/>
    </row>
    <row r="18" spans="1:6" ht="17.25" customHeight="1" x14ac:dyDescent="0.2">
      <c r="A18" s="229" t="s">
        <v>266</v>
      </c>
      <c r="B18" s="232"/>
      <c r="D18" s="5"/>
      <c r="E18" s="5"/>
      <c r="F18" s="9"/>
    </row>
    <row r="19" spans="1:6" ht="38.25" x14ac:dyDescent="0.2">
      <c r="A19" s="225" t="s">
        <v>630</v>
      </c>
      <c r="B19" s="233">
        <f>SUM(B6:B17)</f>
        <v>0</v>
      </c>
    </row>
    <row r="20" spans="1:6" x14ac:dyDescent="0.2">
      <c r="D20" s="6"/>
      <c r="E20" s="6"/>
      <c r="F20" s="8"/>
    </row>
    <row r="50" ht="15.75" customHeight="1" x14ac:dyDescent="0.2"/>
    <row r="51" ht="15.75" customHeight="1" x14ac:dyDescent="0.2"/>
    <row r="52" ht="15.75" customHeight="1" x14ac:dyDescent="0.2"/>
    <row r="53" ht="15.75" customHeight="1" x14ac:dyDescent="0.2"/>
  </sheetData>
  <mergeCells count="2">
    <mergeCell ref="A2:C2"/>
    <mergeCell ref="A3:B3"/>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E34"/>
  <sheetViews>
    <sheetView showGridLines="0" zoomScale="85" zoomScaleNormal="85" zoomScaleSheetLayoutView="100" workbookViewId="0">
      <pane xSplit="1" ySplit="3" topLeftCell="B4" activePane="bottomRight" state="frozen"/>
      <selection pane="topRight" activeCell="B1" sqref="B1"/>
      <selection pane="bottomLeft" activeCell="A4" sqref="A4"/>
      <selection pane="bottomRight" activeCell="A15" sqref="A15"/>
    </sheetView>
  </sheetViews>
  <sheetFormatPr baseColWidth="10" defaultColWidth="11.5703125" defaultRowHeight="15" x14ac:dyDescent="0.2"/>
  <cols>
    <col min="1" max="1" width="62.5703125" style="63" customWidth="1"/>
    <col min="2" max="2" width="45.140625" style="67" customWidth="1"/>
    <col min="3" max="3" width="3.28515625" style="62" customWidth="1"/>
    <col min="4" max="4" width="45.7109375" style="64" customWidth="1"/>
    <col min="5" max="5" width="9.85546875" style="62" customWidth="1"/>
    <col min="6" max="16384" width="11.5703125" style="63"/>
  </cols>
  <sheetData>
    <row r="1" spans="1:5" ht="15.75" x14ac:dyDescent="0.2">
      <c r="A1" s="60"/>
      <c r="B1" s="61"/>
      <c r="D1" s="113" t="s">
        <v>429</v>
      </c>
    </row>
    <row r="2" spans="1:5" ht="16.5" thickBot="1" x14ac:dyDescent="0.25">
      <c r="A2" s="94" t="s">
        <v>40</v>
      </c>
      <c r="B2" s="95"/>
      <c r="C2" s="65"/>
      <c r="E2" s="65"/>
    </row>
    <row r="3" spans="1:5" ht="13.5" customHeight="1" thickTop="1" x14ac:dyDescent="0.2">
      <c r="A3" s="66"/>
      <c r="C3" s="68"/>
      <c r="E3" s="68"/>
    </row>
    <row r="4" spans="1:5" ht="13.5" customHeight="1" x14ac:dyDescent="0.2">
      <c r="A4" s="121" t="s">
        <v>411</v>
      </c>
      <c r="B4" s="99">
        <v>2024</v>
      </c>
      <c r="C4" s="70"/>
      <c r="E4" s="70"/>
    </row>
    <row r="5" spans="1:5" ht="13.5" customHeight="1" x14ac:dyDescent="0.2">
      <c r="A5" s="121" t="s">
        <v>41</v>
      </c>
      <c r="B5" s="99" t="s">
        <v>29</v>
      </c>
      <c r="C5" s="69"/>
      <c r="E5" s="69"/>
    </row>
    <row r="6" spans="1:5" ht="13.5" customHeight="1" x14ac:dyDescent="0.2">
      <c r="A6" s="120" t="s">
        <v>42</v>
      </c>
      <c r="B6" s="118"/>
      <c r="C6" s="69"/>
      <c r="E6" s="69"/>
    </row>
    <row r="7" spans="1:5" ht="50.25" customHeight="1" x14ac:dyDescent="0.2">
      <c r="A7" s="120" t="s">
        <v>43</v>
      </c>
      <c r="B7" s="116"/>
    </row>
    <row r="8" spans="1:5" ht="22.5" customHeight="1" x14ac:dyDescent="0.2">
      <c r="A8" s="120" t="s">
        <v>44</v>
      </c>
      <c r="B8" s="117"/>
      <c r="C8" s="68"/>
      <c r="E8" s="68"/>
    </row>
    <row r="9" spans="1:5" ht="60" customHeight="1" x14ac:dyDescent="0.2">
      <c r="A9" s="119" t="s">
        <v>45</v>
      </c>
      <c r="B9" s="117"/>
      <c r="C9" s="68"/>
      <c r="E9" s="68"/>
    </row>
    <row r="10" spans="1:5" ht="60" customHeight="1" x14ac:dyDescent="0.2">
      <c r="A10" s="345" t="s">
        <v>46</v>
      </c>
      <c r="B10" s="117"/>
      <c r="C10" s="68"/>
      <c r="E10" s="68"/>
    </row>
    <row r="11" spans="1:5" ht="15.75" x14ac:dyDescent="0.2">
      <c r="A11" s="345" t="s">
        <v>47</v>
      </c>
      <c r="B11" s="71"/>
      <c r="C11" s="68"/>
      <c r="E11" s="68"/>
    </row>
    <row r="12" spans="1:5" ht="15.75" x14ac:dyDescent="0.2">
      <c r="A12" s="346" t="s">
        <v>48</v>
      </c>
      <c r="B12" s="117"/>
      <c r="C12" s="68"/>
      <c r="E12" s="68"/>
    </row>
    <row r="13" spans="1:5" ht="15.75" x14ac:dyDescent="0.2">
      <c r="A13" s="122" t="s">
        <v>420</v>
      </c>
      <c r="B13" s="98"/>
      <c r="C13" s="68"/>
      <c r="E13" s="68"/>
    </row>
    <row r="14" spans="1:5" ht="50.25" customHeight="1" x14ac:dyDescent="0.2">
      <c r="A14" s="122" t="s">
        <v>418</v>
      </c>
      <c r="B14" s="117"/>
      <c r="D14" s="113" t="s">
        <v>419</v>
      </c>
    </row>
    <row r="15" spans="1:5" ht="51.6" customHeight="1" x14ac:dyDescent="0.2">
      <c r="A15" s="122" t="str">
        <f>"Effectif total rémunéré en PP au 31/12/" &amp; SURVEY_YEAR</f>
        <v>Effectif total rémunéré en PP au 31/12/2024</v>
      </c>
      <c r="B15" s="123"/>
      <c r="C15" s="68"/>
      <c r="D15" s="113" t="s">
        <v>49</v>
      </c>
      <c r="E15" s="68"/>
    </row>
    <row r="16" spans="1:5" ht="52.15" customHeight="1" x14ac:dyDescent="0.2">
      <c r="A16" s="122" t="str">
        <f>"Budget total HT de l’organisme en " &amp; SURVEY_YEAR &amp; " en k€"</f>
        <v>Budget total HT de l’organisme en 2024 en k€</v>
      </c>
      <c r="B16" s="123"/>
      <c r="C16" s="69"/>
      <c r="D16" s="113" t="s">
        <v>50</v>
      </c>
      <c r="E16" s="69"/>
    </row>
    <row r="17" spans="1:5" ht="147" customHeight="1" x14ac:dyDescent="0.2">
      <c r="A17" s="344" t="s">
        <v>51</v>
      </c>
      <c r="B17" s="117"/>
      <c r="C17" s="69"/>
      <c r="E17" s="69"/>
    </row>
    <row r="32" spans="1:5" ht="31.5" customHeight="1" x14ac:dyDescent="0.2"/>
    <row r="33" ht="31.5" customHeight="1" x14ac:dyDescent="0.2"/>
    <row r="34" ht="31.5" customHeight="1" x14ac:dyDescent="0.2"/>
  </sheetData>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&amp;L&amp;A&amp;RR&amp;&amp;D 2022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F39"/>
  <sheetViews>
    <sheetView showGridLines="0" zoomScaleNormal="100" zoomScaleSheetLayoutView="100" workbookViewId="0">
      <pane xSplit="3" ySplit="2" topLeftCell="D35" activePane="bottomRight" state="frozen"/>
      <selection pane="topRight" activeCell="D1" sqref="D1"/>
      <selection pane="bottomLeft" activeCell="A3" sqref="A3"/>
      <selection pane="bottomRight" activeCell="A35" sqref="A35"/>
    </sheetView>
  </sheetViews>
  <sheetFormatPr baseColWidth="10" defaultColWidth="11.42578125" defaultRowHeight="15" x14ac:dyDescent="0.2"/>
  <cols>
    <col min="1" max="1" width="77.140625" style="47" customWidth="1"/>
    <col min="2" max="2" width="26" style="47" customWidth="1"/>
    <col min="3" max="3" width="3.28515625" style="47" customWidth="1"/>
    <col min="4" max="4" width="3.28515625" style="48" customWidth="1"/>
    <col min="5" max="5" width="82.28515625" style="48" customWidth="1"/>
    <col min="6" max="6" width="3.140625" style="48" customWidth="1"/>
    <col min="7" max="16384" width="11.42578125" style="47"/>
  </cols>
  <sheetData>
    <row r="1" spans="1:6" ht="15.75" x14ac:dyDescent="0.2">
      <c r="A1" s="45"/>
      <c r="B1" s="46"/>
      <c r="E1" s="235" t="s">
        <v>429</v>
      </c>
    </row>
    <row r="2" spans="1:6" ht="27.6" customHeight="1" x14ac:dyDescent="0.2">
      <c r="A2" s="544" t="str">
        <f>" Ressources externes utilisées en " &amp; SURVEY_YEAR &amp; ", en provenance de l'Administration"</f>
        <v xml:space="preserve"> Ressources externes utilisées en 2024, en provenance de l'Administration</v>
      </c>
      <c r="B2" s="544"/>
      <c r="C2" s="544"/>
      <c r="D2" s="49"/>
      <c r="E2" s="50"/>
      <c r="F2" s="49"/>
    </row>
    <row r="3" spans="1:6" ht="159.6" customHeight="1" x14ac:dyDescent="0.2">
      <c r="A3" s="572" t="s">
        <v>554</v>
      </c>
      <c r="B3" s="572"/>
      <c r="D3" s="51"/>
      <c r="E3" s="50"/>
      <c r="F3" s="51"/>
    </row>
    <row r="4" spans="1:6" ht="15.75" x14ac:dyDescent="0.25">
      <c r="A4" s="72"/>
      <c r="D4" s="57"/>
      <c r="E4" s="57"/>
      <c r="F4" s="57"/>
    </row>
    <row r="5" spans="1:6" ht="15.75" x14ac:dyDescent="0.25">
      <c r="A5" s="239" t="s">
        <v>308</v>
      </c>
      <c r="B5" s="158" t="s">
        <v>72</v>
      </c>
      <c r="D5" s="57"/>
      <c r="E5" s="57"/>
      <c r="F5" s="57"/>
    </row>
    <row r="6" spans="1:6" ht="15.75" x14ac:dyDescent="0.2">
      <c r="A6" s="240" t="s">
        <v>426</v>
      </c>
      <c r="B6" s="243"/>
      <c r="D6" s="57"/>
      <c r="E6" s="57"/>
      <c r="F6" s="57"/>
    </row>
    <row r="7" spans="1:6" ht="15.75" x14ac:dyDescent="0.2">
      <c r="A7" s="240" t="s">
        <v>309</v>
      </c>
      <c r="B7" s="243"/>
      <c r="D7" s="57"/>
      <c r="E7" s="57"/>
      <c r="F7" s="57"/>
    </row>
    <row r="8" spans="1:6" ht="15.75" x14ac:dyDescent="0.2">
      <c r="A8" s="240" t="s">
        <v>310</v>
      </c>
      <c r="B8" s="243"/>
      <c r="D8" s="57"/>
      <c r="E8" s="57"/>
      <c r="F8" s="57"/>
    </row>
    <row r="9" spans="1:6" x14ac:dyDescent="0.2">
      <c r="A9" s="240" t="s">
        <v>311</v>
      </c>
      <c r="B9" s="243"/>
    </row>
    <row r="10" spans="1:6" x14ac:dyDescent="0.2">
      <c r="A10" s="240" t="s">
        <v>312</v>
      </c>
      <c r="B10" s="243"/>
      <c r="D10" s="58"/>
      <c r="E10" s="58"/>
      <c r="F10" s="58"/>
    </row>
    <row r="11" spans="1:6" x14ac:dyDescent="0.2">
      <c r="A11" s="240" t="s">
        <v>313</v>
      </c>
      <c r="B11" s="243"/>
      <c r="D11" s="51"/>
      <c r="E11" s="51"/>
      <c r="F11" s="51"/>
    </row>
    <row r="12" spans="1:6" x14ac:dyDescent="0.2">
      <c r="A12" s="240" t="s">
        <v>314</v>
      </c>
      <c r="B12" s="243"/>
      <c r="D12" s="51"/>
      <c r="E12" s="51"/>
      <c r="F12" s="51"/>
    </row>
    <row r="13" spans="1:6" x14ac:dyDescent="0.2">
      <c r="A13" s="240" t="s">
        <v>315</v>
      </c>
      <c r="B13" s="243"/>
      <c r="D13" s="51"/>
      <c r="E13" s="51"/>
      <c r="F13" s="51"/>
    </row>
    <row r="14" spans="1:6" x14ac:dyDescent="0.2">
      <c r="A14" s="240" t="s">
        <v>316</v>
      </c>
      <c r="B14" s="243"/>
      <c r="D14" s="51"/>
      <c r="E14" s="51"/>
      <c r="F14" s="51"/>
    </row>
    <row r="15" spans="1:6" x14ac:dyDescent="0.2">
      <c r="A15" s="240" t="s">
        <v>317</v>
      </c>
      <c r="B15" s="243"/>
      <c r="D15" s="51"/>
      <c r="E15" s="51"/>
      <c r="F15" s="51"/>
    </row>
    <row r="16" spans="1:6" x14ac:dyDescent="0.2">
      <c r="A16" s="240" t="s">
        <v>318</v>
      </c>
      <c r="B16" s="243"/>
      <c r="D16" s="51"/>
      <c r="E16" s="51"/>
      <c r="F16" s="51"/>
    </row>
    <row r="17" spans="1:6" x14ac:dyDescent="0.2">
      <c r="A17" s="240" t="s">
        <v>319</v>
      </c>
      <c r="B17" s="243"/>
    </row>
    <row r="18" spans="1:6" ht="30" x14ac:dyDescent="0.2">
      <c r="A18" s="240" t="s">
        <v>320</v>
      </c>
      <c r="B18" s="243"/>
      <c r="D18" s="59"/>
      <c r="E18" s="59"/>
      <c r="F18" s="59"/>
    </row>
    <row r="19" spans="1:6" x14ac:dyDescent="0.2">
      <c r="A19" s="240" t="s">
        <v>118</v>
      </c>
      <c r="B19" s="243"/>
    </row>
    <row r="20" spans="1:6" x14ac:dyDescent="0.2">
      <c r="A20" s="139" t="s">
        <v>266</v>
      </c>
      <c r="B20" s="244"/>
    </row>
    <row r="21" spans="1:6" ht="47.25" x14ac:dyDescent="0.2">
      <c r="A21" s="242" t="s">
        <v>629</v>
      </c>
      <c r="B21" s="245">
        <f>SUM(B6:B19)</f>
        <v>0</v>
      </c>
    </row>
    <row r="23" spans="1:6" ht="15.75" x14ac:dyDescent="0.25">
      <c r="A23" s="239" t="s">
        <v>336</v>
      </c>
      <c r="B23" s="158" t="s">
        <v>72</v>
      </c>
    </row>
    <row r="24" spans="1:6" x14ac:dyDescent="0.2">
      <c r="A24" s="139" t="s">
        <v>321</v>
      </c>
      <c r="B24" s="243"/>
    </row>
    <row r="25" spans="1:6" ht="14.25" customHeight="1" x14ac:dyDescent="0.2">
      <c r="A25" s="247" t="s">
        <v>322</v>
      </c>
      <c r="B25" s="243"/>
      <c r="E25" s="246" t="s">
        <v>337</v>
      </c>
    </row>
    <row r="26" spans="1:6" x14ac:dyDescent="0.2">
      <c r="A26" s="139" t="s">
        <v>323</v>
      </c>
      <c r="B26" s="243"/>
      <c r="E26" s="235" t="s">
        <v>338</v>
      </c>
    </row>
    <row r="27" spans="1:6" ht="45" x14ac:dyDescent="0.2">
      <c r="A27" s="139" t="s">
        <v>324</v>
      </c>
      <c r="B27" s="243"/>
      <c r="E27" s="162" t="s">
        <v>339</v>
      </c>
    </row>
    <row r="28" spans="1:6" x14ac:dyDescent="0.2">
      <c r="A28" s="139" t="s">
        <v>266</v>
      </c>
      <c r="B28" s="244"/>
    </row>
    <row r="29" spans="1:6" ht="42" customHeight="1" x14ac:dyDescent="0.2">
      <c r="A29" s="242" t="s">
        <v>628</v>
      </c>
      <c r="B29" s="249">
        <f>SUM(B24:B27)</f>
        <v>0</v>
      </c>
    </row>
    <row r="30" spans="1:6" ht="15.75" customHeight="1" x14ac:dyDescent="0.2">
      <c r="A30" s="248"/>
      <c r="B30" s="81"/>
    </row>
    <row r="31" spans="1:6" ht="15.75" x14ac:dyDescent="0.25">
      <c r="A31" s="239" t="s">
        <v>325</v>
      </c>
      <c r="B31" s="158" t="s">
        <v>72</v>
      </c>
      <c r="D31" s="49"/>
      <c r="E31" s="49"/>
      <c r="F31" s="49"/>
    </row>
    <row r="32" spans="1:6" x14ac:dyDescent="0.2">
      <c r="A32" s="139" t="s">
        <v>326</v>
      </c>
      <c r="B32" s="243"/>
      <c r="D32" s="51"/>
      <c r="E32" s="51"/>
      <c r="F32" s="51"/>
    </row>
    <row r="33" spans="1:6" x14ac:dyDescent="0.2">
      <c r="A33" s="139" t="s">
        <v>327</v>
      </c>
      <c r="B33" s="243"/>
      <c r="D33" s="56"/>
      <c r="E33" s="56"/>
      <c r="F33" s="56"/>
    </row>
    <row r="34" spans="1:6" ht="15.75" x14ac:dyDescent="0.2">
      <c r="A34" s="139" t="s">
        <v>328</v>
      </c>
      <c r="B34" s="243"/>
      <c r="D34" s="57"/>
      <c r="E34" s="57"/>
      <c r="F34" s="57"/>
    </row>
    <row r="35" spans="1:6" ht="47.25" x14ac:dyDescent="0.2">
      <c r="A35" s="242" t="s">
        <v>627</v>
      </c>
      <c r="B35" s="249">
        <f>SUM(B32:B34)</f>
        <v>0</v>
      </c>
      <c r="D35" s="57"/>
      <c r="E35" s="57"/>
      <c r="F35" s="57"/>
    </row>
    <row r="36" spans="1:6" ht="15.75" x14ac:dyDescent="0.2">
      <c r="D36" s="57"/>
      <c r="E36" s="57"/>
      <c r="F36" s="57"/>
    </row>
    <row r="37" spans="1:6" ht="15.75" x14ac:dyDescent="0.2">
      <c r="D37" s="57"/>
      <c r="E37" s="57"/>
      <c r="F37" s="57"/>
    </row>
    <row r="38" spans="1:6" ht="15.75" x14ac:dyDescent="0.2">
      <c r="A38" s="145"/>
      <c r="D38" s="51"/>
      <c r="E38" s="51"/>
      <c r="F38" s="51"/>
    </row>
    <row r="39" spans="1:6" ht="15.75" x14ac:dyDescent="0.2">
      <c r="A39" s="145"/>
      <c r="B39" s="238"/>
      <c r="D39" s="51"/>
      <c r="E39" s="51"/>
      <c r="F39" s="51"/>
    </row>
  </sheetData>
  <mergeCells count="2">
    <mergeCell ref="A2:C2"/>
    <mergeCell ref="A3:B3"/>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F55"/>
  <sheetViews>
    <sheetView showGridLines="0" zoomScale="80" zoomScaleNormal="70" zoomScaleSheetLayoutView="100" workbookViewId="0">
      <pane xSplit="3" ySplit="2" topLeftCell="D32" activePane="bottomRight" state="frozen"/>
      <selection pane="topRight" activeCell="D1" sqref="D1"/>
      <selection pane="bottomLeft" activeCell="A3" sqref="A3"/>
      <selection pane="bottomRight" activeCell="A49" sqref="A49"/>
    </sheetView>
  </sheetViews>
  <sheetFormatPr baseColWidth="10" defaultColWidth="11.42578125" defaultRowHeight="15" x14ac:dyDescent="0.2"/>
  <cols>
    <col min="1" max="1" width="67.85546875" style="47" customWidth="1"/>
    <col min="2" max="2" width="38.28515625" style="47" customWidth="1"/>
    <col min="3" max="3" width="3.28515625" style="47" customWidth="1"/>
    <col min="4" max="4" width="3.28515625" style="48" customWidth="1"/>
    <col min="5" max="5" width="104.7109375" style="48" customWidth="1"/>
    <col min="6" max="6" width="3.140625" style="48" customWidth="1"/>
    <col min="7" max="16384" width="11.42578125" style="47"/>
  </cols>
  <sheetData>
    <row r="1" spans="1:6" ht="15.75" x14ac:dyDescent="0.2">
      <c r="A1" s="45"/>
      <c r="B1" s="46"/>
      <c r="E1" s="235" t="s">
        <v>429</v>
      </c>
    </row>
    <row r="2" spans="1:6" ht="39" customHeight="1" x14ac:dyDescent="0.2">
      <c r="A2" s="573" t="str">
        <f>" Ressources externes utilisées en " &amp; SURVEY_YEAR &amp; ", en provenance des Organismes publics et des organismes financeurs"</f>
        <v xml:space="preserve"> Ressources externes utilisées en 2024, en provenance des Organismes publics et des organismes financeurs</v>
      </c>
      <c r="B2" s="573"/>
      <c r="C2" s="573"/>
      <c r="D2" s="49"/>
      <c r="E2" s="50"/>
      <c r="F2" s="49"/>
    </row>
    <row r="3" spans="1:6" ht="169.5" customHeight="1" x14ac:dyDescent="0.2">
      <c r="A3" s="575" t="s">
        <v>555</v>
      </c>
      <c r="B3" s="575"/>
      <c r="D3" s="51"/>
      <c r="E3" s="50"/>
      <c r="F3" s="51"/>
    </row>
    <row r="4" spans="1:6" ht="83.25" customHeight="1" x14ac:dyDescent="0.2">
      <c r="A4" s="574" t="s">
        <v>340</v>
      </c>
      <c r="B4" s="574"/>
      <c r="D4" s="53"/>
      <c r="E4" s="53"/>
      <c r="F4" s="53"/>
    </row>
    <row r="5" spans="1:6" ht="15.75" customHeight="1" x14ac:dyDescent="0.2">
      <c r="A5" s="58"/>
    </row>
    <row r="6" spans="1:6" ht="15.75" x14ac:dyDescent="0.25">
      <c r="A6" s="252" t="s">
        <v>425</v>
      </c>
      <c r="B6" s="158" t="s">
        <v>72</v>
      </c>
      <c r="D6" s="58"/>
      <c r="E6" s="58"/>
      <c r="F6" s="58"/>
    </row>
    <row r="7" spans="1:6" ht="21" customHeight="1" x14ac:dyDescent="0.2">
      <c r="A7" s="137" t="s">
        <v>122</v>
      </c>
      <c r="B7" s="152"/>
      <c r="D7" s="51"/>
      <c r="E7" s="159" t="s">
        <v>123</v>
      </c>
      <c r="F7" s="51"/>
    </row>
    <row r="8" spans="1:6" ht="21" customHeight="1" x14ac:dyDescent="0.2">
      <c r="A8" s="137" t="s">
        <v>124</v>
      </c>
      <c r="B8" s="152"/>
      <c r="D8" s="51"/>
      <c r="E8" s="159" t="s">
        <v>125</v>
      </c>
      <c r="F8" s="51"/>
    </row>
    <row r="9" spans="1:6" ht="21" customHeight="1" x14ac:dyDescent="0.2">
      <c r="A9" s="137" t="s">
        <v>126</v>
      </c>
      <c r="B9" s="152"/>
      <c r="D9" s="51"/>
      <c r="E9" s="159" t="s">
        <v>127</v>
      </c>
      <c r="F9" s="51"/>
    </row>
    <row r="10" spans="1:6" ht="21" customHeight="1" x14ac:dyDescent="0.2">
      <c r="A10" s="137" t="s">
        <v>128</v>
      </c>
      <c r="B10" s="152"/>
      <c r="D10" s="51"/>
      <c r="E10" s="159" t="s">
        <v>129</v>
      </c>
      <c r="F10" s="51"/>
    </row>
    <row r="11" spans="1:6" ht="21" customHeight="1" x14ac:dyDescent="0.2">
      <c r="A11" s="137" t="s">
        <v>130</v>
      </c>
      <c r="B11" s="152"/>
      <c r="D11" s="51"/>
      <c r="E11" s="159" t="s">
        <v>131</v>
      </c>
      <c r="F11" s="51"/>
    </row>
    <row r="12" spans="1:6" ht="21" customHeight="1" x14ac:dyDescent="0.2">
      <c r="A12" s="144" t="s">
        <v>132</v>
      </c>
      <c r="B12" s="152"/>
      <c r="D12" s="51"/>
      <c r="E12" s="159" t="s">
        <v>133</v>
      </c>
      <c r="F12" s="51"/>
    </row>
    <row r="13" spans="1:6" ht="21" customHeight="1" x14ac:dyDescent="0.2">
      <c r="A13" s="137" t="s">
        <v>134</v>
      </c>
      <c r="B13" s="152"/>
      <c r="E13" s="159" t="s">
        <v>135</v>
      </c>
    </row>
    <row r="14" spans="1:6" ht="21" customHeight="1" x14ac:dyDescent="0.2">
      <c r="A14" s="137" t="s">
        <v>136</v>
      </c>
      <c r="B14" s="152"/>
      <c r="D14" s="51"/>
      <c r="E14" s="159" t="s">
        <v>137</v>
      </c>
      <c r="F14" s="51"/>
    </row>
    <row r="15" spans="1:6" ht="21" customHeight="1" x14ac:dyDescent="0.2">
      <c r="A15" s="137" t="s">
        <v>138</v>
      </c>
      <c r="B15" s="152"/>
      <c r="D15" s="51"/>
      <c r="E15" s="159" t="s">
        <v>139</v>
      </c>
      <c r="F15" s="51"/>
    </row>
    <row r="16" spans="1:6" ht="21" customHeight="1" x14ac:dyDescent="0.2">
      <c r="A16" s="137" t="s">
        <v>140</v>
      </c>
      <c r="B16" s="152"/>
      <c r="E16" s="159" t="s">
        <v>141</v>
      </c>
    </row>
    <row r="17" spans="1:6" ht="21" customHeight="1" x14ac:dyDescent="0.2">
      <c r="A17" s="137" t="s">
        <v>142</v>
      </c>
      <c r="B17" s="152"/>
      <c r="D17" s="49"/>
      <c r="E17" s="159" t="s">
        <v>143</v>
      </c>
      <c r="F17" s="49"/>
    </row>
    <row r="18" spans="1:6" ht="21" customHeight="1" x14ac:dyDescent="0.2">
      <c r="A18" s="137" t="s">
        <v>144</v>
      </c>
      <c r="B18" s="152"/>
      <c r="D18" s="51"/>
      <c r="E18" s="159" t="s">
        <v>145</v>
      </c>
      <c r="F18" s="51"/>
    </row>
    <row r="19" spans="1:6" ht="21" customHeight="1" x14ac:dyDescent="0.2">
      <c r="A19" s="137" t="s">
        <v>146</v>
      </c>
      <c r="B19" s="152"/>
      <c r="D19" s="56"/>
      <c r="E19" s="159" t="s">
        <v>147</v>
      </c>
      <c r="F19" s="56"/>
    </row>
    <row r="20" spans="1:6" ht="21" customHeight="1" x14ac:dyDescent="0.2">
      <c r="A20" s="137" t="s">
        <v>148</v>
      </c>
      <c r="B20" s="152"/>
      <c r="D20" s="57"/>
      <c r="E20" s="159" t="s">
        <v>149</v>
      </c>
      <c r="F20" s="57"/>
    </row>
    <row r="21" spans="1:6" ht="21" customHeight="1" x14ac:dyDescent="0.2">
      <c r="A21" s="137" t="s">
        <v>150</v>
      </c>
      <c r="B21" s="152"/>
      <c r="D21" s="57"/>
      <c r="E21" s="159" t="s">
        <v>151</v>
      </c>
      <c r="F21" s="57"/>
    </row>
    <row r="22" spans="1:6" ht="21" customHeight="1" x14ac:dyDescent="0.2">
      <c r="A22" s="137" t="s">
        <v>152</v>
      </c>
      <c r="B22" s="152"/>
      <c r="D22" s="57"/>
      <c r="E22" s="159" t="s">
        <v>153</v>
      </c>
      <c r="F22" s="57"/>
    </row>
    <row r="23" spans="1:6" ht="21" customHeight="1" x14ac:dyDescent="0.2">
      <c r="A23" s="137" t="s">
        <v>154</v>
      </c>
      <c r="B23" s="152"/>
      <c r="D23" s="57"/>
      <c r="E23" s="159" t="s">
        <v>155</v>
      </c>
      <c r="F23" s="57"/>
    </row>
    <row r="24" spans="1:6" ht="21" customHeight="1" x14ac:dyDescent="0.2">
      <c r="A24" s="137" t="s">
        <v>156</v>
      </c>
      <c r="B24" s="152"/>
      <c r="E24" s="159" t="s">
        <v>157</v>
      </c>
    </row>
    <row r="25" spans="1:6" ht="21" customHeight="1" x14ac:dyDescent="0.2">
      <c r="A25" s="137" t="s">
        <v>158</v>
      </c>
      <c r="B25" s="152"/>
      <c r="D25" s="58"/>
      <c r="E25" s="159" t="s">
        <v>159</v>
      </c>
      <c r="F25" s="58"/>
    </row>
    <row r="26" spans="1:6" ht="21" customHeight="1" x14ac:dyDescent="0.2">
      <c r="A26" s="137" t="s">
        <v>160</v>
      </c>
      <c r="B26" s="152"/>
      <c r="D26" s="51"/>
      <c r="E26" s="159" t="s">
        <v>161</v>
      </c>
      <c r="F26" s="51"/>
    </row>
    <row r="27" spans="1:6" ht="21" customHeight="1" x14ac:dyDescent="0.2">
      <c r="A27" s="137" t="s">
        <v>162</v>
      </c>
      <c r="B27" s="152"/>
      <c r="D27" s="51"/>
      <c r="E27" s="159" t="s">
        <v>163</v>
      </c>
      <c r="F27" s="51"/>
    </row>
    <row r="28" spans="1:6" ht="21" customHeight="1" x14ac:dyDescent="0.2">
      <c r="A28" s="137" t="s">
        <v>164</v>
      </c>
      <c r="B28" s="152"/>
      <c r="D28" s="51"/>
      <c r="E28" s="159" t="s">
        <v>165</v>
      </c>
      <c r="F28" s="51"/>
    </row>
    <row r="29" spans="1:6" ht="21" customHeight="1" x14ac:dyDescent="0.2">
      <c r="A29" s="137" t="s">
        <v>166</v>
      </c>
      <c r="B29" s="152"/>
      <c r="D29" s="51"/>
      <c r="E29" s="159" t="s">
        <v>167</v>
      </c>
      <c r="F29" s="51"/>
    </row>
    <row r="30" spans="1:6" ht="21" customHeight="1" x14ac:dyDescent="0.2">
      <c r="A30" s="137" t="s">
        <v>168</v>
      </c>
      <c r="B30" s="152"/>
      <c r="D30" s="51"/>
      <c r="E30" s="159" t="s">
        <v>169</v>
      </c>
      <c r="F30" s="51"/>
    </row>
    <row r="31" spans="1:6" ht="21" customHeight="1" x14ac:dyDescent="0.2">
      <c r="A31" s="137" t="s">
        <v>170</v>
      </c>
      <c r="B31" s="152"/>
      <c r="D31" s="51"/>
      <c r="E31" s="159" t="s">
        <v>171</v>
      </c>
      <c r="F31" s="51"/>
    </row>
    <row r="32" spans="1:6" ht="21" customHeight="1" x14ac:dyDescent="0.2">
      <c r="A32" s="137" t="s">
        <v>172</v>
      </c>
      <c r="B32" s="152"/>
      <c r="E32" s="159" t="s">
        <v>173</v>
      </c>
    </row>
    <row r="33" spans="1:6" ht="21" customHeight="1" x14ac:dyDescent="0.2">
      <c r="A33" s="137" t="s">
        <v>174</v>
      </c>
      <c r="B33" s="152"/>
      <c r="D33" s="59"/>
      <c r="E33" s="159" t="s">
        <v>175</v>
      </c>
      <c r="F33" s="59"/>
    </row>
    <row r="34" spans="1:6" ht="21" customHeight="1" x14ac:dyDescent="0.2">
      <c r="A34" s="137" t="s">
        <v>176</v>
      </c>
      <c r="B34" s="152"/>
      <c r="E34" s="159" t="s">
        <v>177</v>
      </c>
    </row>
    <row r="35" spans="1:6" ht="21" customHeight="1" x14ac:dyDescent="0.2">
      <c r="A35" s="137" t="s">
        <v>178</v>
      </c>
      <c r="B35" s="152"/>
      <c r="E35" s="159" t="s">
        <v>179</v>
      </c>
    </row>
    <row r="36" spans="1:6" x14ac:dyDescent="0.2">
      <c r="A36" s="137" t="s">
        <v>118</v>
      </c>
      <c r="B36" s="152"/>
    </row>
    <row r="37" spans="1:6" x14ac:dyDescent="0.2">
      <c r="A37" s="139" t="s">
        <v>266</v>
      </c>
      <c r="B37" s="241"/>
    </row>
    <row r="38" spans="1:6" ht="47.25" x14ac:dyDescent="0.2">
      <c r="A38" s="242" t="s">
        <v>625</v>
      </c>
      <c r="B38" s="254">
        <f>SUM(B7:B36)</f>
        <v>0</v>
      </c>
    </row>
    <row r="39" spans="1:6" ht="21" customHeight="1" x14ac:dyDescent="0.2"/>
    <row r="40" spans="1:6" ht="15.75" x14ac:dyDescent="0.2">
      <c r="A40" s="250" t="s">
        <v>6</v>
      </c>
      <c r="B40" s="215" t="s">
        <v>72</v>
      </c>
      <c r="E40" s="47"/>
      <c r="F40" s="47"/>
    </row>
    <row r="41" spans="1:6" ht="13.15" customHeight="1" x14ac:dyDescent="0.2">
      <c r="A41" s="236" t="s">
        <v>329</v>
      </c>
      <c r="B41" s="152"/>
      <c r="D41" s="58"/>
      <c r="E41" s="576" t="s">
        <v>557</v>
      </c>
      <c r="F41" s="576"/>
    </row>
    <row r="42" spans="1:6" x14ac:dyDescent="0.2">
      <c r="A42" s="237" t="s">
        <v>330</v>
      </c>
      <c r="B42" s="152"/>
      <c r="D42" s="51"/>
      <c r="E42" s="576"/>
      <c r="F42" s="576"/>
    </row>
    <row r="43" spans="1:6" x14ac:dyDescent="0.2">
      <c r="A43" s="237" t="s">
        <v>331</v>
      </c>
      <c r="B43" s="152"/>
      <c r="D43" s="51"/>
      <c r="E43" s="576"/>
      <c r="F43" s="576"/>
    </row>
    <row r="44" spans="1:6" x14ac:dyDescent="0.2">
      <c r="A44" s="237" t="s">
        <v>332</v>
      </c>
      <c r="B44" s="152"/>
      <c r="D44" s="51"/>
      <c r="E44" s="576"/>
      <c r="F44" s="576"/>
    </row>
    <row r="45" spans="1:6" x14ac:dyDescent="0.2">
      <c r="A45" s="237" t="s">
        <v>333</v>
      </c>
      <c r="B45" s="152"/>
      <c r="D45" s="51"/>
      <c r="E45" s="576"/>
      <c r="F45" s="576"/>
    </row>
    <row r="46" spans="1:6" ht="12.75" customHeight="1" x14ac:dyDescent="0.2">
      <c r="A46" s="251" t="s">
        <v>334</v>
      </c>
      <c r="B46" s="152"/>
      <c r="D46" s="51"/>
      <c r="E46" s="576"/>
      <c r="F46" s="576"/>
    </row>
    <row r="47" spans="1:6" x14ac:dyDescent="0.2">
      <c r="A47" s="237" t="s">
        <v>118</v>
      </c>
      <c r="B47" s="152"/>
      <c r="D47" s="51"/>
      <c r="E47" s="576"/>
      <c r="F47" s="576"/>
    </row>
    <row r="48" spans="1:6" x14ac:dyDescent="0.2">
      <c r="A48" s="237" t="s">
        <v>335</v>
      </c>
      <c r="B48" s="241"/>
      <c r="E48" s="576"/>
      <c r="F48" s="576"/>
    </row>
    <row r="49" spans="1:6" ht="47.25" x14ac:dyDescent="0.2">
      <c r="A49" s="242" t="s">
        <v>626</v>
      </c>
      <c r="B49" s="254">
        <f>SUM(B41:B47)</f>
        <v>0</v>
      </c>
      <c r="D49" s="51"/>
      <c r="E49" s="576"/>
      <c r="F49" s="576"/>
    </row>
    <row r="50" spans="1:6" x14ac:dyDescent="0.2">
      <c r="B50" s="173"/>
    </row>
    <row r="51" spans="1:6" ht="15.75" x14ac:dyDescent="0.2">
      <c r="D51" s="57"/>
      <c r="E51" s="57"/>
      <c r="F51" s="57"/>
    </row>
    <row r="52" spans="1:6" ht="15.75" x14ac:dyDescent="0.25">
      <c r="A52" s="135"/>
      <c r="B52" s="199" t="s">
        <v>72</v>
      </c>
    </row>
    <row r="53" spans="1:6" ht="47.25" x14ac:dyDescent="0.2">
      <c r="A53" s="242" t="s">
        <v>556</v>
      </c>
      <c r="B53" s="254">
        <f>RESS_Mil_TOTAL+RESS_Min_TOTAL+RESS_CT_TOTAL+RESS_A_TOTAL+RESS_C_TOTAL+RESS_F_TOTAL</f>
        <v>0</v>
      </c>
      <c r="D53" s="58"/>
      <c r="E53" s="58"/>
      <c r="F53" s="58"/>
    </row>
    <row r="54" spans="1:6" ht="15.75" x14ac:dyDescent="0.2">
      <c r="A54" s="145"/>
      <c r="D54" s="51"/>
      <c r="E54" s="51"/>
      <c r="F54" s="51"/>
    </row>
    <row r="55" spans="1:6" ht="15.75" x14ac:dyDescent="0.2">
      <c r="A55" s="145"/>
      <c r="B55" s="238"/>
      <c r="D55" s="51"/>
      <c r="E55" s="51"/>
      <c r="F55" s="51"/>
    </row>
  </sheetData>
  <mergeCells count="4">
    <mergeCell ref="A2:C2"/>
    <mergeCell ref="A4:B4"/>
    <mergeCell ref="A3:B3"/>
    <mergeCell ref="E41:F49"/>
  </mergeCells>
  <printOptions horizontalCentered="1"/>
  <pageMargins left="0.23622047244094491" right="0.59055118110236227" top="0.39370078740157483" bottom="0.78740157480314965" header="0.39370078740157483" footer="0.55118110236220474"/>
  <pageSetup paperSize="9" scale="35" orientation="portrait" r:id="rId1"/>
  <headerFooter alignWithMargins="0">
    <oddFooter>&amp;L&amp;8&amp;A&amp;R&amp;8R&amp;&amp;D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F91"/>
  <sheetViews>
    <sheetView showGridLines="0" zoomScale="75" zoomScaleNormal="75" zoomScaleSheetLayoutView="100" workbookViewId="0">
      <pane xSplit="3" ySplit="2" topLeftCell="D3" activePane="bottomRight" state="frozen"/>
      <selection pane="topRight" activeCell="D1" sqref="D1"/>
      <selection pane="bottomLeft" activeCell="A3" sqref="A3"/>
      <selection pane="bottomRight" activeCell="A2" sqref="A2:C2"/>
    </sheetView>
  </sheetViews>
  <sheetFormatPr baseColWidth="10" defaultColWidth="11.42578125" defaultRowHeight="15" x14ac:dyDescent="0.2"/>
  <cols>
    <col min="1" max="1" width="79.85546875" style="47" customWidth="1"/>
    <col min="2" max="2" width="25.5703125" style="47" customWidth="1"/>
    <col min="3" max="3" width="3.7109375" style="47" customWidth="1"/>
    <col min="4" max="4" width="3.28515625" style="48" customWidth="1"/>
    <col min="5" max="5" width="134.28515625" style="48" customWidth="1"/>
    <col min="6" max="6" width="3.140625" style="48" customWidth="1"/>
    <col min="7" max="16384" width="11.42578125" style="47"/>
  </cols>
  <sheetData>
    <row r="1" spans="1:6" ht="15.75" x14ac:dyDescent="0.2">
      <c r="A1" s="45"/>
      <c r="B1" s="46"/>
      <c r="E1" s="235" t="s">
        <v>429</v>
      </c>
    </row>
    <row r="2" spans="1:6" ht="41.25" customHeight="1" x14ac:dyDescent="0.2">
      <c r="A2" s="577" t="str">
        <f>" Ressources externes utilisées en " &amp; SURVEY_YEAR &amp; ", en provenance du secteur de l'Enseignement Supérieur et de la Recherche (ESR)"</f>
        <v xml:space="preserve"> Ressources externes utilisées en 2024, en provenance du secteur de l'Enseignement Supérieur et de la Recherche (ESR)</v>
      </c>
      <c r="B2" s="577"/>
      <c r="C2" s="577"/>
      <c r="D2" s="49"/>
      <c r="E2" s="50"/>
      <c r="F2" s="49"/>
    </row>
    <row r="3" spans="1:6" ht="105.75" customHeight="1" x14ac:dyDescent="0.2">
      <c r="A3" s="575" t="s">
        <v>558</v>
      </c>
      <c r="B3" s="575"/>
      <c r="D3" s="51"/>
      <c r="E3" s="50"/>
      <c r="F3" s="51"/>
    </row>
    <row r="4" spans="1:6" ht="15.75" x14ac:dyDescent="0.2">
      <c r="D4" s="53"/>
      <c r="E4" s="53"/>
      <c r="F4" s="53"/>
    </row>
    <row r="5" spans="1:6" ht="31.5" x14ac:dyDescent="0.25">
      <c r="A5" s="154" t="s">
        <v>182</v>
      </c>
      <c r="B5" s="158" t="s">
        <v>72</v>
      </c>
      <c r="D5" s="57"/>
      <c r="E5" s="57"/>
      <c r="F5" s="57"/>
    </row>
    <row r="6" spans="1:6" ht="15.75" x14ac:dyDescent="0.2">
      <c r="A6" s="138" t="s">
        <v>344</v>
      </c>
      <c r="B6" s="152"/>
      <c r="D6" s="57"/>
      <c r="E6" s="255" t="s">
        <v>559</v>
      </c>
      <c r="F6" s="57"/>
    </row>
    <row r="7" spans="1:6" ht="15.75" x14ac:dyDescent="0.2">
      <c r="A7" s="139" t="s">
        <v>184</v>
      </c>
      <c r="B7" s="152"/>
      <c r="D7" s="57"/>
      <c r="E7" s="256" t="s">
        <v>446</v>
      </c>
      <c r="F7" s="57"/>
    </row>
    <row r="8" spans="1:6" x14ac:dyDescent="0.2">
      <c r="A8" s="139" t="s">
        <v>185</v>
      </c>
      <c r="B8" s="152"/>
      <c r="E8" s="257" t="s">
        <v>447</v>
      </c>
    </row>
    <row r="9" spans="1:6" x14ac:dyDescent="0.2">
      <c r="A9" s="139" t="s">
        <v>186</v>
      </c>
      <c r="B9" s="152"/>
      <c r="D9" s="58"/>
      <c r="E9" s="256" t="s">
        <v>448</v>
      </c>
      <c r="F9" s="58"/>
    </row>
    <row r="10" spans="1:6" x14ac:dyDescent="0.2">
      <c r="A10" s="137" t="s">
        <v>118</v>
      </c>
      <c r="B10" s="152"/>
      <c r="D10" s="51"/>
      <c r="E10" s="256" t="s">
        <v>449</v>
      </c>
      <c r="F10" s="51"/>
    </row>
    <row r="11" spans="1:6" x14ac:dyDescent="0.2">
      <c r="A11" s="139" t="s">
        <v>266</v>
      </c>
      <c r="B11" s="241"/>
      <c r="D11" s="51"/>
      <c r="E11" s="256" t="s">
        <v>450</v>
      </c>
      <c r="F11" s="51"/>
    </row>
    <row r="12" spans="1:6" ht="47.25" x14ac:dyDescent="0.2">
      <c r="A12" s="242" t="s">
        <v>343</v>
      </c>
      <c r="B12" s="254">
        <f>SUM(B6:B10)</f>
        <v>0</v>
      </c>
      <c r="D12" s="51"/>
      <c r="E12" s="256" t="s">
        <v>451</v>
      </c>
      <c r="F12" s="51"/>
    </row>
    <row r="13" spans="1:6" ht="15.75" x14ac:dyDescent="0.2">
      <c r="A13" s="106"/>
      <c r="B13" s="106"/>
      <c r="C13" s="106"/>
      <c r="D13" s="51"/>
      <c r="E13" s="260" t="s">
        <v>452</v>
      </c>
      <c r="F13" s="51"/>
    </row>
    <row r="14" spans="1:6" x14ac:dyDescent="0.2">
      <c r="A14" s="106"/>
      <c r="B14" s="106"/>
      <c r="C14" s="106"/>
      <c r="D14" s="51"/>
      <c r="E14" s="256" t="s">
        <v>453</v>
      </c>
      <c r="F14" s="51"/>
    </row>
    <row r="15" spans="1:6" ht="15.75" x14ac:dyDescent="0.25">
      <c r="A15" s="154" t="s">
        <v>7</v>
      </c>
      <c r="B15" s="158" t="s">
        <v>72</v>
      </c>
      <c r="D15" s="51"/>
      <c r="E15" s="256" t="s">
        <v>454</v>
      </c>
      <c r="F15" s="51"/>
    </row>
    <row r="16" spans="1:6" x14ac:dyDescent="0.2">
      <c r="A16" s="139" t="s">
        <v>188</v>
      </c>
      <c r="B16" s="152"/>
      <c r="D16" s="51"/>
      <c r="E16" s="256" t="s">
        <v>455</v>
      </c>
      <c r="F16" s="51"/>
    </row>
    <row r="17" spans="1:6" x14ac:dyDescent="0.2">
      <c r="A17" s="139" t="s">
        <v>189</v>
      </c>
      <c r="B17" s="152"/>
      <c r="E17" s="256" t="s">
        <v>456</v>
      </c>
    </row>
    <row r="18" spans="1:6" x14ac:dyDescent="0.2">
      <c r="A18" s="139" t="s">
        <v>190</v>
      </c>
      <c r="B18" s="152"/>
      <c r="D18" s="51"/>
      <c r="E18" s="256" t="s">
        <v>457</v>
      </c>
      <c r="F18" s="51"/>
    </row>
    <row r="19" spans="1:6" x14ac:dyDescent="0.2">
      <c r="A19" s="139" t="s">
        <v>191</v>
      </c>
      <c r="B19" s="152"/>
      <c r="D19" s="51"/>
      <c r="E19" s="256" t="s">
        <v>458</v>
      </c>
      <c r="F19" s="51"/>
    </row>
    <row r="20" spans="1:6" x14ac:dyDescent="0.2">
      <c r="A20" s="139" t="s">
        <v>192</v>
      </c>
      <c r="B20" s="152"/>
      <c r="E20" s="159" t="s">
        <v>459</v>
      </c>
    </row>
    <row r="21" spans="1:6" x14ac:dyDescent="0.2">
      <c r="A21" s="139" t="s">
        <v>193</v>
      </c>
      <c r="B21" s="152"/>
      <c r="D21" s="49"/>
      <c r="E21" s="256" t="s">
        <v>460</v>
      </c>
      <c r="F21" s="49"/>
    </row>
    <row r="22" spans="1:6" x14ac:dyDescent="0.2">
      <c r="A22" s="139" t="s">
        <v>194</v>
      </c>
      <c r="B22" s="152"/>
      <c r="D22" s="51"/>
      <c r="E22" s="258" t="s">
        <v>461</v>
      </c>
      <c r="F22" s="51"/>
    </row>
    <row r="23" spans="1:6" ht="15.75" x14ac:dyDescent="0.2">
      <c r="A23" s="139" t="s">
        <v>195</v>
      </c>
      <c r="B23" s="152"/>
      <c r="D23" s="56"/>
      <c r="E23" s="255" t="s">
        <v>462</v>
      </c>
      <c r="F23" s="56"/>
    </row>
    <row r="24" spans="1:6" ht="15.75" x14ac:dyDescent="0.2">
      <c r="A24" s="139" t="s">
        <v>196</v>
      </c>
      <c r="B24" s="152"/>
      <c r="D24" s="57"/>
      <c r="E24" s="255" t="s">
        <v>463</v>
      </c>
      <c r="F24" s="57"/>
    </row>
    <row r="25" spans="1:6" ht="15.75" x14ac:dyDescent="0.2">
      <c r="A25" s="139" t="s">
        <v>197</v>
      </c>
      <c r="B25" s="152"/>
      <c r="D25" s="57"/>
      <c r="E25" s="255" t="s">
        <v>464</v>
      </c>
      <c r="F25" s="57"/>
    </row>
    <row r="26" spans="1:6" ht="15.75" x14ac:dyDescent="0.2">
      <c r="A26" s="139" t="s">
        <v>198</v>
      </c>
      <c r="B26" s="152"/>
      <c r="D26" s="57"/>
      <c r="E26" s="260" t="s">
        <v>465</v>
      </c>
      <c r="F26" s="57"/>
    </row>
    <row r="27" spans="1:6" ht="15.75" x14ac:dyDescent="0.2">
      <c r="A27" s="139" t="s">
        <v>199</v>
      </c>
      <c r="B27" s="152"/>
      <c r="D27" s="57"/>
      <c r="E27" s="256" t="s">
        <v>466</v>
      </c>
      <c r="F27" s="57"/>
    </row>
    <row r="28" spans="1:6" x14ac:dyDescent="0.2">
      <c r="A28" s="139" t="s">
        <v>200</v>
      </c>
      <c r="B28" s="152"/>
      <c r="E28" s="159" t="s">
        <v>467</v>
      </c>
    </row>
    <row r="29" spans="1:6" x14ac:dyDescent="0.2">
      <c r="A29" s="137" t="s">
        <v>201</v>
      </c>
      <c r="B29" s="152"/>
      <c r="D29" s="58"/>
      <c r="E29" s="256" t="s">
        <v>468</v>
      </c>
      <c r="F29" s="58"/>
    </row>
    <row r="30" spans="1:6" x14ac:dyDescent="0.2">
      <c r="A30" s="137" t="s">
        <v>202</v>
      </c>
      <c r="B30" s="152"/>
      <c r="D30" s="51"/>
      <c r="E30" s="256" t="s">
        <v>469</v>
      </c>
      <c r="F30" s="51"/>
    </row>
    <row r="31" spans="1:6" ht="15.75" x14ac:dyDescent="0.2">
      <c r="A31" s="137" t="s">
        <v>203</v>
      </c>
      <c r="B31" s="152"/>
      <c r="D31" s="51"/>
      <c r="E31" s="260" t="s">
        <v>470</v>
      </c>
      <c r="F31" s="51"/>
    </row>
    <row r="32" spans="1:6" x14ac:dyDescent="0.2">
      <c r="A32" s="137" t="s">
        <v>444</v>
      </c>
      <c r="B32" s="152"/>
      <c r="D32" s="51"/>
      <c r="E32" s="256" t="s">
        <v>471</v>
      </c>
      <c r="F32" s="51"/>
    </row>
    <row r="33" spans="1:6" x14ac:dyDescent="0.2">
      <c r="A33" s="137" t="s">
        <v>204</v>
      </c>
      <c r="B33" s="152"/>
      <c r="D33" s="51"/>
      <c r="E33" s="256" t="s">
        <v>472</v>
      </c>
      <c r="F33" s="51"/>
    </row>
    <row r="34" spans="1:6" x14ac:dyDescent="0.2">
      <c r="A34" s="137" t="s">
        <v>205</v>
      </c>
      <c r="B34" s="152"/>
      <c r="D34" s="51"/>
      <c r="E34" s="256" t="s">
        <v>473</v>
      </c>
      <c r="F34" s="51"/>
    </row>
    <row r="35" spans="1:6" x14ac:dyDescent="0.2">
      <c r="A35" s="137" t="s">
        <v>206</v>
      </c>
      <c r="B35" s="152"/>
      <c r="D35" s="51"/>
      <c r="E35" s="256" t="s">
        <v>474</v>
      </c>
      <c r="F35" s="51"/>
    </row>
    <row r="36" spans="1:6" ht="15.75" x14ac:dyDescent="0.2">
      <c r="A36" s="137" t="s">
        <v>207</v>
      </c>
      <c r="B36" s="152"/>
      <c r="E36" s="259" t="s">
        <v>475</v>
      </c>
    </row>
    <row r="37" spans="1:6" ht="15.75" x14ac:dyDescent="0.2">
      <c r="A37" s="137" t="s">
        <v>208</v>
      </c>
      <c r="B37" s="152"/>
      <c r="D37" s="59"/>
      <c r="E37" s="256" t="s">
        <v>476</v>
      </c>
      <c r="F37" s="59"/>
    </row>
    <row r="38" spans="1:6" x14ac:dyDescent="0.2">
      <c r="A38" s="137" t="s">
        <v>209</v>
      </c>
      <c r="B38" s="152"/>
      <c r="E38" s="256" t="s">
        <v>477</v>
      </c>
    </row>
    <row r="39" spans="1:6" x14ac:dyDescent="0.2">
      <c r="A39" s="137" t="s">
        <v>210</v>
      </c>
      <c r="B39" s="152"/>
      <c r="E39" s="256" t="s">
        <v>478</v>
      </c>
    </row>
    <row r="40" spans="1:6" x14ac:dyDescent="0.2">
      <c r="A40" s="137" t="s">
        <v>211</v>
      </c>
      <c r="B40" s="152"/>
      <c r="E40" s="256" t="s">
        <v>479</v>
      </c>
    </row>
    <row r="41" spans="1:6" x14ac:dyDescent="0.2">
      <c r="A41" s="137" t="s">
        <v>212</v>
      </c>
      <c r="B41" s="152"/>
      <c r="E41" s="256" t="s">
        <v>480</v>
      </c>
    </row>
    <row r="42" spans="1:6" x14ac:dyDescent="0.2">
      <c r="A42" s="137" t="s">
        <v>213</v>
      </c>
      <c r="B42" s="152"/>
      <c r="E42" s="256" t="s">
        <v>481</v>
      </c>
    </row>
    <row r="43" spans="1:6" x14ac:dyDescent="0.2">
      <c r="A43" s="137" t="s">
        <v>118</v>
      </c>
      <c r="B43" s="152"/>
      <c r="E43" s="256" t="s">
        <v>482</v>
      </c>
    </row>
    <row r="44" spans="1:6" x14ac:dyDescent="0.2">
      <c r="A44" s="139" t="s">
        <v>266</v>
      </c>
      <c r="B44" s="241"/>
      <c r="E44" s="256" t="s">
        <v>483</v>
      </c>
    </row>
    <row r="45" spans="1:6" ht="31.5" x14ac:dyDescent="0.2">
      <c r="A45" s="242" t="s">
        <v>342</v>
      </c>
      <c r="B45" s="254">
        <f>SUM(B16:B43)</f>
        <v>0</v>
      </c>
      <c r="E45" s="256" t="s">
        <v>484</v>
      </c>
    </row>
    <row r="46" spans="1:6" x14ac:dyDescent="0.2">
      <c r="E46" s="256" t="s">
        <v>485</v>
      </c>
    </row>
    <row r="47" spans="1:6" x14ac:dyDescent="0.2">
      <c r="E47" s="256" t="s">
        <v>486</v>
      </c>
    </row>
    <row r="48" spans="1:6" ht="31.5" x14ac:dyDescent="0.2">
      <c r="A48" s="242" t="s">
        <v>341</v>
      </c>
      <c r="B48" s="254">
        <f>RESS_ESC_TOTAL+RESS_ESH_TOTAL</f>
        <v>0</v>
      </c>
      <c r="E48" s="256" t="s">
        <v>487</v>
      </c>
    </row>
    <row r="49" spans="5:5" x14ac:dyDescent="0.2">
      <c r="E49" s="256" t="s">
        <v>488</v>
      </c>
    </row>
    <row r="50" spans="5:5" x14ac:dyDescent="0.2">
      <c r="E50" s="256" t="s">
        <v>489</v>
      </c>
    </row>
    <row r="51" spans="5:5" ht="15.75" x14ac:dyDescent="0.2">
      <c r="E51" s="260" t="s">
        <v>490</v>
      </c>
    </row>
    <row r="52" spans="5:5" x14ac:dyDescent="0.2">
      <c r="E52" s="256" t="s">
        <v>491</v>
      </c>
    </row>
    <row r="53" spans="5:5" x14ac:dyDescent="0.2">
      <c r="E53" s="256" t="s">
        <v>492</v>
      </c>
    </row>
    <row r="54" spans="5:5" x14ac:dyDescent="0.2">
      <c r="E54" s="256" t="s">
        <v>493</v>
      </c>
    </row>
    <row r="55" spans="5:5" x14ac:dyDescent="0.2">
      <c r="E55" s="256" t="s">
        <v>494</v>
      </c>
    </row>
    <row r="56" spans="5:5" ht="15.75" x14ac:dyDescent="0.2">
      <c r="E56" s="260" t="s">
        <v>495</v>
      </c>
    </row>
    <row r="57" spans="5:5" x14ac:dyDescent="0.2">
      <c r="E57" s="256" t="s">
        <v>496</v>
      </c>
    </row>
    <row r="58" spans="5:5" x14ac:dyDescent="0.2">
      <c r="E58" s="256" t="s">
        <v>497</v>
      </c>
    </row>
    <row r="59" spans="5:5" x14ac:dyDescent="0.2">
      <c r="E59" s="256" t="s">
        <v>498</v>
      </c>
    </row>
    <row r="60" spans="5:5" x14ac:dyDescent="0.2">
      <c r="E60" s="256" t="s">
        <v>499</v>
      </c>
    </row>
    <row r="61" spans="5:5" x14ac:dyDescent="0.2">
      <c r="E61" s="256" t="s">
        <v>500</v>
      </c>
    </row>
    <row r="62" spans="5:5" x14ac:dyDescent="0.2">
      <c r="E62" s="256" t="s">
        <v>501</v>
      </c>
    </row>
    <row r="63" spans="5:5" x14ac:dyDescent="0.2">
      <c r="E63" s="256" t="s">
        <v>502</v>
      </c>
    </row>
    <row r="64" spans="5:5" x14ac:dyDescent="0.2">
      <c r="E64" s="256" t="s">
        <v>503</v>
      </c>
    </row>
    <row r="65" spans="5:5" ht="15.75" x14ac:dyDescent="0.2">
      <c r="E65" s="260" t="s">
        <v>504</v>
      </c>
    </row>
    <row r="66" spans="5:5" x14ac:dyDescent="0.2">
      <c r="E66" s="256" t="s">
        <v>505</v>
      </c>
    </row>
    <row r="67" spans="5:5" x14ac:dyDescent="0.2">
      <c r="E67" s="256" t="s">
        <v>506</v>
      </c>
    </row>
    <row r="68" spans="5:5" x14ac:dyDescent="0.2">
      <c r="E68" s="256" t="s">
        <v>507</v>
      </c>
    </row>
    <row r="69" spans="5:5" x14ac:dyDescent="0.2">
      <c r="E69" s="256" t="s">
        <v>508</v>
      </c>
    </row>
    <row r="70" spans="5:5" x14ac:dyDescent="0.2">
      <c r="E70" s="256" t="s">
        <v>509</v>
      </c>
    </row>
    <row r="71" spans="5:5" x14ac:dyDescent="0.2">
      <c r="E71" s="256" t="s">
        <v>510</v>
      </c>
    </row>
    <row r="72" spans="5:5" x14ac:dyDescent="0.2">
      <c r="E72" s="256" t="s">
        <v>511</v>
      </c>
    </row>
    <row r="73" spans="5:5" x14ac:dyDescent="0.2">
      <c r="E73" s="256" t="s">
        <v>512</v>
      </c>
    </row>
    <row r="74" spans="5:5" x14ac:dyDescent="0.2">
      <c r="E74" s="256" t="s">
        <v>513</v>
      </c>
    </row>
    <row r="75" spans="5:5" x14ac:dyDescent="0.2">
      <c r="E75" s="256" t="s">
        <v>514</v>
      </c>
    </row>
    <row r="76" spans="5:5" x14ac:dyDescent="0.2">
      <c r="E76" s="256" t="s">
        <v>515</v>
      </c>
    </row>
    <row r="77" spans="5:5" x14ac:dyDescent="0.2">
      <c r="E77" s="256" t="s">
        <v>516</v>
      </c>
    </row>
    <row r="78" spans="5:5" x14ac:dyDescent="0.2">
      <c r="E78" s="256" t="s">
        <v>517</v>
      </c>
    </row>
    <row r="79" spans="5:5" x14ac:dyDescent="0.2">
      <c r="E79" s="256" t="s">
        <v>518</v>
      </c>
    </row>
    <row r="80" spans="5:5" x14ac:dyDescent="0.2">
      <c r="E80" s="256" t="s">
        <v>519</v>
      </c>
    </row>
    <row r="81" spans="5:5" x14ac:dyDescent="0.2">
      <c r="E81" s="256" t="s">
        <v>520</v>
      </c>
    </row>
    <row r="82" spans="5:5" x14ac:dyDescent="0.2">
      <c r="E82" s="256" t="s">
        <v>521</v>
      </c>
    </row>
    <row r="83" spans="5:5" ht="15.75" x14ac:dyDescent="0.2">
      <c r="E83" s="260" t="s">
        <v>560</v>
      </c>
    </row>
    <row r="84" spans="5:5" x14ac:dyDescent="0.2">
      <c r="E84" s="256" t="s">
        <v>523</v>
      </c>
    </row>
    <row r="85" spans="5:5" x14ac:dyDescent="0.2">
      <c r="E85" s="256" t="s">
        <v>524</v>
      </c>
    </row>
    <row r="86" spans="5:5" x14ac:dyDescent="0.2">
      <c r="E86" s="256" t="s">
        <v>525</v>
      </c>
    </row>
    <row r="87" spans="5:5" x14ac:dyDescent="0.2">
      <c r="E87" s="256" t="s">
        <v>526</v>
      </c>
    </row>
    <row r="88" spans="5:5" x14ac:dyDescent="0.2">
      <c r="E88" s="256" t="s">
        <v>527</v>
      </c>
    </row>
    <row r="89" spans="5:5" x14ac:dyDescent="0.2">
      <c r="E89" s="256" t="s">
        <v>528</v>
      </c>
    </row>
    <row r="90" spans="5:5" x14ac:dyDescent="0.2">
      <c r="E90" s="256" t="s">
        <v>529</v>
      </c>
    </row>
    <row r="91" spans="5:5" x14ac:dyDescent="0.2">
      <c r="E91" s="256" t="s">
        <v>530</v>
      </c>
    </row>
  </sheetData>
  <mergeCells count="2">
    <mergeCell ref="A2:C2"/>
    <mergeCell ref="A3:B3"/>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F36"/>
  <sheetViews>
    <sheetView showGridLines="0" zoomScaleNormal="100" zoomScaleSheetLayoutView="100" workbookViewId="0">
      <pane xSplit="3" ySplit="2" topLeftCell="D3" activePane="bottomRight" state="frozen"/>
      <selection pane="topRight" activeCell="D1" sqref="D1"/>
      <selection pane="bottomLeft" activeCell="A3" sqref="A3"/>
      <selection pane="bottomRight" activeCell="B10" sqref="B10"/>
    </sheetView>
  </sheetViews>
  <sheetFormatPr baseColWidth="10" defaultColWidth="11.42578125" defaultRowHeight="15" x14ac:dyDescent="0.2"/>
  <cols>
    <col min="1" max="1" width="52.7109375" style="47" customWidth="1"/>
    <col min="2" max="2" width="29" style="47" bestFit="1" customWidth="1"/>
    <col min="3" max="3" width="11.42578125" style="47"/>
    <col min="4" max="4" width="3.28515625" style="48" customWidth="1"/>
    <col min="5" max="5" width="105.42578125" style="48" customWidth="1"/>
    <col min="6" max="6" width="3.140625" style="48" customWidth="1"/>
    <col min="7" max="16384" width="11.42578125" style="47"/>
  </cols>
  <sheetData>
    <row r="1" spans="1:6" ht="15.75" x14ac:dyDescent="0.2">
      <c r="A1" s="45"/>
      <c r="B1" s="46"/>
      <c r="E1" s="235" t="s">
        <v>429</v>
      </c>
    </row>
    <row r="2" spans="1:6" ht="36.75" customHeight="1" x14ac:dyDescent="0.2">
      <c r="A2" s="578" t="str">
        <f>" Ressources externes utilisées en " &amp; SURVEY_YEAR &amp; ", en provenance des Associations, des Fondations et des GIP"</f>
        <v xml:space="preserve"> Ressources externes utilisées en 2024, en provenance des Associations, des Fondations et des GIP</v>
      </c>
      <c r="B2" s="578"/>
      <c r="C2" s="578"/>
      <c r="D2" s="49"/>
      <c r="E2" s="50"/>
      <c r="F2" s="49"/>
    </row>
    <row r="3" spans="1:6" ht="144" customHeight="1" x14ac:dyDescent="0.2">
      <c r="A3" s="575" t="s">
        <v>561</v>
      </c>
      <c r="B3" s="575"/>
      <c r="D3" s="51"/>
      <c r="E3" s="50"/>
      <c r="F3" s="49"/>
    </row>
    <row r="4" spans="1:6" ht="15.75" x14ac:dyDescent="0.2">
      <c r="D4" s="53"/>
      <c r="E4" s="53"/>
      <c r="F4" s="53"/>
    </row>
    <row r="5" spans="1:6" ht="31.5" x14ac:dyDescent="0.25">
      <c r="A5" s="154" t="s">
        <v>216</v>
      </c>
      <c r="B5" s="158" t="s">
        <v>72</v>
      </c>
      <c r="D5" s="57"/>
      <c r="E5" s="57"/>
      <c r="F5" s="57"/>
    </row>
    <row r="6" spans="1:6" ht="15.75" x14ac:dyDescent="0.2">
      <c r="A6" s="139" t="s">
        <v>217</v>
      </c>
      <c r="B6" s="152"/>
      <c r="D6" s="57"/>
      <c r="E6" s="57"/>
      <c r="F6" s="57"/>
    </row>
    <row r="7" spans="1:6" ht="15.75" x14ac:dyDescent="0.2">
      <c r="A7" s="137" t="s">
        <v>218</v>
      </c>
      <c r="B7" s="152"/>
      <c r="D7" s="57"/>
      <c r="E7" s="57"/>
      <c r="F7" s="57"/>
    </row>
    <row r="8" spans="1:6" ht="15.75" customHeight="1" x14ac:dyDescent="0.2">
      <c r="A8" s="139" t="s">
        <v>219</v>
      </c>
      <c r="B8" s="152"/>
      <c r="D8" s="57"/>
      <c r="E8" s="159" t="s">
        <v>220</v>
      </c>
      <c r="F8" s="57"/>
    </row>
    <row r="9" spans="1:6" ht="30" x14ac:dyDescent="0.2">
      <c r="A9" s="137" t="s">
        <v>221</v>
      </c>
      <c r="B9" s="152"/>
    </row>
    <row r="10" spans="1:6" ht="105" x14ac:dyDescent="0.2">
      <c r="A10" s="137" t="s">
        <v>118</v>
      </c>
      <c r="B10" s="152"/>
      <c r="D10" s="58"/>
      <c r="E10" s="159" t="s">
        <v>222</v>
      </c>
      <c r="F10" s="58"/>
    </row>
    <row r="11" spans="1:6" x14ac:dyDescent="0.2">
      <c r="A11" s="139" t="s">
        <v>266</v>
      </c>
      <c r="B11" s="241"/>
      <c r="D11" s="51"/>
      <c r="E11" s="51"/>
      <c r="F11" s="51"/>
    </row>
    <row r="12" spans="1:6" ht="31.5" x14ac:dyDescent="0.2">
      <c r="A12" s="242" t="s">
        <v>345</v>
      </c>
      <c r="B12" s="253">
        <f>SUM(B6:B10)</f>
        <v>0</v>
      </c>
      <c r="D12" s="51"/>
      <c r="E12" s="51"/>
      <c r="F12" s="51"/>
    </row>
    <row r="13" spans="1:6" ht="17.25" customHeight="1" x14ac:dyDescent="0.2">
      <c r="D13" s="51"/>
      <c r="E13" s="51"/>
      <c r="F13" s="51"/>
    </row>
    <row r="14" spans="1:6" x14ac:dyDescent="0.2">
      <c r="D14" s="51"/>
      <c r="E14" s="51"/>
      <c r="F14" s="51"/>
    </row>
    <row r="15" spans="1:6" x14ac:dyDescent="0.2">
      <c r="D15" s="51"/>
      <c r="E15" s="51"/>
      <c r="F15" s="51"/>
    </row>
    <row r="17" spans="4:6" x14ac:dyDescent="0.2">
      <c r="D17" s="51"/>
      <c r="E17" s="51"/>
      <c r="F17" s="51"/>
    </row>
    <row r="18" spans="4:6" x14ac:dyDescent="0.2">
      <c r="D18" s="51"/>
      <c r="E18" s="51"/>
      <c r="F18" s="51"/>
    </row>
    <row r="20" spans="4:6" x14ac:dyDescent="0.2">
      <c r="D20" s="49"/>
      <c r="E20" s="49"/>
      <c r="F20" s="49"/>
    </row>
    <row r="21" spans="4:6" x14ac:dyDescent="0.2">
      <c r="D21" s="51"/>
      <c r="E21" s="51"/>
      <c r="F21" s="51"/>
    </row>
    <row r="22" spans="4:6" x14ac:dyDescent="0.2">
      <c r="D22" s="56"/>
      <c r="E22" s="56"/>
      <c r="F22" s="56"/>
    </row>
    <row r="23" spans="4:6" ht="15.75" x14ac:dyDescent="0.2">
      <c r="D23" s="57"/>
      <c r="E23" s="57"/>
      <c r="F23" s="57"/>
    </row>
    <row r="24" spans="4:6" ht="15.75" x14ac:dyDescent="0.2">
      <c r="D24" s="57"/>
      <c r="E24" s="57"/>
      <c r="F24" s="57"/>
    </row>
    <row r="25" spans="4:6" ht="31.5" customHeight="1" x14ac:dyDescent="0.2">
      <c r="D25" s="57"/>
      <c r="E25" s="57"/>
      <c r="F25" s="57"/>
    </row>
    <row r="26" spans="4:6" ht="31.5" customHeight="1" x14ac:dyDescent="0.2">
      <c r="D26" s="57"/>
      <c r="E26" s="57"/>
      <c r="F26" s="57"/>
    </row>
    <row r="27" spans="4:6" ht="31.5" customHeight="1" x14ac:dyDescent="0.2"/>
    <row r="28" spans="4:6" x14ac:dyDescent="0.2">
      <c r="D28" s="58"/>
      <c r="E28" s="58"/>
      <c r="F28" s="58"/>
    </row>
    <row r="29" spans="4:6" x14ac:dyDescent="0.2">
      <c r="D29" s="51"/>
      <c r="E29" s="51"/>
      <c r="F29" s="51"/>
    </row>
    <row r="30" spans="4:6" x14ac:dyDescent="0.2">
      <c r="D30" s="51"/>
      <c r="E30" s="51"/>
      <c r="F30" s="51"/>
    </row>
    <row r="31" spans="4:6" x14ac:dyDescent="0.2">
      <c r="D31" s="51"/>
      <c r="E31" s="51"/>
      <c r="F31" s="51"/>
    </row>
    <row r="32" spans="4:6" x14ac:dyDescent="0.2">
      <c r="D32" s="51"/>
      <c r="E32" s="51"/>
      <c r="F32" s="51"/>
    </row>
    <row r="33" spans="4:6" x14ac:dyDescent="0.2">
      <c r="D33" s="51"/>
      <c r="E33" s="51"/>
      <c r="F33" s="51"/>
    </row>
    <row r="34" spans="4:6" x14ac:dyDescent="0.2">
      <c r="D34" s="51"/>
      <c r="E34" s="51"/>
      <c r="F34" s="51"/>
    </row>
    <row r="36" spans="4:6" ht="15.75" x14ac:dyDescent="0.2">
      <c r="D36" s="59"/>
      <c r="E36" s="59"/>
      <c r="F36" s="59"/>
    </row>
  </sheetData>
  <mergeCells count="2">
    <mergeCell ref="A2:C2"/>
    <mergeCell ref="A3:B3"/>
  </mergeCells>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F53"/>
  <sheetViews>
    <sheetView showGridLines="0" zoomScaleNormal="100" zoomScaleSheetLayoutView="100" workbookViewId="0">
      <pane xSplit="5" ySplit="2" topLeftCell="F3" activePane="bottomRight" state="frozen"/>
      <selection pane="topRight" activeCell="F1" sqref="F1"/>
      <selection pane="bottomLeft" activeCell="A3" sqref="A3"/>
      <selection pane="bottomRight" activeCell="B6" sqref="B6:C6"/>
    </sheetView>
  </sheetViews>
  <sheetFormatPr baseColWidth="10" defaultColWidth="11.42578125" defaultRowHeight="15" x14ac:dyDescent="0.2"/>
  <cols>
    <col min="1" max="1" width="12.28515625" style="47" customWidth="1"/>
    <col min="2" max="2" width="44.7109375" style="47" bestFit="1" customWidth="1"/>
    <col min="3" max="3" width="27.42578125" style="47" customWidth="1"/>
    <col min="4" max="4" width="28.5703125" style="47" bestFit="1" customWidth="1"/>
    <col min="5" max="5" width="3.42578125" style="47" customWidth="1"/>
    <col min="6" max="6" width="20.7109375" style="48" customWidth="1"/>
    <col min="7" max="16384" width="11.42578125" style="47"/>
  </cols>
  <sheetData>
    <row r="1" spans="1:6" ht="15.75" x14ac:dyDescent="0.2">
      <c r="A1" s="45"/>
      <c r="B1" s="46"/>
      <c r="C1" s="261"/>
      <c r="D1" s="261"/>
    </row>
    <row r="2" spans="1:6" ht="36" customHeight="1" x14ac:dyDescent="0.2">
      <c r="A2" s="536" t="str">
        <f>" Ressources externes utilisées en " &amp; SURVEY_YEAR &amp; ", en provenance des entreprises"</f>
        <v xml:space="preserve"> Ressources externes utilisées en 2024, en provenance des entreprises</v>
      </c>
      <c r="B2" s="536"/>
      <c r="C2" s="536"/>
      <c r="D2" s="536"/>
      <c r="F2" s="49"/>
    </row>
    <row r="3" spans="1:6" ht="129" customHeight="1" x14ac:dyDescent="0.2">
      <c r="A3" s="550" t="s">
        <v>562</v>
      </c>
      <c r="B3" s="550"/>
      <c r="C3" s="550"/>
      <c r="D3" s="550"/>
      <c r="E3" s="262"/>
      <c r="F3" s="49"/>
    </row>
    <row r="4" spans="1:6" ht="37.35" customHeight="1" x14ac:dyDescent="0.2">
      <c r="A4" s="511" t="s">
        <v>533</v>
      </c>
      <c r="B4" s="511"/>
      <c r="C4" s="511"/>
      <c r="D4" s="511"/>
      <c r="F4" s="53"/>
    </row>
    <row r="5" spans="1:6" ht="15.75" x14ac:dyDescent="0.25">
      <c r="A5" s="547" t="s">
        <v>1</v>
      </c>
      <c r="B5" s="547"/>
      <c r="C5" s="547"/>
      <c r="D5" s="547"/>
      <c r="F5" s="57"/>
    </row>
    <row r="6" spans="1:6" ht="31.5" x14ac:dyDescent="0.25">
      <c r="A6" s="263"/>
      <c r="B6" s="160" t="s">
        <v>224</v>
      </c>
      <c r="C6" s="160" t="s">
        <v>347</v>
      </c>
      <c r="D6" s="160" t="s">
        <v>226</v>
      </c>
      <c r="F6" s="57"/>
    </row>
    <row r="7" spans="1:6" ht="15.75" x14ac:dyDescent="0.2">
      <c r="A7" s="264" t="s">
        <v>227</v>
      </c>
      <c r="B7" s="165"/>
      <c r="C7" s="267"/>
      <c r="D7" s="118"/>
      <c r="F7" s="57"/>
    </row>
    <row r="8" spans="1:6" x14ac:dyDescent="0.2">
      <c r="A8" s="264" t="s">
        <v>228</v>
      </c>
      <c r="B8" s="165"/>
      <c r="C8" s="267"/>
      <c r="D8" s="118"/>
    </row>
    <row r="9" spans="1:6" x14ac:dyDescent="0.2">
      <c r="A9" s="264" t="s">
        <v>229</v>
      </c>
      <c r="B9" s="165"/>
      <c r="C9" s="267"/>
      <c r="D9" s="118"/>
      <c r="F9" s="58"/>
    </row>
    <row r="10" spans="1:6" x14ac:dyDescent="0.2">
      <c r="A10" s="264" t="s">
        <v>230</v>
      </c>
      <c r="B10" s="165"/>
      <c r="C10" s="267"/>
      <c r="D10" s="118"/>
      <c r="F10" s="51"/>
    </row>
    <row r="11" spans="1:6" x14ac:dyDescent="0.2">
      <c r="A11" s="264" t="s">
        <v>231</v>
      </c>
      <c r="B11" s="165"/>
      <c r="C11" s="267"/>
      <c r="D11" s="118"/>
      <c r="F11" s="51"/>
    </row>
    <row r="12" spans="1:6" x14ac:dyDescent="0.2">
      <c r="A12" s="264" t="s">
        <v>232</v>
      </c>
      <c r="B12" s="165"/>
      <c r="C12" s="267"/>
      <c r="D12" s="118"/>
      <c r="F12" s="51"/>
    </row>
    <row r="13" spans="1:6" x14ac:dyDescent="0.2">
      <c r="A13" s="264" t="s">
        <v>233</v>
      </c>
      <c r="B13" s="165"/>
      <c r="C13" s="267"/>
      <c r="D13" s="118"/>
      <c r="F13" s="51"/>
    </row>
    <row r="14" spans="1:6" x14ac:dyDescent="0.2">
      <c r="A14" s="264" t="s">
        <v>234</v>
      </c>
      <c r="B14" s="165"/>
      <c r="C14" s="267"/>
      <c r="D14" s="118"/>
      <c r="F14" s="51"/>
    </row>
    <row r="15" spans="1:6" x14ac:dyDescent="0.2">
      <c r="A15" s="264" t="s">
        <v>235</v>
      </c>
      <c r="B15" s="165"/>
      <c r="C15" s="267"/>
      <c r="D15" s="118"/>
      <c r="F15" s="51"/>
    </row>
    <row r="16" spans="1:6" x14ac:dyDescent="0.2">
      <c r="A16" s="264" t="s">
        <v>236</v>
      </c>
      <c r="B16" s="165"/>
      <c r="C16" s="267"/>
      <c r="D16" s="118"/>
      <c r="F16" s="51"/>
    </row>
    <row r="17" spans="1:6" x14ac:dyDescent="0.2">
      <c r="A17" s="264" t="s">
        <v>237</v>
      </c>
      <c r="B17" s="165"/>
      <c r="C17" s="267"/>
      <c r="D17" s="118"/>
      <c r="F17" s="51"/>
    </row>
    <row r="18" spans="1:6" x14ac:dyDescent="0.2">
      <c r="A18" s="264" t="s">
        <v>238</v>
      </c>
      <c r="B18" s="165"/>
      <c r="C18" s="267"/>
      <c r="D18" s="118"/>
      <c r="F18" s="51"/>
    </row>
    <row r="19" spans="1:6" x14ac:dyDescent="0.2">
      <c r="A19" s="264" t="s">
        <v>239</v>
      </c>
      <c r="B19" s="165"/>
      <c r="C19" s="267"/>
      <c r="D19" s="118"/>
      <c r="F19" s="51"/>
    </row>
    <row r="20" spans="1:6" x14ac:dyDescent="0.2">
      <c r="A20" s="264" t="s">
        <v>240</v>
      </c>
      <c r="B20" s="165"/>
      <c r="C20" s="267"/>
      <c r="D20" s="118"/>
      <c r="F20" s="51"/>
    </row>
    <row r="21" spans="1:6" x14ac:dyDescent="0.2">
      <c r="A21" s="264" t="s">
        <v>241</v>
      </c>
      <c r="B21" s="165"/>
      <c r="C21" s="267"/>
      <c r="D21" s="118"/>
      <c r="F21" s="51"/>
    </row>
    <row r="22" spans="1:6" x14ac:dyDescent="0.2">
      <c r="A22" s="264" t="s">
        <v>242</v>
      </c>
      <c r="B22" s="165"/>
      <c r="C22" s="267"/>
      <c r="D22" s="118"/>
      <c r="F22" s="51"/>
    </row>
    <row r="23" spans="1:6" x14ac:dyDescent="0.2">
      <c r="A23" s="264" t="s">
        <v>243</v>
      </c>
      <c r="B23" s="165"/>
      <c r="C23" s="267"/>
      <c r="D23" s="118"/>
      <c r="F23" s="51"/>
    </row>
    <row r="24" spans="1:6" x14ac:dyDescent="0.2">
      <c r="A24" s="264" t="s">
        <v>244</v>
      </c>
      <c r="B24" s="165"/>
      <c r="C24" s="267"/>
      <c r="D24" s="118"/>
      <c r="F24" s="51"/>
    </row>
    <row r="25" spans="1:6" x14ac:dyDescent="0.2">
      <c r="A25" s="264" t="s">
        <v>245</v>
      </c>
      <c r="B25" s="165"/>
      <c r="C25" s="267"/>
      <c r="D25" s="118"/>
      <c r="F25" s="51"/>
    </row>
    <row r="26" spans="1:6" x14ac:dyDescent="0.2">
      <c r="A26" s="264" t="s">
        <v>246</v>
      </c>
      <c r="B26" s="165"/>
      <c r="C26" s="267"/>
      <c r="D26" s="118"/>
      <c r="F26" s="51"/>
    </row>
    <row r="27" spans="1:6" x14ac:dyDescent="0.2">
      <c r="A27" s="264" t="s">
        <v>247</v>
      </c>
      <c r="B27" s="165"/>
      <c r="C27" s="267"/>
      <c r="D27" s="118"/>
      <c r="F27" s="51"/>
    </row>
    <row r="28" spans="1:6" x14ac:dyDescent="0.2">
      <c r="A28" s="264" t="s">
        <v>248</v>
      </c>
      <c r="B28" s="165"/>
      <c r="C28" s="267"/>
      <c r="D28" s="118"/>
      <c r="F28" s="51"/>
    </row>
    <row r="29" spans="1:6" x14ac:dyDescent="0.2">
      <c r="A29" s="264" t="s">
        <v>249</v>
      </c>
      <c r="B29" s="165"/>
      <c r="C29" s="267"/>
      <c r="D29" s="118"/>
      <c r="F29" s="51"/>
    </row>
    <row r="30" spans="1:6" x14ac:dyDescent="0.2">
      <c r="A30" s="264" t="s">
        <v>250</v>
      </c>
      <c r="B30" s="165"/>
      <c r="C30" s="267"/>
      <c r="D30" s="118"/>
      <c r="F30" s="51"/>
    </row>
    <row r="31" spans="1:6" x14ac:dyDescent="0.2">
      <c r="A31" s="264" t="s">
        <v>251</v>
      </c>
      <c r="B31" s="165"/>
      <c r="C31" s="267"/>
      <c r="D31" s="118"/>
      <c r="F31" s="51"/>
    </row>
    <row r="32" spans="1:6" x14ac:dyDescent="0.2">
      <c r="A32" s="264" t="s">
        <v>252</v>
      </c>
      <c r="B32" s="165"/>
      <c r="C32" s="267"/>
      <c r="D32" s="118"/>
      <c r="F32" s="51"/>
    </row>
    <row r="33" spans="1:6" x14ac:dyDescent="0.2">
      <c r="A33" s="264" t="s">
        <v>253</v>
      </c>
      <c r="B33" s="165"/>
      <c r="C33" s="267"/>
      <c r="D33" s="118"/>
      <c r="F33" s="51"/>
    </row>
    <row r="34" spans="1:6" x14ac:dyDescent="0.2">
      <c r="A34" s="264" t="s">
        <v>254</v>
      </c>
      <c r="B34" s="165"/>
      <c r="C34" s="267"/>
      <c r="D34" s="118"/>
      <c r="F34" s="51"/>
    </row>
    <row r="35" spans="1:6" x14ac:dyDescent="0.2">
      <c r="A35" s="264" t="s">
        <v>255</v>
      </c>
      <c r="B35" s="165"/>
      <c r="C35" s="267"/>
      <c r="D35" s="118"/>
      <c r="F35" s="51"/>
    </row>
    <row r="36" spans="1:6" x14ac:dyDescent="0.2">
      <c r="A36" s="264" t="s">
        <v>256</v>
      </c>
      <c r="B36" s="165"/>
      <c r="C36" s="267"/>
      <c r="D36" s="118"/>
      <c r="F36" s="51"/>
    </row>
    <row r="37" spans="1:6" ht="15.75" x14ac:dyDescent="0.25">
      <c r="A37" s="264">
        <v>31</v>
      </c>
      <c r="B37" s="266" t="s">
        <v>421</v>
      </c>
      <c r="C37" s="267"/>
      <c r="D37" s="265"/>
    </row>
    <row r="38" spans="1:6" ht="48" customHeight="1" x14ac:dyDescent="0.2">
      <c r="A38" s="579" t="s">
        <v>346</v>
      </c>
      <c r="B38" s="580"/>
      <c r="C38" s="268">
        <f>SUM(C7:C37)</f>
        <v>0</v>
      </c>
    </row>
    <row r="39" spans="1:6" ht="28.5" customHeight="1" x14ac:dyDescent="0.2">
      <c r="B39" s="106"/>
      <c r="C39" s="106"/>
    </row>
    <row r="40" spans="1:6" x14ac:dyDescent="0.2">
      <c r="B40" s="106"/>
    </row>
    <row r="41" spans="1:6" x14ac:dyDescent="0.2">
      <c r="B41" s="106"/>
    </row>
    <row r="42" spans="1:6" x14ac:dyDescent="0.2">
      <c r="B42" s="106"/>
    </row>
    <row r="51" ht="31.5" customHeight="1" x14ac:dyDescent="0.2"/>
    <row r="52" ht="31.5" customHeight="1" x14ac:dyDescent="0.2"/>
    <row r="53" ht="31.5" customHeight="1" x14ac:dyDescent="0.2"/>
  </sheetData>
  <mergeCells count="5">
    <mergeCell ref="A5:D5"/>
    <mergeCell ref="A38:B38"/>
    <mergeCell ref="A4:D4"/>
    <mergeCell ref="A3:D3"/>
    <mergeCell ref="A2:D2"/>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F41"/>
  <sheetViews>
    <sheetView showGridLines="0" zoomScale="85" zoomScaleNormal="85" zoomScaleSheetLayoutView="100" workbookViewId="0">
      <pane xSplit="3" ySplit="2" topLeftCell="D24" activePane="bottomRight" state="frozen"/>
      <selection pane="topRight" activeCell="D1" sqref="D1"/>
      <selection pane="bottomLeft" activeCell="A3" sqref="A3"/>
      <selection pane="bottomRight" activeCell="B35" sqref="B35"/>
    </sheetView>
  </sheetViews>
  <sheetFormatPr baseColWidth="10" defaultColWidth="11.42578125" defaultRowHeight="15" x14ac:dyDescent="0.2"/>
  <cols>
    <col min="1" max="1" width="58.7109375" style="47" customWidth="1"/>
    <col min="2" max="2" width="25.28515625" style="47" customWidth="1"/>
    <col min="3" max="3" width="22.28515625" style="47" customWidth="1"/>
    <col min="4" max="4" width="3.28515625" style="48" customWidth="1"/>
    <col min="5" max="5" width="42.7109375" style="48" customWidth="1"/>
    <col min="6" max="6" width="3.140625" style="48" customWidth="1"/>
    <col min="7" max="16384" width="11.42578125" style="47"/>
  </cols>
  <sheetData>
    <row r="1" spans="1:6" ht="15.75" x14ac:dyDescent="0.25">
      <c r="A1" s="45"/>
      <c r="B1" s="261"/>
      <c r="C1" s="269"/>
      <c r="E1" s="235" t="s">
        <v>429</v>
      </c>
    </row>
    <row r="2" spans="1:6" ht="34.35" customHeight="1" x14ac:dyDescent="0.2">
      <c r="A2" s="581" t="str">
        <f>" Ressources externes utilisées en " &amp; SURVEY_YEAR &amp; ", en provenance des organisations internationales et de l'Étranger"</f>
        <v xml:space="preserve"> Ressources externes utilisées en 2024, en provenance des organisations internationales et de l'Étranger</v>
      </c>
      <c r="B2" s="581"/>
      <c r="C2" s="581"/>
      <c r="D2" s="49"/>
      <c r="E2" s="50"/>
      <c r="F2" s="49"/>
    </row>
    <row r="3" spans="1:6" ht="101.45" customHeight="1" x14ac:dyDescent="0.2">
      <c r="A3" s="575" t="s">
        <v>563</v>
      </c>
      <c r="B3" s="575"/>
      <c r="C3" s="575"/>
      <c r="D3" s="51"/>
      <c r="E3" s="50"/>
      <c r="F3" s="49"/>
    </row>
    <row r="4" spans="1:6" ht="12.75" customHeight="1" x14ac:dyDescent="0.2">
      <c r="D4" s="53"/>
      <c r="E4" s="53"/>
      <c r="F4" s="53"/>
    </row>
    <row r="5" spans="1:6" ht="15.75" x14ac:dyDescent="0.25">
      <c r="A5" s="136" t="s">
        <v>8</v>
      </c>
      <c r="B5" s="203" t="s">
        <v>72</v>
      </c>
      <c r="D5" s="57"/>
      <c r="E5" s="57"/>
      <c r="F5" s="57"/>
    </row>
    <row r="6" spans="1:6" ht="30" x14ac:dyDescent="0.2">
      <c r="A6" s="273" t="s">
        <v>356</v>
      </c>
      <c r="B6" s="275"/>
      <c r="D6" s="57"/>
      <c r="E6" s="57"/>
      <c r="F6" s="57"/>
    </row>
    <row r="7" spans="1:6" ht="15.75" x14ac:dyDescent="0.2">
      <c r="A7" s="273" t="s">
        <v>355</v>
      </c>
      <c r="B7" s="275"/>
      <c r="D7" s="57"/>
      <c r="E7" s="57"/>
      <c r="F7" s="57"/>
    </row>
    <row r="8" spans="1:6" x14ac:dyDescent="0.2">
      <c r="A8" s="273" t="s">
        <v>118</v>
      </c>
      <c r="B8" s="275"/>
    </row>
    <row r="9" spans="1:6" x14ac:dyDescent="0.2">
      <c r="A9" s="273" t="s">
        <v>266</v>
      </c>
      <c r="B9" s="463"/>
      <c r="D9" s="58"/>
      <c r="E9" s="58"/>
      <c r="F9" s="58"/>
    </row>
    <row r="10" spans="1:6" ht="31.5" x14ac:dyDescent="0.2">
      <c r="A10" s="242" t="s">
        <v>354</v>
      </c>
      <c r="B10" s="277">
        <f>SUM(B6:B8)</f>
        <v>0</v>
      </c>
      <c r="D10" s="51"/>
      <c r="E10" s="51"/>
      <c r="F10" s="51"/>
    </row>
    <row r="11" spans="1:6" ht="12.75" customHeight="1" x14ac:dyDescent="0.2">
      <c r="A11" s="270"/>
      <c r="B11" s="270"/>
      <c r="C11" s="270"/>
      <c r="D11" s="51"/>
      <c r="E11" s="51"/>
      <c r="F11" s="51"/>
    </row>
    <row r="12" spans="1:6" ht="31.5" x14ac:dyDescent="0.25">
      <c r="A12" s="274" t="s">
        <v>3</v>
      </c>
      <c r="B12" s="203" t="s">
        <v>72</v>
      </c>
      <c r="D12" s="51"/>
      <c r="E12" s="51"/>
      <c r="F12" s="51"/>
    </row>
    <row r="13" spans="1:6" ht="30" x14ac:dyDescent="0.2">
      <c r="A13" s="273" t="s">
        <v>258</v>
      </c>
      <c r="B13" s="275"/>
      <c r="D13" s="51"/>
      <c r="E13" s="51"/>
      <c r="F13" s="51"/>
    </row>
    <row r="14" spans="1:6" ht="30" x14ac:dyDescent="0.2">
      <c r="A14" s="273" t="s">
        <v>259</v>
      </c>
      <c r="B14" s="275"/>
      <c r="D14" s="51"/>
      <c r="E14" s="51"/>
      <c r="F14" s="51"/>
    </row>
    <row r="15" spans="1:6" x14ac:dyDescent="0.2">
      <c r="A15" s="273" t="s">
        <v>260</v>
      </c>
      <c r="B15" s="275"/>
      <c r="D15" s="51"/>
      <c r="E15" s="51"/>
      <c r="F15" s="51"/>
    </row>
    <row r="16" spans="1:6" x14ac:dyDescent="0.2">
      <c r="A16" s="273" t="s">
        <v>261</v>
      </c>
      <c r="B16" s="275"/>
    </row>
    <row r="17" spans="1:6" x14ac:dyDescent="0.2">
      <c r="A17" s="273" t="s">
        <v>262</v>
      </c>
      <c r="B17" s="275"/>
      <c r="D17" s="51"/>
      <c r="E17" s="51"/>
      <c r="F17" s="51"/>
    </row>
    <row r="18" spans="1:6" x14ac:dyDescent="0.2">
      <c r="A18" s="273" t="s">
        <v>263</v>
      </c>
      <c r="B18" s="275"/>
      <c r="D18" s="51"/>
      <c r="E18" s="51"/>
      <c r="F18" s="51"/>
    </row>
    <row r="19" spans="1:6" ht="30" x14ac:dyDescent="0.2">
      <c r="A19" s="273" t="s">
        <v>264</v>
      </c>
      <c r="B19" s="275"/>
    </row>
    <row r="20" spans="1:6" x14ac:dyDescent="0.2">
      <c r="A20" s="273" t="s">
        <v>265</v>
      </c>
      <c r="B20" s="275"/>
      <c r="D20" s="49"/>
      <c r="E20" s="49"/>
      <c r="F20" s="49"/>
    </row>
    <row r="21" spans="1:6" x14ac:dyDescent="0.2">
      <c r="A21" s="273" t="s">
        <v>118</v>
      </c>
      <c r="B21" s="275"/>
      <c r="D21" s="51"/>
      <c r="E21" s="51"/>
      <c r="F21" s="51"/>
    </row>
    <row r="22" spans="1:6" x14ac:dyDescent="0.2">
      <c r="A22" s="273" t="s">
        <v>266</v>
      </c>
      <c r="B22" s="463"/>
      <c r="D22" s="56"/>
      <c r="E22" s="56"/>
      <c r="F22" s="56"/>
    </row>
    <row r="23" spans="1:6" ht="31.5" x14ac:dyDescent="0.2">
      <c r="A23" s="242" t="s">
        <v>353</v>
      </c>
      <c r="B23" s="277">
        <f>SUM(B13:B21)</f>
        <v>0</v>
      </c>
      <c r="D23" s="57"/>
      <c r="E23" s="57"/>
      <c r="F23" s="57"/>
    </row>
    <row r="24" spans="1:6" ht="13.5" customHeight="1" x14ac:dyDescent="0.2">
      <c r="D24" s="57"/>
      <c r="E24" s="57"/>
      <c r="F24" s="57"/>
    </row>
    <row r="25" spans="1:6" ht="29.25" customHeight="1" x14ac:dyDescent="0.25">
      <c r="A25" s="274" t="s">
        <v>4</v>
      </c>
      <c r="B25" s="203" t="s">
        <v>72</v>
      </c>
      <c r="D25" s="57"/>
      <c r="E25" s="582" t="s">
        <v>268</v>
      </c>
      <c r="F25" s="57"/>
    </row>
    <row r="26" spans="1:6" ht="13.5" customHeight="1" x14ac:dyDescent="0.2">
      <c r="A26" s="81" t="s">
        <v>351</v>
      </c>
      <c r="B26" s="275"/>
      <c r="E26" s="582"/>
    </row>
    <row r="27" spans="1:6" ht="26.25" customHeight="1" x14ac:dyDescent="0.2">
      <c r="A27" s="81" t="s">
        <v>350</v>
      </c>
      <c r="B27" s="275"/>
      <c r="D27" s="58"/>
      <c r="E27" s="582"/>
      <c r="F27" s="58"/>
    </row>
    <row r="28" spans="1:6" x14ac:dyDescent="0.2">
      <c r="A28" s="81" t="s">
        <v>118</v>
      </c>
      <c r="B28" s="462"/>
      <c r="D28" s="51"/>
      <c r="E28" s="582"/>
      <c r="F28" s="51"/>
    </row>
    <row r="29" spans="1:6" ht="47.25" x14ac:dyDescent="0.25">
      <c r="A29" s="242" t="s">
        <v>352</v>
      </c>
      <c r="B29" s="276">
        <f>SUM(B26:B28)</f>
        <v>0</v>
      </c>
      <c r="D29" s="51"/>
      <c r="E29" s="582"/>
      <c r="F29" s="51"/>
    </row>
    <row r="30" spans="1:6" x14ac:dyDescent="0.2">
      <c r="D30" s="51"/>
      <c r="E30" s="51"/>
      <c r="F30" s="51"/>
    </row>
    <row r="31" spans="1:6" x14ac:dyDescent="0.2">
      <c r="A31" s="271"/>
      <c r="B31" s="271"/>
      <c r="D31" s="51"/>
      <c r="E31" s="51"/>
      <c r="F31" s="51"/>
    </row>
    <row r="32" spans="1:6" ht="15.75" x14ac:dyDescent="0.25">
      <c r="A32" s="274" t="s">
        <v>5</v>
      </c>
      <c r="B32" s="203" t="s">
        <v>72</v>
      </c>
      <c r="D32" s="51"/>
      <c r="E32" s="51"/>
      <c r="F32" s="51"/>
    </row>
    <row r="33" spans="1:6" x14ac:dyDescent="0.2">
      <c r="A33" s="81" t="s">
        <v>351</v>
      </c>
      <c r="B33" s="275"/>
    </row>
    <row r="34" spans="1:6" ht="15.75" x14ac:dyDescent="0.2">
      <c r="A34" s="81" t="s">
        <v>350</v>
      </c>
      <c r="B34" s="275"/>
      <c r="D34" s="59"/>
      <c r="E34" s="59"/>
      <c r="F34" s="59"/>
    </row>
    <row r="35" spans="1:6" x14ac:dyDescent="0.2">
      <c r="A35" s="81" t="s">
        <v>118</v>
      </c>
      <c r="B35" s="275"/>
    </row>
    <row r="36" spans="1:6" ht="31.5" x14ac:dyDescent="0.2">
      <c r="A36" s="242" t="s">
        <v>349</v>
      </c>
      <c r="B36" s="277">
        <f>SUM(B33:B35)</f>
        <v>0</v>
      </c>
    </row>
    <row r="37" spans="1:6" ht="15.75" x14ac:dyDescent="0.2">
      <c r="A37" s="145"/>
      <c r="B37" s="145"/>
      <c r="C37" s="145"/>
    </row>
    <row r="38" spans="1:6" x14ac:dyDescent="0.2">
      <c r="A38" s="106"/>
      <c r="B38" s="272"/>
    </row>
    <row r="39" spans="1:6" ht="50.25" customHeight="1" x14ac:dyDescent="0.2">
      <c r="A39" s="242" t="s">
        <v>348</v>
      </c>
      <c r="B39" s="277">
        <f>RESS_OI_UE_TOTAL+RESS_OI_HE_TOTAL+RESS_ESE_TOTAL+RESS_EE_TOTAL</f>
        <v>0</v>
      </c>
    </row>
    <row r="40" spans="1:6" ht="27" customHeight="1" x14ac:dyDescent="0.2">
      <c r="A40" s="145"/>
      <c r="B40" s="145"/>
      <c r="C40" s="145"/>
    </row>
    <row r="41" spans="1:6" ht="30" customHeight="1" x14ac:dyDescent="0.2">
      <c r="A41" s="145"/>
      <c r="B41" s="145"/>
      <c r="C41" s="145"/>
    </row>
  </sheetData>
  <mergeCells count="3">
    <mergeCell ref="A2:C2"/>
    <mergeCell ref="A3:C3"/>
    <mergeCell ref="E25:E29"/>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D20"/>
  <sheetViews>
    <sheetView showGridLines="0" zoomScale="85" zoomScaleNormal="85" zoomScaleSheetLayoutView="100" workbookViewId="0">
      <selection activeCell="C13" sqref="C13"/>
    </sheetView>
  </sheetViews>
  <sheetFormatPr baseColWidth="10" defaultColWidth="11.42578125" defaultRowHeight="15" x14ac:dyDescent="0.2"/>
  <cols>
    <col min="1" max="1" width="58.7109375" style="47" customWidth="1"/>
    <col min="2" max="2" width="25.28515625" style="47" customWidth="1"/>
    <col min="3" max="4" width="25.42578125" style="47" customWidth="1"/>
    <col min="5" max="16384" width="11.42578125" style="47"/>
  </cols>
  <sheetData>
    <row r="1" spans="1:4" ht="15.75" x14ac:dyDescent="0.25">
      <c r="A1" s="45"/>
      <c r="C1" s="269"/>
      <c r="D1" s="269"/>
    </row>
    <row r="2" spans="1:4" ht="24" customHeight="1" x14ac:dyDescent="0.2">
      <c r="A2" s="583" t="str">
        <f>"Synthèse des RESSOURCES utilisées pour la R&amp;D en "&amp; SURVEY_YEAR &amp; " et estimation en "&amp;SURVEY_YEAR+1</f>
        <v>Synthèse des RESSOURCES utilisées pour la R&amp;D en 2024 et estimation en 2025</v>
      </c>
      <c r="B2" s="583"/>
      <c r="C2" s="583"/>
      <c r="D2" s="286"/>
    </row>
    <row r="3" spans="1:4" ht="15.75" x14ac:dyDescent="0.25">
      <c r="A3" s="278"/>
      <c r="B3" s="584" t="s">
        <v>72</v>
      </c>
      <c r="C3" s="584"/>
      <c r="D3" s="199"/>
    </row>
    <row r="4" spans="1:4" x14ac:dyDescent="0.2">
      <c r="A4" s="278"/>
      <c r="C4" s="279"/>
      <c r="D4" s="279"/>
    </row>
    <row r="5" spans="1:4" ht="15.75" x14ac:dyDescent="0.25">
      <c r="A5" s="106"/>
      <c r="B5" s="280" t="str">
        <f>"en " &amp; SURVEY_YEAR</f>
        <v>en 2024</v>
      </c>
      <c r="C5" s="281" t="str">
        <f>"Estimation " &amp; SURVEY_YEAR+1</f>
        <v>Estimation 2025</v>
      </c>
      <c r="D5" s="289" t="str">
        <f>"Evolution " &amp; SURVEY_YEAR+1&amp;"/"&amp;SURVEY_YEAR</f>
        <v>Evolution 2025/2024</v>
      </c>
    </row>
    <row r="6" spans="1:4" ht="69" customHeight="1" x14ac:dyDescent="0.2">
      <c r="A6" s="242" t="str">
        <f>"Total des ressources externes pour travaux de R&amp;D en " &amp; SURVEY_YEAR</f>
        <v>Total des ressources externes pour travaux de R&amp;D en 2024</v>
      </c>
      <c r="B6" s="277">
        <f>RESS_GOV_TOTAL+RESS_ES_TOTAL+RESS_I_TOTAL+RESS_ENTR_TOTAL+RESS_ETR_TOTAL</f>
        <v>0</v>
      </c>
      <c r="C6" s="288"/>
      <c r="D6" s="214">
        <f>IF(RESS_CONTRAT_TOTAL&lt;&gt;0,(RESS_CONTRAT_PREV/RESS_CONTRAT_TOTAL-1)*100,0)</f>
        <v>0</v>
      </c>
    </row>
    <row r="7" spans="1:4" ht="15.75" x14ac:dyDescent="0.2">
      <c r="A7" s="145"/>
      <c r="B7" s="282"/>
      <c r="C7" s="283"/>
      <c r="D7" s="283"/>
    </row>
    <row r="8" spans="1:4" ht="33.6" customHeight="1" x14ac:dyDescent="0.2">
      <c r="A8" s="586" t="str">
        <f>"Le total des ressources en k€ (budgétaires, propres et externes) consacrées à la R&amp;D en "&amp;SURVEY_YEAR &amp;" – et son estimation pour "&amp;SURVEY_YEAR+1 &amp; "  – est reporté ici automatiquement ."</f>
        <v>Le total des ressources en k€ (budgétaires, propres et externes) consacrées à la R&amp;D en 2024 – et son estimation pour 2025  – est reporté ici automatiquement .</v>
      </c>
      <c r="B8" s="586"/>
      <c r="C8" s="586"/>
      <c r="D8" s="586"/>
    </row>
    <row r="9" spans="1:4" ht="15.75" x14ac:dyDescent="0.2">
      <c r="A9" s="242" t="s">
        <v>565</v>
      </c>
      <c r="B9" s="277">
        <f>RESS_BUDGT_TOTAL+RESS_PROPRES_TOTAL+RESS_CONTRAT_TOTAL</f>
        <v>0</v>
      </c>
      <c r="C9" s="277">
        <f>RESS_BUDGT_PREV+RESS_PROPRES_PREV+RESS_CONTRAT_PREV</f>
        <v>0</v>
      </c>
      <c r="D9" s="214">
        <f>IF(RESS_TOTALE&lt;&gt;0,(RESS_TOTALE_PREV/RESS_TOTALE-1)*100,0)</f>
        <v>0</v>
      </c>
    </row>
    <row r="10" spans="1:4" x14ac:dyDescent="0.2">
      <c r="A10" s="532" t="str">
        <f>IF(ABS(D9)&gt;20,"Les ressources totales estimées pour "&amp; SURVEY_YEAR + 1&amp; " varient de plus de 20% par rapport aux ressources totales "&amp; SURVEY_YEAR,"Contrôles OK")</f>
        <v>Contrôles OK</v>
      </c>
      <c r="B10" s="532"/>
      <c r="C10" s="532"/>
      <c r="D10" s="532"/>
    </row>
    <row r="11" spans="1:4" x14ac:dyDescent="0.2">
      <c r="A11" s="86"/>
      <c r="B11" s="284"/>
      <c r="C11" s="284"/>
      <c r="D11" s="284"/>
    </row>
    <row r="12" spans="1:4" ht="39.6" customHeight="1" x14ac:dyDescent="0.2">
      <c r="A12" s="586" t="str">
        <f>"Un écart avec les dépenses est automatiquement ici. S'il est très différent de 0 %, les totaux doivent être vérifiés et si tout est exact, la raison de l'écart précisée (versement des contrats en une fois, usage de la trésorerie ..."</f>
        <v>Un écart avec les dépenses est automatiquement ici. S'il est très différent de 0 %, les totaux doivent être vérifiés et si tout est exact, la raison de l'écart précisée (versement des contrats en une fois, usage de la trésorerie ...</v>
      </c>
      <c r="B12" s="586"/>
      <c r="C12" s="586"/>
      <c r="D12" s="586"/>
    </row>
    <row r="13" spans="1:4" ht="65.25" customHeight="1" x14ac:dyDescent="0.2">
      <c r="A13" s="255" t="s">
        <v>564</v>
      </c>
      <c r="B13" s="214">
        <f>RESS_TOTALE/(DEP_TOTALE+0.001)*100</f>
        <v>0</v>
      </c>
      <c r="C13" s="214">
        <f>RESS_TOTALE_PREV/(DEP_TOTALE_PREV+0.001)*100</f>
        <v>0</v>
      </c>
      <c r="D13" s="287"/>
    </row>
    <row r="14" spans="1:4" x14ac:dyDescent="0.2">
      <c r="A14" s="569" t="str">
        <f>IF(ABS(RESS_TOTALE_2)&gt;20,"L'écart entre les ressources et les dépenses totales de R&amp;D est de plus de 20%","Contrôles OK")</f>
        <v>Contrôles OK</v>
      </c>
      <c r="B14" s="569"/>
      <c r="C14" s="569"/>
      <c r="D14" s="569"/>
    </row>
    <row r="15" spans="1:4" x14ac:dyDescent="0.2">
      <c r="A15" s="569" t="str">
        <f>IF(ABS(RESS_TOTALE_2_PREV)&gt;20,"L'écart entre les ressources estimées pour "&amp; SURVEY_YEAR + 1&amp; " et les dépenses de R&amp;D estimées en "&amp; SURVEY_YEAR &amp; " est de plus de 20%","Contrôles OK")</f>
        <v>Contrôles OK</v>
      </c>
      <c r="B15" s="569"/>
      <c r="C15" s="569"/>
      <c r="D15" s="569"/>
    </row>
    <row r="16" spans="1:4" ht="15.75" x14ac:dyDescent="0.2">
      <c r="A16" s="260" t="s">
        <v>583</v>
      </c>
      <c r="B16" s="285">
        <f>DEP_TOTALE</f>
        <v>0</v>
      </c>
      <c r="C16" s="285">
        <f>DEP_TOTALE_PREV</f>
        <v>0</v>
      </c>
      <c r="D16" s="287"/>
    </row>
    <row r="20" spans="1:4" ht="57.75" customHeight="1" x14ac:dyDescent="0.2">
      <c r="A20" s="579" t="s">
        <v>277</v>
      </c>
      <c r="B20" s="585"/>
      <c r="C20" s="580"/>
      <c r="D20" s="234"/>
    </row>
  </sheetData>
  <mergeCells count="8">
    <mergeCell ref="A2:C2"/>
    <mergeCell ref="B3:C3"/>
    <mergeCell ref="A20:C20"/>
    <mergeCell ref="A12:D12"/>
    <mergeCell ref="A8:D8"/>
    <mergeCell ref="A10:D10"/>
    <mergeCell ref="A14:D14"/>
    <mergeCell ref="A15:D15"/>
  </mergeCells>
  <conditionalFormatting sqref="D6">
    <cfRule type="cellIs" dxfId="35" priority="4" operator="notBetween">
      <formula>-20</formula>
      <formula>20</formula>
    </cfRule>
  </conditionalFormatting>
  <conditionalFormatting sqref="D9">
    <cfRule type="cellIs" dxfId="34" priority="3" operator="notBetween">
      <formula>-20</formula>
      <formula>20</formula>
    </cfRule>
  </conditionalFormatting>
  <conditionalFormatting sqref="B13">
    <cfRule type="cellIs" dxfId="33" priority="2" operator="notBetween">
      <formula>-20</formula>
      <formula>20</formula>
    </cfRule>
  </conditionalFormatting>
  <conditionalFormatting sqref="C13">
    <cfRule type="cellIs" dxfId="32"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I17"/>
  <sheetViews>
    <sheetView showGridLines="0" zoomScale="85" zoomScaleNormal="85" workbookViewId="0">
      <pane xSplit="1" ySplit="3" topLeftCell="B4" activePane="bottomRight" state="frozen"/>
      <selection sqref="A1:I16"/>
      <selection pane="topRight" sqref="A1:I16"/>
      <selection pane="bottomLeft" sqref="A1:I16"/>
      <selection pane="bottomRight" activeCell="E5" sqref="E5"/>
    </sheetView>
  </sheetViews>
  <sheetFormatPr baseColWidth="10" defaultColWidth="11.5703125" defaultRowHeight="14.25" x14ac:dyDescent="0.2"/>
  <cols>
    <col min="1" max="1" width="37.140625" style="364" customWidth="1"/>
    <col min="2" max="7" width="15.7109375" style="364" customWidth="1"/>
    <col min="8" max="8" width="8.85546875" style="368" customWidth="1"/>
    <col min="9" max="9" width="91" style="364" customWidth="1"/>
    <col min="10" max="16384" width="11.5703125" style="364"/>
  </cols>
  <sheetData>
    <row r="1" spans="1:9" ht="30" customHeight="1" x14ac:dyDescent="0.2">
      <c r="A1" s="361" t="str">
        <f>"Effectifs de R&amp;D rémunérés par votre organisme au 31/12/" &amp; SURVEY_YEAR &amp; ", en personnes physiques (PP)"</f>
        <v>Effectifs de R&amp;D rémunérés par votre organisme au 31/12/2024, en personnes physiques (PP)</v>
      </c>
      <c r="B1" s="362"/>
      <c r="C1" s="362"/>
      <c r="D1" s="362"/>
      <c r="E1" s="362"/>
      <c r="F1" s="362"/>
      <c r="G1" s="362"/>
      <c r="H1" s="363"/>
      <c r="I1" s="235" t="s">
        <v>429</v>
      </c>
    </row>
    <row r="2" spans="1:9" ht="32.450000000000003" customHeight="1" x14ac:dyDescent="0.2">
      <c r="A2" s="75" t="str">
        <f>"En Personnes Physiques (PP) au 31/12/" &amp; SURVEY_YEAR</f>
        <v>En Personnes Physiques (PP) au 31/12/2024</v>
      </c>
      <c r="B2" s="365"/>
      <c r="C2" s="367"/>
      <c r="D2" s="365"/>
      <c r="E2" s="365"/>
      <c r="F2" s="365"/>
      <c r="G2" s="366"/>
      <c r="H2" s="363"/>
      <c r="I2" s="587" t="s">
        <v>643</v>
      </c>
    </row>
    <row r="3" spans="1:9" ht="110.25" x14ac:dyDescent="0.2">
      <c r="A3" s="383" t="s">
        <v>644</v>
      </c>
      <c r="B3" s="342" t="s">
        <v>413</v>
      </c>
      <c r="C3" s="342" t="s">
        <v>422</v>
      </c>
      <c r="D3" s="342" t="s">
        <v>416</v>
      </c>
      <c r="E3" s="342" t="s">
        <v>414</v>
      </c>
      <c r="F3" s="342" t="s">
        <v>415</v>
      </c>
      <c r="G3" s="290" t="s">
        <v>358</v>
      </c>
      <c r="H3" s="369"/>
      <c r="I3" s="588"/>
    </row>
    <row r="4" spans="1:9" ht="32.25" customHeight="1" thickBot="1" x14ac:dyDescent="0.25">
      <c r="A4" s="370" t="str">
        <f>"Répartition par corps et statut des personnels FEMMES rémunérées par votre organisme au 31/12/" &amp; SURVEY_YEAR &amp; " "</f>
        <v xml:space="preserve">Répartition par corps et statut des personnels FEMMES rémunérées par votre organisme au 31/12/2024 </v>
      </c>
      <c r="B4" s="365"/>
      <c r="C4" s="365"/>
      <c r="D4" s="365"/>
      <c r="E4" s="365"/>
      <c r="F4" s="365"/>
      <c r="G4" s="366"/>
      <c r="H4" s="369"/>
    </row>
    <row r="5" spans="1:9" ht="30" customHeight="1" thickBot="1" x14ac:dyDescent="0.25">
      <c r="A5" s="381" t="s">
        <v>587</v>
      </c>
      <c r="B5" s="445"/>
      <c r="C5" s="445"/>
      <c r="D5" s="380"/>
      <c r="E5" s="445"/>
      <c r="F5" s="445"/>
      <c r="G5" s="446">
        <f>SUM(B5:C5,E5:F5)</f>
        <v>0</v>
      </c>
      <c r="H5" s="369"/>
    </row>
    <row r="6" spans="1:9" ht="48.75" customHeight="1" thickBot="1" x14ac:dyDescent="0.25">
      <c r="A6" s="382" t="s">
        <v>593</v>
      </c>
      <c r="B6" s="380"/>
      <c r="C6" s="447"/>
      <c r="D6" s="448"/>
      <c r="E6" s="448"/>
      <c r="F6" s="448"/>
      <c r="G6" s="449">
        <f>SUM(C6:F6)</f>
        <v>0</v>
      </c>
      <c r="I6" s="481" t="s">
        <v>591</v>
      </c>
    </row>
    <row r="7" spans="1:9" ht="30" customHeight="1" x14ac:dyDescent="0.2">
      <c r="A7" s="382" t="s">
        <v>594</v>
      </c>
      <c r="B7" s="448"/>
      <c r="C7" s="448"/>
      <c r="D7" s="380"/>
      <c r="E7" s="448"/>
      <c r="F7" s="448"/>
      <c r="G7" s="449">
        <f>SUM(B7:C7,E7:F7)</f>
        <v>0</v>
      </c>
      <c r="I7" s="481" t="s">
        <v>592</v>
      </c>
    </row>
    <row r="8" spans="1:9" ht="30" customHeight="1" thickBot="1" x14ac:dyDescent="0.25">
      <c r="A8" s="379" t="s">
        <v>588</v>
      </c>
      <c r="B8" s="443">
        <f>SUM(B5,B7)</f>
        <v>0</v>
      </c>
      <c r="C8" s="443">
        <f>SUM(C5:C7)</f>
        <v>0</v>
      </c>
      <c r="D8" s="443">
        <f>DOC_FORM_F</f>
        <v>0</v>
      </c>
      <c r="E8" s="443">
        <f>SUM(E5:E7)</f>
        <v>0</v>
      </c>
      <c r="F8" s="443">
        <f>SUM(F5:F7)</f>
        <v>0</v>
      </c>
      <c r="G8" s="444">
        <f>SUM(G5:G7)</f>
        <v>0</v>
      </c>
      <c r="H8" s="371"/>
    </row>
    <row r="9" spans="1:9" ht="32.25" customHeight="1" thickBot="1" x14ac:dyDescent="0.25">
      <c r="A9" s="370" t="str">
        <f>"Répartition par corps et statut des personnels HOMMES rémunérés par votre organisme au 31/12/" &amp; SURVEY_YEAR &amp; " "</f>
        <v xml:space="preserve">Répartition par corps et statut des personnels HOMMES rémunérés par votre organisme au 31/12/2024 </v>
      </c>
      <c r="B9" s="372"/>
      <c r="C9" s="372"/>
      <c r="D9" s="372"/>
      <c r="E9" s="372"/>
      <c r="F9" s="372"/>
      <c r="G9" s="373"/>
      <c r="H9" s="367"/>
    </row>
    <row r="10" spans="1:9" ht="30" customHeight="1" thickBot="1" x14ac:dyDescent="0.25">
      <c r="A10" s="381" t="s">
        <v>587</v>
      </c>
      <c r="B10" s="445"/>
      <c r="C10" s="445"/>
      <c r="D10" s="380"/>
      <c r="E10" s="445"/>
      <c r="F10" s="445"/>
      <c r="G10" s="446">
        <f>SUM(B10:C10,E10:F10)</f>
        <v>0</v>
      </c>
      <c r="H10" s="369"/>
    </row>
    <row r="11" spans="1:9" ht="48.75" customHeight="1" thickBot="1" x14ac:dyDescent="0.25">
      <c r="A11" s="382" t="s">
        <v>593</v>
      </c>
      <c r="B11" s="380"/>
      <c r="C11" s="447"/>
      <c r="D11" s="448"/>
      <c r="E11" s="448"/>
      <c r="F11" s="448"/>
      <c r="G11" s="449">
        <f>SUM(C11:F11)</f>
        <v>0</v>
      </c>
      <c r="H11" s="374"/>
      <c r="I11" s="481" t="s">
        <v>591</v>
      </c>
    </row>
    <row r="12" spans="1:9" ht="42" customHeight="1" x14ac:dyDescent="0.2">
      <c r="A12" s="382" t="s">
        <v>594</v>
      </c>
      <c r="B12" s="448"/>
      <c r="C12" s="448"/>
      <c r="D12" s="380"/>
      <c r="E12" s="448"/>
      <c r="F12" s="448"/>
      <c r="G12" s="449">
        <f>SUM(B12:C12,E12:F12)</f>
        <v>0</v>
      </c>
      <c r="H12" s="374"/>
      <c r="I12" s="481" t="s">
        <v>592</v>
      </c>
    </row>
    <row r="13" spans="1:9" ht="30" customHeight="1" thickBot="1" x14ac:dyDescent="0.25">
      <c r="A13" s="379" t="s">
        <v>589</v>
      </c>
      <c r="B13" s="443">
        <f>SUM(B10,B12)</f>
        <v>0</v>
      </c>
      <c r="C13" s="443">
        <f>SUM(C10:C12)</f>
        <v>0</v>
      </c>
      <c r="D13" s="443">
        <f>DOC_FORM_H</f>
        <v>0</v>
      </c>
      <c r="E13" s="443">
        <f>SUM(E10:E12)</f>
        <v>0</v>
      </c>
      <c r="F13" s="443">
        <f>SUM(F10:F12)</f>
        <v>0</v>
      </c>
      <c r="G13" s="444">
        <f>SUM(G10:G12)</f>
        <v>0</v>
      </c>
      <c r="H13" s="375"/>
    </row>
    <row r="14" spans="1:9" x14ac:dyDescent="0.2">
      <c r="B14" s="376"/>
      <c r="C14" s="376"/>
      <c r="D14" s="376"/>
      <c r="E14" s="376"/>
      <c r="F14" s="376"/>
      <c r="G14" s="376"/>
    </row>
    <row r="15" spans="1:9" ht="32.25" thickBot="1" x14ac:dyDescent="0.25">
      <c r="A15" s="379" t="s">
        <v>590</v>
      </c>
      <c r="B15" s="443">
        <f>DR_TOT_F+DR_TOT_H</f>
        <v>0</v>
      </c>
      <c r="C15" s="443">
        <f>CR_TOT_F+CR_TOT_H</f>
        <v>0</v>
      </c>
      <c r="D15" s="443">
        <f>DOC_TOT_F+DOC_TOT_H</f>
        <v>0</v>
      </c>
      <c r="E15" s="443">
        <f>IE_TOT_F+IE_TOT_H</f>
        <v>0</v>
      </c>
      <c r="F15" s="443">
        <f>AUTRE_TOT_F+AUTRE_TOT_H</f>
        <v>0</v>
      </c>
      <c r="G15" s="444">
        <f>STATUTGENRE_TOT_F+STATUTGENRE_TOT_H</f>
        <v>0</v>
      </c>
    </row>
    <row r="16" spans="1:9" s="377" customFormat="1" ht="12" x14ac:dyDescent="0.2">
      <c r="H16" s="378"/>
    </row>
    <row r="17" spans="8:8" s="377" customFormat="1" ht="12" x14ac:dyDescent="0.2">
      <c r="H17" s="378"/>
    </row>
  </sheetData>
  <mergeCells count="1">
    <mergeCell ref="I2:I3"/>
  </mergeCells>
  <conditionalFormatting sqref="B3:F3">
    <cfRule type="cellIs" dxfId="31" priority="1" operator="equal">
      <formula>""</formula>
    </cfRule>
  </conditionalFormatting>
  <pageMargins left="0.7" right="0.7" top="0.75" bottom="0.75" header="0.3" footer="0.3"/>
  <pageSetup paperSize="9" orientation="portrait" r:id="rId1"/>
  <ignoredErrors>
    <ignoredError sqref="G11 D13 G6 D8" 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Q61"/>
  <sheetViews>
    <sheetView showGridLines="0" zoomScale="85" zoomScaleNormal="85" workbookViewId="0">
      <pane xSplit="1" ySplit="5" topLeftCell="B6" activePane="bottomRight" state="frozen"/>
      <selection sqref="A1:I16"/>
      <selection pane="topRight" sqref="A1:I16"/>
      <selection pane="bottomLeft" sqref="A1:I16"/>
      <selection pane="bottomRight" activeCell="I13" sqref="I13"/>
    </sheetView>
  </sheetViews>
  <sheetFormatPr baseColWidth="10" defaultColWidth="11.42578125" defaultRowHeight="15" x14ac:dyDescent="0.2"/>
  <cols>
    <col min="1" max="1" width="26.7109375" style="47" customWidth="1"/>
    <col min="2" max="7" width="15.7109375" style="47" customWidth="1"/>
    <col min="8" max="8" width="3.28515625" style="48" customWidth="1"/>
    <col min="9" max="9" width="92.85546875" style="48" customWidth="1"/>
    <col min="10" max="10" width="3.140625" style="48" customWidth="1"/>
    <col min="11" max="16384" width="11.42578125" style="47"/>
  </cols>
  <sheetData>
    <row r="1" spans="1:17" ht="15.75" x14ac:dyDescent="0.2">
      <c r="A1" s="45"/>
      <c r="B1" s="46"/>
      <c r="I1" s="235" t="s">
        <v>429</v>
      </c>
    </row>
    <row r="2" spans="1:17" ht="17.45" customHeight="1" x14ac:dyDescent="0.2">
      <c r="A2" s="577" t="str">
        <f>"Effectifs de R&amp;D rémunérés par votre organisme au 31/12/" &amp; SURVEY_YEAR &amp; " en personnes physiques (PP)"</f>
        <v>Effectifs de R&amp;D rémunérés par votre organisme au 31/12/2024 en personnes physiques (PP)</v>
      </c>
      <c r="B2" s="597"/>
      <c r="C2" s="597"/>
      <c r="D2" s="597"/>
      <c r="E2" s="597"/>
      <c r="F2" s="597"/>
      <c r="G2" s="597"/>
      <c r="H2" s="49"/>
      <c r="I2" s="587" t="s">
        <v>631</v>
      </c>
      <c r="K2" s="48"/>
      <c r="L2" s="48"/>
      <c r="M2" s="48"/>
      <c r="N2" s="48"/>
      <c r="O2" s="48"/>
      <c r="P2" s="48"/>
      <c r="Q2" s="48"/>
    </row>
    <row r="3" spans="1:17" ht="15" customHeight="1" x14ac:dyDescent="0.2">
      <c r="A3" s="598" t="s">
        <v>357</v>
      </c>
      <c r="B3" s="598"/>
      <c r="C3" s="598"/>
      <c r="D3" s="598"/>
      <c r="E3" s="598"/>
      <c r="F3" s="598"/>
      <c r="G3" s="598"/>
      <c r="H3" s="51"/>
      <c r="I3" s="588"/>
      <c r="J3" s="51"/>
    </row>
    <row r="4" spans="1:17" ht="15.75" x14ac:dyDescent="0.2">
      <c r="A4" s="75" t="str">
        <f>"En Personnes Physiques (PP) au 31/12/" &amp; SURVEY_YEAR</f>
        <v>En Personnes Physiques (PP) au 31/12/2024</v>
      </c>
      <c r="B4" s="74"/>
      <c r="C4" s="74"/>
      <c r="D4" s="74"/>
      <c r="E4" s="74"/>
      <c r="F4" s="74"/>
      <c r="G4" s="74"/>
      <c r="H4" s="53"/>
      <c r="I4" s="588"/>
      <c r="J4" s="53"/>
    </row>
    <row r="5" spans="1:17" ht="111.6" customHeight="1" x14ac:dyDescent="0.2">
      <c r="A5" s="181" t="s">
        <v>412</v>
      </c>
      <c r="B5" s="181" t="s">
        <v>413</v>
      </c>
      <c r="C5" s="181" t="s">
        <v>422</v>
      </c>
      <c r="D5" s="181" t="s">
        <v>416</v>
      </c>
      <c r="E5" s="181" t="s">
        <v>414</v>
      </c>
      <c r="F5" s="181" t="s">
        <v>415</v>
      </c>
      <c r="G5" s="290" t="s">
        <v>358</v>
      </c>
      <c r="H5" s="58"/>
      <c r="I5" s="588"/>
      <c r="J5" s="58"/>
      <c r="K5" s="291"/>
    </row>
    <row r="6" spans="1:17" ht="15.75" thickBot="1" x14ac:dyDescent="0.25">
      <c r="K6" s="291"/>
    </row>
    <row r="7" spans="1:17" s="46" customFormat="1" ht="27.75" customHeight="1" x14ac:dyDescent="0.25">
      <c r="A7" s="591" t="str">
        <f>"Répartition titulaire/non titulaire des effectifs de R&amp;D rémunérés par votre organisme au 31/12/" &amp; SURVEY_YEAR &amp; " "</f>
        <v xml:space="preserve">Répartition titulaire/non titulaire des effectifs de R&amp;D rémunérés par votre organisme au 31/12/2024 </v>
      </c>
      <c r="B7" s="592"/>
      <c r="C7" s="592"/>
      <c r="D7" s="592"/>
      <c r="E7" s="592"/>
      <c r="F7" s="592"/>
      <c r="G7" s="593"/>
      <c r="H7" s="57"/>
      <c r="I7" s="53"/>
      <c r="J7" s="57"/>
    </row>
    <row r="8" spans="1:17" ht="48" customHeight="1" x14ac:dyDescent="0.2">
      <c r="A8" s="595" t="s">
        <v>567</v>
      </c>
      <c r="B8" s="515"/>
      <c r="C8" s="515"/>
      <c r="D8" s="515"/>
      <c r="E8" s="515"/>
      <c r="F8" s="515"/>
      <c r="G8" s="596"/>
      <c r="H8" s="57"/>
      <c r="I8" s="53"/>
      <c r="J8" s="57"/>
    </row>
    <row r="9" spans="1:17" ht="36.75" customHeight="1" x14ac:dyDescent="0.2">
      <c r="A9" s="296" t="s">
        <v>645</v>
      </c>
      <c r="B9" s="450"/>
      <c r="C9" s="450"/>
      <c r="D9" s="450"/>
      <c r="E9" s="450"/>
      <c r="F9" s="450"/>
      <c r="G9" s="449">
        <f>SUM(B9:F9)</f>
        <v>0</v>
      </c>
    </row>
    <row r="10" spans="1:17" ht="45" x14ac:dyDescent="0.2">
      <c r="A10" s="298" t="s">
        <v>361</v>
      </c>
      <c r="B10" s="451">
        <f>DR_CDD_L+DR_CDD_A</f>
        <v>0</v>
      </c>
      <c r="C10" s="451">
        <f>CR_CDD_L+CR_CDD_A</f>
        <v>0</v>
      </c>
      <c r="D10" s="451">
        <f>DOC_CDD_L+DOC_CDD_A</f>
        <v>0</v>
      </c>
      <c r="E10" s="451">
        <f>IE_CDD_L+IE_CDD_A</f>
        <v>0</v>
      </c>
      <c r="F10" s="451">
        <f>AUTRE_CDD_L+AUTRE_CDD_A</f>
        <v>0</v>
      </c>
      <c r="G10" s="449">
        <f>SUM(B10:F10)</f>
        <v>0</v>
      </c>
      <c r="H10" s="58"/>
      <c r="I10" s="58"/>
      <c r="J10" s="58"/>
    </row>
    <row r="11" spans="1:17" ht="105" x14ac:dyDescent="0.2">
      <c r="A11" s="296" t="s">
        <v>423</v>
      </c>
      <c r="B11" s="450"/>
      <c r="C11" s="450"/>
      <c r="D11" s="450"/>
      <c r="E11" s="450"/>
      <c r="F11" s="450"/>
      <c r="G11" s="449">
        <f>SUM(B11:F11)</f>
        <v>0</v>
      </c>
      <c r="H11" s="58"/>
      <c r="I11" s="476" t="s">
        <v>646</v>
      </c>
      <c r="J11" s="58"/>
    </row>
    <row r="12" spans="1:17" ht="39.950000000000003" customHeight="1" x14ac:dyDescent="0.2">
      <c r="A12" s="296" t="s">
        <v>424</v>
      </c>
      <c r="B12" s="450"/>
      <c r="C12" s="450"/>
      <c r="D12" s="450"/>
      <c r="E12" s="450"/>
      <c r="F12" s="450"/>
      <c r="G12" s="449">
        <f>SUM(B12:F12)</f>
        <v>0</v>
      </c>
      <c r="H12" s="58"/>
      <c r="I12" s="58"/>
      <c r="J12" s="58"/>
    </row>
    <row r="13" spans="1:17" ht="39" customHeight="1" thickBot="1" x14ac:dyDescent="0.25">
      <c r="A13" s="299" t="s">
        <v>359</v>
      </c>
      <c r="B13" s="452">
        <f>DR_CDI+DR_CDD</f>
        <v>0</v>
      </c>
      <c r="C13" s="452">
        <f>CR_CDI+CR_CDD</f>
        <v>0</v>
      </c>
      <c r="D13" s="452">
        <f>DOC_CDI+DOC_CDD</f>
        <v>0</v>
      </c>
      <c r="E13" s="452">
        <f>IE_CDI+IE_CDD</f>
        <v>0</v>
      </c>
      <c r="F13" s="452">
        <f>AUTRE_CDI+AUTRE_CDD</f>
        <v>0</v>
      </c>
      <c r="G13" s="444">
        <f>TOT_CDI+TOT_CDD</f>
        <v>0</v>
      </c>
      <c r="H13" s="51"/>
      <c r="I13" s="51"/>
      <c r="J13" s="51"/>
    </row>
    <row r="14" spans="1:17" ht="22.9" customHeight="1" thickBot="1" x14ac:dyDescent="0.25">
      <c r="A14" s="76"/>
      <c r="B14" s="302"/>
      <c r="C14" s="302"/>
      <c r="D14" s="302"/>
      <c r="E14" s="302"/>
      <c r="F14" s="302"/>
      <c r="G14" s="295"/>
    </row>
    <row r="15" spans="1:17" s="46" customFormat="1" ht="27.75" customHeight="1" x14ac:dyDescent="0.25">
      <c r="A15" s="591" t="str">
        <f>"Répartition par sexe des effectifs de R&amp;D rémunérés par votre organisme au 31/12/" &amp; SURVEY_YEAR &amp; " "</f>
        <v xml:space="preserve">Répartition par sexe des effectifs de R&amp;D rémunérés par votre organisme au 31/12/2024 </v>
      </c>
      <c r="B15" s="592"/>
      <c r="C15" s="592"/>
      <c r="D15" s="592"/>
      <c r="E15" s="592"/>
      <c r="F15" s="592"/>
      <c r="G15" s="593"/>
      <c r="H15" s="51"/>
      <c r="I15" s="51"/>
      <c r="J15" s="51"/>
    </row>
    <row r="16" spans="1:17" x14ac:dyDescent="0.2">
      <c r="A16" s="296" t="s">
        <v>363</v>
      </c>
      <c r="B16" s="294"/>
      <c r="C16" s="294"/>
      <c r="D16" s="294"/>
      <c r="E16" s="294"/>
      <c r="F16" s="294"/>
      <c r="G16" s="297">
        <f>SUM(B16:F16)</f>
        <v>0</v>
      </c>
      <c r="H16" s="51"/>
      <c r="I16" s="51"/>
      <c r="J16" s="51"/>
    </row>
    <row r="17" spans="1:10" x14ac:dyDescent="0.2">
      <c r="A17" s="296" t="s">
        <v>364</v>
      </c>
      <c r="B17" s="294"/>
      <c r="C17" s="294"/>
      <c r="D17" s="294"/>
      <c r="E17" s="294"/>
      <c r="F17" s="294"/>
      <c r="G17" s="297">
        <f>SUM(B17:F17)</f>
        <v>0</v>
      </c>
      <c r="H17" s="51"/>
      <c r="I17" s="51"/>
      <c r="J17" s="51"/>
    </row>
    <row r="18" spans="1:10" ht="30.75" thickBot="1" x14ac:dyDescent="0.25">
      <c r="A18" s="299" t="s">
        <v>359</v>
      </c>
      <c r="B18" s="300">
        <f t="shared" ref="B18:G18" si="0">SUM(B16:B17)</f>
        <v>0</v>
      </c>
      <c r="C18" s="300">
        <f t="shared" si="0"/>
        <v>0</v>
      </c>
      <c r="D18" s="300">
        <f t="shared" si="0"/>
        <v>0</v>
      </c>
      <c r="E18" s="300">
        <f t="shared" si="0"/>
        <v>0</v>
      </c>
      <c r="F18" s="300">
        <f t="shared" si="0"/>
        <v>0</v>
      </c>
      <c r="G18" s="301">
        <f t="shared" si="0"/>
        <v>0</v>
      </c>
    </row>
    <row r="19" spans="1:10" ht="15.75" x14ac:dyDescent="0.2">
      <c r="A19" s="589" t="str">
        <f>IF(TOT_SE&lt;&gt;TOT_CD,"L'effectif total de la répartition par sexe et l'effectif total par type d'emploi ne sont pas égaux","Contrôles OK")</f>
        <v>Contrôles OK</v>
      </c>
      <c r="B19" s="589"/>
      <c r="C19" s="589"/>
      <c r="D19" s="589"/>
      <c r="E19" s="589"/>
      <c r="F19" s="589"/>
      <c r="G19" s="589"/>
      <c r="H19" s="59"/>
      <c r="I19" s="59"/>
      <c r="J19" s="59"/>
    </row>
    <row r="20" spans="1:10" ht="15.75" thickBot="1" x14ac:dyDescent="0.25">
      <c r="G20" s="292" t="s">
        <v>362</v>
      </c>
    </row>
    <row r="21" spans="1:10" s="46" customFormat="1" ht="27.75" customHeight="1" x14ac:dyDescent="0.25">
      <c r="A21" s="591" t="str">
        <f>"Répartition par nationalité* des effectifs de R&amp;D rémunérés par votre organisme au 31/12/" &amp; SURVEY_YEAR &amp; " "</f>
        <v xml:space="preserve">Répartition par nationalité* des effectifs de R&amp;D rémunérés par votre organisme au 31/12/2024 </v>
      </c>
      <c r="B21" s="592"/>
      <c r="C21" s="592"/>
      <c r="D21" s="592"/>
      <c r="E21" s="592"/>
      <c r="F21" s="592"/>
      <c r="G21" s="593"/>
      <c r="H21" s="48"/>
      <c r="I21" s="48"/>
      <c r="J21" s="48"/>
    </row>
    <row r="22" spans="1:10" ht="49.9" customHeight="1" x14ac:dyDescent="0.2">
      <c r="A22" s="595" t="s">
        <v>566</v>
      </c>
      <c r="B22" s="515"/>
      <c r="C22" s="515"/>
      <c r="D22" s="515"/>
      <c r="E22" s="515"/>
      <c r="F22" s="515"/>
      <c r="G22" s="596"/>
    </row>
    <row r="23" spans="1:10" x14ac:dyDescent="0.2">
      <c r="A23" s="303" t="s">
        <v>365</v>
      </c>
      <c r="B23" s="450"/>
      <c r="C23" s="450"/>
      <c r="D23" s="450"/>
      <c r="E23" s="450"/>
      <c r="F23" s="450"/>
      <c r="G23" s="449">
        <f t="shared" ref="G23:G30" si="1">SUM(B23:F23)</f>
        <v>0</v>
      </c>
    </row>
    <row r="24" spans="1:10" ht="27" customHeight="1" x14ac:dyDescent="0.2">
      <c r="A24" s="296" t="s">
        <v>366</v>
      </c>
      <c r="B24" s="450"/>
      <c r="C24" s="450"/>
      <c r="D24" s="450"/>
      <c r="E24" s="450"/>
      <c r="F24" s="450"/>
      <c r="G24" s="449">
        <f t="shared" si="1"/>
        <v>0</v>
      </c>
    </row>
    <row r="25" spans="1:10" x14ac:dyDescent="0.2">
      <c r="A25" s="296" t="s">
        <v>350</v>
      </c>
      <c r="B25" s="450"/>
      <c r="C25" s="450"/>
      <c r="D25" s="450"/>
      <c r="E25" s="450"/>
      <c r="F25" s="450"/>
      <c r="G25" s="449">
        <f t="shared" si="1"/>
        <v>0</v>
      </c>
    </row>
    <row r="26" spans="1:10" x14ac:dyDescent="0.2">
      <c r="A26" s="296" t="s">
        <v>367</v>
      </c>
      <c r="B26" s="450"/>
      <c r="C26" s="450"/>
      <c r="D26" s="450"/>
      <c r="E26" s="450"/>
      <c r="F26" s="450"/>
      <c r="G26" s="449">
        <f t="shared" si="1"/>
        <v>0</v>
      </c>
    </row>
    <row r="27" spans="1:10" ht="30" x14ac:dyDescent="0.2">
      <c r="A27" s="296" t="s">
        <v>368</v>
      </c>
      <c r="B27" s="450"/>
      <c r="C27" s="450"/>
      <c r="D27" s="450"/>
      <c r="E27" s="450"/>
      <c r="F27" s="450"/>
      <c r="G27" s="449">
        <f t="shared" si="1"/>
        <v>0</v>
      </c>
    </row>
    <row r="28" spans="1:10" x14ac:dyDescent="0.2">
      <c r="A28" s="296" t="s">
        <v>369</v>
      </c>
      <c r="B28" s="450"/>
      <c r="C28" s="450"/>
      <c r="D28" s="450"/>
      <c r="E28" s="450"/>
      <c r="F28" s="450"/>
      <c r="G28" s="449">
        <f t="shared" si="1"/>
        <v>0</v>
      </c>
    </row>
    <row r="29" spans="1:10" x14ac:dyDescent="0.2">
      <c r="A29" s="296" t="s">
        <v>370</v>
      </c>
      <c r="B29" s="450"/>
      <c r="C29" s="450"/>
      <c r="D29" s="450"/>
      <c r="E29" s="450"/>
      <c r="F29" s="450"/>
      <c r="G29" s="449">
        <f t="shared" si="1"/>
        <v>0</v>
      </c>
    </row>
    <row r="30" spans="1:10" x14ac:dyDescent="0.2">
      <c r="A30" s="296" t="s">
        <v>118</v>
      </c>
      <c r="B30" s="450"/>
      <c r="C30" s="450"/>
      <c r="D30" s="450"/>
      <c r="E30" s="450"/>
      <c r="F30" s="450"/>
      <c r="G30" s="449">
        <f t="shared" si="1"/>
        <v>0</v>
      </c>
    </row>
    <row r="31" spans="1:10" ht="30.75" thickBot="1" x14ac:dyDescent="0.25">
      <c r="A31" s="299" t="s">
        <v>359</v>
      </c>
      <c r="B31" s="452">
        <f t="shared" ref="B31:G31" si="2">SUM(B23:B30)</f>
        <v>0</v>
      </c>
      <c r="C31" s="452">
        <f t="shared" si="2"/>
        <v>0</v>
      </c>
      <c r="D31" s="452">
        <f t="shared" si="2"/>
        <v>0</v>
      </c>
      <c r="E31" s="452">
        <f t="shared" si="2"/>
        <v>0</v>
      </c>
      <c r="F31" s="452">
        <f t="shared" si="2"/>
        <v>0</v>
      </c>
      <c r="G31" s="454">
        <f t="shared" si="2"/>
        <v>0</v>
      </c>
    </row>
    <row r="32" spans="1:10" ht="15.75" x14ac:dyDescent="0.2">
      <c r="A32" s="589" t="str">
        <f>IF(TOT_NAT&lt;&gt;TOT_CD,"L'effectif total de la répartition par nationalité et l'effectif total par type d'emploi ne sont pas égaux","Contrôles OK")</f>
        <v>Contrôles OK</v>
      </c>
      <c r="B32" s="589"/>
      <c r="C32" s="589"/>
      <c r="D32" s="589"/>
      <c r="E32" s="589"/>
      <c r="F32" s="589"/>
      <c r="G32" s="589"/>
    </row>
    <row r="33" spans="1:10" x14ac:dyDescent="0.2">
      <c r="G33" s="292" t="s">
        <v>371</v>
      </c>
    </row>
    <row r="34" spans="1:10" s="46" customFormat="1" ht="27.75" customHeight="1" x14ac:dyDescent="0.25">
      <c r="A34" s="594" t="str">
        <f>"Répartition par lieu de travail* des effectifs de R&amp;D rémunérés par votre organisme au 31/12/" &amp; SURVEY_YEAR &amp; " "</f>
        <v xml:space="preserve">Répartition par lieu de travail* des effectifs de R&amp;D rémunérés par votre organisme au 31/12/2024 </v>
      </c>
      <c r="B34" s="594"/>
      <c r="C34" s="594"/>
      <c r="D34" s="594"/>
      <c r="E34" s="594"/>
      <c r="F34" s="594"/>
      <c r="G34" s="594"/>
      <c r="H34" s="48"/>
      <c r="I34" s="50"/>
      <c r="J34" s="48"/>
    </row>
    <row r="35" spans="1:10" ht="62.45" customHeight="1" thickBot="1" x14ac:dyDescent="0.25">
      <c r="A35" s="572" t="s">
        <v>568</v>
      </c>
      <c r="B35" s="572"/>
      <c r="C35" s="572"/>
      <c r="D35" s="572"/>
      <c r="E35" s="572"/>
      <c r="F35" s="572"/>
      <c r="G35" s="572"/>
    </row>
    <row r="36" spans="1:10" ht="35.25" customHeight="1" x14ac:dyDescent="0.2">
      <c r="A36" s="305" t="s">
        <v>372</v>
      </c>
      <c r="B36" s="453"/>
      <c r="C36" s="453"/>
      <c r="D36" s="453"/>
      <c r="E36" s="453"/>
      <c r="F36" s="453"/>
      <c r="G36" s="446">
        <f t="shared" ref="G36:G43" si="3">SUM(B36:F36)</f>
        <v>0</v>
      </c>
    </row>
    <row r="37" spans="1:10" ht="29.25" customHeight="1" x14ac:dyDescent="0.2">
      <c r="A37" s="306" t="s">
        <v>373</v>
      </c>
      <c r="B37" s="451">
        <f>SUM(B38:B43)</f>
        <v>0</v>
      </c>
      <c r="C37" s="451">
        <f>SUM(C38:C43)</f>
        <v>0</v>
      </c>
      <c r="D37" s="451">
        <f>SUM(D38:D43)</f>
        <v>0</v>
      </c>
      <c r="E37" s="451">
        <f>SUM(E38:E43)</f>
        <v>0</v>
      </c>
      <c r="F37" s="451">
        <f>SUM(F38:F43)</f>
        <v>0</v>
      </c>
      <c r="G37" s="449">
        <f t="shared" si="3"/>
        <v>0</v>
      </c>
    </row>
    <row r="38" spans="1:10" ht="45" x14ac:dyDescent="0.2">
      <c r="A38" s="307" t="s">
        <v>374</v>
      </c>
      <c r="B38" s="450"/>
      <c r="C38" s="450"/>
      <c r="D38" s="450"/>
      <c r="E38" s="450"/>
      <c r="F38" s="450"/>
      <c r="G38" s="449">
        <f t="shared" si="3"/>
        <v>0</v>
      </c>
    </row>
    <row r="39" spans="1:10" ht="27" customHeight="1" x14ac:dyDescent="0.2">
      <c r="A39" s="307" t="s">
        <v>375</v>
      </c>
      <c r="B39" s="450"/>
      <c r="C39" s="450"/>
      <c r="D39" s="450"/>
      <c r="E39" s="450"/>
      <c r="F39" s="450"/>
      <c r="G39" s="449">
        <f t="shared" si="3"/>
        <v>0</v>
      </c>
    </row>
    <row r="40" spans="1:10" ht="30" x14ac:dyDescent="0.2">
      <c r="A40" s="307" t="s">
        <v>376</v>
      </c>
      <c r="B40" s="450"/>
      <c r="C40" s="450"/>
      <c r="D40" s="450"/>
      <c r="E40" s="450"/>
      <c r="F40" s="450"/>
      <c r="G40" s="449">
        <f t="shared" si="3"/>
        <v>0</v>
      </c>
    </row>
    <row r="41" spans="1:10" x14ac:dyDescent="0.2">
      <c r="A41" s="307" t="s">
        <v>2</v>
      </c>
      <c r="B41" s="450"/>
      <c r="C41" s="450"/>
      <c r="D41" s="450"/>
      <c r="E41" s="450"/>
      <c r="F41" s="450"/>
      <c r="G41" s="449">
        <f t="shared" si="3"/>
        <v>0</v>
      </c>
    </row>
    <row r="42" spans="1:10" ht="30" x14ac:dyDescent="0.2">
      <c r="A42" s="307" t="s">
        <v>377</v>
      </c>
      <c r="B42" s="450"/>
      <c r="C42" s="450"/>
      <c r="D42" s="450"/>
      <c r="E42" s="450"/>
      <c r="F42" s="450"/>
      <c r="G42" s="449">
        <f t="shared" si="3"/>
        <v>0</v>
      </c>
    </row>
    <row r="43" spans="1:10" x14ac:dyDescent="0.2">
      <c r="A43" s="307" t="s">
        <v>378</v>
      </c>
      <c r="B43" s="450"/>
      <c r="C43" s="450"/>
      <c r="D43" s="450"/>
      <c r="E43" s="450"/>
      <c r="F43" s="450"/>
      <c r="G43" s="449">
        <f t="shared" si="3"/>
        <v>0</v>
      </c>
    </row>
    <row r="44" spans="1:10" ht="30.75" thickBot="1" x14ac:dyDescent="0.25">
      <c r="A44" s="299" t="s">
        <v>359</v>
      </c>
      <c r="B44" s="452">
        <f>DR_IN_PP+DR_OUT_PP</f>
        <v>0</v>
      </c>
      <c r="C44" s="452">
        <f>CR_IN_PP+CR_OUT_PP</f>
        <v>0</v>
      </c>
      <c r="D44" s="452">
        <f>DOC_IN_PP+DOC_OUT_PP</f>
        <v>0</v>
      </c>
      <c r="E44" s="452">
        <f>IE_IN_PP+IE_OUT_PP</f>
        <v>0</v>
      </c>
      <c r="F44" s="452">
        <f>AUTRE_IN_PP+AUTRE_OUT_PP</f>
        <v>0</v>
      </c>
      <c r="G44" s="454">
        <f>TOT_IN_PP+TOT_OUT_PP</f>
        <v>0</v>
      </c>
    </row>
    <row r="45" spans="1:10" ht="15.75" x14ac:dyDescent="0.2">
      <c r="A45" s="589" t="str">
        <f>IF(TOT_LIEU_PP&lt;&gt;TOT_CD,"L'effectif total de la répartition par nationalité et l'effectif total par type d'emploi ne sont pas égaux","Contrôles OK")</f>
        <v>Contrôles OK</v>
      </c>
      <c r="B45" s="589"/>
      <c r="C45" s="589"/>
      <c r="D45" s="589"/>
      <c r="E45" s="589"/>
      <c r="F45" s="589"/>
      <c r="G45" s="589"/>
    </row>
    <row r="46" spans="1:10" ht="15.75" x14ac:dyDescent="0.2">
      <c r="A46" s="590" t="str">
        <f>IF((TOT_CD+TOT_SE+TOT_NAT+TOT_LIEU_PP)/4&lt;&gt;TOT_SE,"Au moins un des effectifs totaux n'est pas égal aux autres","Contrôles OK")</f>
        <v>Contrôles OK</v>
      </c>
      <c r="B46" s="590"/>
      <c r="C46" s="590"/>
      <c r="D46" s="590"/>
      <c r="E46" s="590"/>
      <c r="F46" s="590"/>
      <c r="G46" s="590"/>
    </row>
    <row r="47" spans="1:10" x14ac:dyDescent="0.2">
      <c r="B47" s="293"/>
      <c r="C47" s="293"/>
      <c r="D47" s="293"/>
      <c r="E47" s="293"/>
      <c r="F47" s="293"/>
      <c r="G47" s="293"/>
    </row>
    <row r="48" spans="1:10" x14ac:dyDescent="0.2">
      <c r="C48" s="293"/>
      <c r="D48" s="293"/>
      <c r="E48" s="293"/>
    </row>
    <row r="59" ht="31.5" customHeight="1" x14ac:dyDescent="0.2"/>
    <row r="60" ht="31.5" customHeight="1" x14ac:dyDescent="0.2"/>
    <row r="61" ht="31.5" customHeight="1" x14ac:dyDescent="0.2"/>
  </sheetData>
  <mergeCells count="14">
    <mergeCell ref="I2:I5"/>
    <mergeCell ref="A45:G45"/>
    <mergeCell ref="A46:G46"/>
    <mergeCell ref="A35:G35"/>
    <mergeCell ref="A21:G21"/>
    <mergeCell ref="A34:G34"/>
    <mergeCell ref="A22:G22"/>
    <mergeCell ref="A19:G19"/>
    <mergeCell ref="A32:G32"/>
    <mergeCell ref="A2:G2"/>
    <mergeCell ref="A3:G3"/>
    <mergeCell ref="A7:G7"/>
    <mergeCell ref="A15:G15"/>
    <mergeCell ref="A8:G8"/>
  </mergeCells>
  <conditionalFormatting sqref="B5:F5">
    <cfRule type="cellIs" dxfId="30" priority="4" operator="equal">
      <formula>""</formula>
    </cfRule>
  </conditionalFormatting>
  <conditionalFormatting sqref="G18">
    <cfRule type="cellIs" dxfId="29" priority="3" operator="notEqual">
      <formula>$G$13</formula>
    </cfRule>
  </conditionalFormatting>
  <conditionalFormatting sqref="G31">
    <cfRule type="cellIs" dxfId="28" priority="2" operator="notEqual">
      <formula>$G$13</formula>
    </cfRule>
  </conditionalFormatting>
  <conditionalFormatting sqref="G44">
    <cfRule type="cellIs" dxfId="27" priority="1" operator="notEqual">
      <formula>$G$13</formula>
    </cfRule>
  </conditionalFormatting>
  <printOptions horizontalCentered="1"/>
  <pageMargins left="0.23622047244094491" right="0.59055118110236227" top="0.39370078740157483" bottom="0.78740157480314965" header="0.39370078740157483" footer="0.55118110236220474"/>
  <pageSetup paperSize="9" scale="13" orientation="portrait" r:id="rId1"/>
  <headerFooter alignWithMargins="0">
    <oddFooter>&amp;L&amp;8&amp;A&amp;R&amp;8R&amp;&amp;D 2022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J74"/>
  <sheetViews>
    <sheetView showGridLines="0" zoomScaleNormal="100" workbookViewId="0">
      <pane xSplit="1" ySplit="6" topLeftCell="B7" activePane="bottomRight" state="frozen"/>
      <selection pane="topRight" activeCell="B1" sqref="B1"/>
      <selection pane="bottomLeft" activeCell="A7" sqref="A7"/>
      <selection pane="bottomRight" activeCell="D22" sqref="D22"/>
    </sheetView>
  </sheetViews>
  <sheetFormatPr baseColWidth="10" defaultColWidth="11.42578125" defaultRowHeight="15" x14ac:dyDescent="0.2"/>
  <cols>
    <col min="1" max="1" width="47.7109375" style="47" customWidth="1"/>
    <col min="2" max="6" width="20.7109375" style="47" customWidth="1"/>
    <col min="7" max="7" width="12.85546875" style="47" customWidth="1"/>
    <col min="8" max="8" width="3.28515625" style="48" customWidth="1"/>
    <col min="9" max="9" width="3.140625" style="48" customWidth="1"/>
    <col min="10" max="16384" width="11.42578125" style="47"/>
  </cols>
  <sheetData>
    <row r="1" spans="1:10" ht="15.75" x14ac:dyDescent="0.2">
      <c r="A1" s="45"/>
      <c r="B1" s="46"/>
      <c r="G1" s="262"/>
    </row>
    <row r="2" spans="1:10" ht="18" x14ac:dyDescent="0.2">
      <c r="A2" s="577" t="str">
        <f>"Répartition des personnels titulaires par tranche d'âge et par sexe en personne physique (PP) au 31/12/" &amp; SURVEY_YEAR &amp; " "</f>
        <v xml:space="preserve">Répartition des personnels titulaires par tranche d'âge et par sexe en personne physique (PP) au 31/12/2024 </v>
      </c>
      <c r="B2" s="577"/>
      <c r="C2" s="577"/>
      <c r="D2" s="577"/>
      <c r="E2" s="577"/>
      <c r="F2" s="577"/>
      <c r="G2" s="308"/>
      <c r="H2" s="49"/>
      <c r="I2" s="49"/>
    </row>
    <row r="3" spans="1:10" ht="15.6" customHeight="1" x14ac:dyDescent="0.2">
      <c r="A3" s="587" t="str">
        <f>"Hommes en Personnes Physiques (PP) au 31/12/" &amp; SURVEY_YEAR</f>
        <v>Hommes en Personnes Physiques (PP) au 31/12/2024</v>
      </c>
      <c r="B3" s="587"/>
      <c r="C3" s="587"/>
      <c r="D3" s="587"/>
      <c r="E3" s="587"/>
      <c r="F3" s="587"/>
      <c r="G3" s="308"/>
      <c r="H3" s="53"/>
      <c r="I3" s="53"/>
    </row>
    <row r="4" spans="1:10" ht="91.9" customHeight="1" x14ac:dyDescent="0.2">
      <c r="A4" s="599" t="s">
        <v>632</v>
      </c>
      <c r="B4" s="599"/>
      <c r="C4" s="599"/>
      <c r="D4" s="599"/>
      <c r="E4" s="599"/>
      <c r="F4" s="599"/>
      <c r="G4" s="308"/>
      <c r="H4" s="53"/>
      <c r="I4" s="53"/>
    </row>
    <row r="5" spans="1:10" ht="12" customHeight="1" x14ac:dyDescent="0.2">
      <c r="A5" s="150"/>
      <c r="B5" s="308"/>
      <c r="C5" s="308"/>
      <c r="D5" s="308"/>
      <c r="E5" s="308"/>
      <c r="F5" s="308"/>
      <c r="G5" s="308"/>
      <c r="H5" s="57"/>
      <c r="I5" s="57"/>
    </row>
    <row r="6" spans="1:10" ht="63" x14ac:dyDescent="0.2">
      <c r="A6" s="304" t="s">
        <v>412</v>
      </c>
      <c r="B6" s="304" t="s">
        <v>413</v>
      </c>
      <c r="C6" s="304" t="s">
        <v>422</v>
      </c>
      <c r="D6" s="304" t="s">
        <v>414</v>
      </c>
      <c r="E6" s="304" t="s">
        <v>415</v>
      </c>
      <c r="F6" s="290" t="s">
        <v>358</v>
      </c>
      <c r="H6" s="58"/>
      <c r="I6" s="58"/>
      <c r="J6" s="291"/>
    </row>
    <row r="7" spans="1:10" ht="15.75" x14ac:dyDescent="0.25">
      <c r="A7" s="309" t="str">
        <f>"&lt; 25 ans (né après "&amp;SURVEY_YEAR-25&amp;" )"</f>
        <v>&lt; 25 ans (né après 1999 )</v>
      </c>
      <c r="B7" s="455"/>
      <c r="C7" s="456"/>
      <c r="D7" s="456"/>
      <c r="E7" s="456"/>
      <c r="F7" s="457">
        <f>SUM(B7:E7)</f>
        <v>0</v>
      </c>
      <c r="G7" s="72"/>
    </row>
    <row r="8" spans="1:10" ht="15.75" x14ac:dyDescent="0.25">
      <c r="A8" s="310" t="str">
        <f>"25 ans - 29 ans (nés entre "&amp;SURVEY_YEAR-29&amp;" et "&amp;SURVEY_YEAR-25&amp;" )"</f>
        <v>25 ans - 29 ans (nés entre 1995 et 1999 )</v>
      </c>
      <c r="B8" s="455"/>
      <c r="C8" s="456"/>
      <c r="D8" s="456"/>
      <c r="E8" s="456"/>
      <c r="F8" s="457">
        <f>SUM(B8:E8)</f>
        <v>0</v>
      </c>
      <c r="G8" s="72"/>
      <c r="H8" s="58"/>
      <c r="I8" s="58"/>
    </row>
    <row r="9" spans="1:10" ht="15.75" x14ac:dyDescent="0.25">
      <c r="A9" s="310" t="str">
        <f>"30 ans - 34 ans (nés entre "&amp;SURVEY_YEAR-34&amp;" et "&amp;SURVEY_YEAR-30&amp;" )"</f>
        <v>30 ans - 34 ans (nés entre 1990 et 1994 )</v>
      </c>
      <c r="B9" s="455"/>
      <c r="C9" s="456"/>
      <c r="D9" s="456"/>
      <c r="E9" s="456"/>
      <c r="F9" s="457">
        <f t="shared" ref="F9:F18" si="0">SUM(B9:E9)</f>
        <v>0</v>
      </c>
      <c r="G9" s="72"/>
      <c r="H9" s="51"/>
      <c r="I9" s="51"/>
    </row>
    <row r="10" spans="1:10" ht="15.75" x14ac:dyDescent="0.25">
      <c r="A10" s="310" t="str">
        <f>"35 ans - 39 ans (nés entre "&amp;SURVEY_YEAR-39&amp;" et "&amp;SURVEY_YEAR-35&amp;" )"</f>
        <v>35 ans - 39 ans (nés entre 1985 et 1989 )</v>
      </c>
      <c r="B10" s="455"/>
      <c r="C10" s="456"/>
      <c r="D10" s="456"/>
      <c r="E10" s="456"/>
      <c r="F10" s="457">
        <f t="shared" si="0"/>
        <v>0</v>
      </c>
      <c r="G10" s="72"/>
      <c r="H10" s="51"/>
      <c r="I10" s="51"/>
    </row>
    <row r="11" spans="1:10" ht="15.75" x14ac:dyDescent="0.25">
      <c r="A11" s="310" t="str">
        <f>"40 ans - 44 ans (nés entre "&amp;SURVEY_YEAR-44&amp;" et "&amp;SURVEY_YEAR-40&amp;" )"</f>
        <v>40 ans - 44 ans (nés entre 1980 et 1984 )</v>
      </c>
      <c r="B11" s="455"/>
      <c r="C11" s="456"/>
      <c r="D11" s="456"/>
      <c r="E11" s="456"/>
      <c r="F11" s="457">
        <f t="shared" si="0"/>
        <v>0</v>
      </c>
      <c r="G11" s="72"/>
      <c r="H11" s="51"/>
      <c r="I11" s="51"/>
    </row>
    <row r="12" spans="1:10" ht="15.75" x14ac:dyDescent="0.25">
      <c r="A12" s="310" t="str">
        <f>"45 ans - 49 ans (nés entre "&amp;SURVEY_YEAR-49&amp;" et "&amp;SURVEY_YEAR-45&amp;" )"</f>
        <v>45 ans - 49 ans (nés entre 1975 et 1979 )</v>
      </c>
      <c r="B12" s="455"/>
      <c r="C12" s="456"/>
      <c r="D12" s="456"/>
      <c r="E12" s="456"/>
      <c r="F12" s="457">
        <f t="shared" si="0"/>
        <v>0</v>
      </c>
      <c r="G12" s="72"/>
      <c r="H12" s="51"/>
      <c r="I12" s="51"/>
    </row>
    <row r="13" spans="1:10" ht="15.75" x14ac:dyDescent="0.25">
      <c r="A13" s="310" t="str">
        <f>"50 ans - 54 ans (nés entre "&amp;SURVEY_YEAR-54&amp;" et "&amp;SURVEY_YEAR-50&amp;" )"</f>
        <v>50 ans - 54 ans (nés entre 1970 et 1974 )</v>
      </c>
      <c r="B13" s="455"/>
      <c r="C13" s="456"/>
      <c r="D13" s="456"/>
      <c r="E13" s="456"/>
      <c r="F13" s="457">
        <f t="shared" si="0"/>
        <v>0</v>
      </c>
      <c r="G13" s="72"/>
      <c r="H13" s="51"/>
      <c r="I13" s="51"/>
    </row>
    <row r="14" spans="1:10" ht="15.75" x14ac:dyDescent="0.25">
      <c r="A14" s="310" t="str">
        <f>"55 ans - 59 ans (nés entre "&amp;SURVEY_YEAR-59&amp;" et "&amp;SURVEY_YEAR-55&amp;" )"</f>
        <v>55 ans - 59 ans (nés entre 1965 et 1969 )</v>
      </c>
      <c r="B14" s="455"/>
      <c r="C14" s="456"/>
      <c r="D14" s="456"/>
      <c r="E14" s="456"/>
      <c r="F14" s="457">
        <f t="shared" si="0"/>
        <v>0</v>
      </c>
      <c r="G14" s="72"/>
      <c r="H14" s="51"/>
      <c r="I14" s="51"/>
    </row>
    <row r="15" spans="1:10" ht="15.75" x14ac:dyDescent="0.25">
      <c r="A15" s="310" t="str">
        <f>"60 ans - 62 ans (nés entre "&amp;SURVEY_YEAR-62&amp;" et "&amp;SURVEY_YEAR-60&amp;" )"</f>
        <v>60 ans - 62 ans (nés entre 1962 et 1964 )</v>
      </c>
      <c r="B15" s="455"/>
      <c r="C15" s="456"/>
      <c r="D15" s="456"/>
      <c r="E15" s="456"/>
      <c r="F15" s="457">
        <f t="shared" si="0"/>
        <v>0</v>
      </c>
      <c r="G15" s="72"/>
    </row>
    <row r="16" spans="1:10" ht="15.75" x14ac:dyDescent="0.25">
      <c r="A16" s="310" t="str">
        <f>"63 ans - 64 ans (nés entre "&amp;SURVEY_YEAR-64&amp;" et "&amp;SURVEY_YEAR-63&amp;" )"</f>
        <v>63 ans - 64 ans (nés entre 1960 et 1961 )</v>
      </c>
      <c r="B16" s="455"/>
      <c r="C16" s="456"/>
      <c r="D16" s="456"/>
      <c r="E16" s="456"/>
      <c r="F16" s="457">
        <f t="shared" si="0"/>
        <v>0</v>
      </c>
      <c r="G16" s="72"/>
      <c r="H16" s="51"/>
      <c r="I16" s="51"/>
    </row>
    <row r="17" spans="1:9" ht="15.75" x14ac:dyDescent="0.25">
      <c r="A17" s="310" t="str">
        <f>"65 ans - 67 ans (nés entre "&amp;SURVEY_YEAR-67&amp;" et "&amp;SURVEY_YEAR-65&amp;" )"</f>
        <v>65 ans - 67 ans (nés entre 1957 et 1959 )</v>
      </c>
      <c r="B17" s="455"/>
      <c r="C17" s="456"/>
      <c r="D17" s="456"/>
      <c r="E17" s="456"/>
      <c r="F17" s="457">
        <f t="shared" si="0"/>
        <v>0</v>
      </c>
      <c r="G17" s="72"/>
      <c r="H17" s="51"/>
      <c r="I17" s="51"/>
    </row>
    <row r="18" spans="1:9" ht="15.75" x14ac:dyDescent="0.25">
      <c r="A18" s="309" t="str">
        <f>"&gt; 67 ans (nés avant "&amp;SURVEY_YEAR-67&amp;" )"</f>
        <v>&gt; 67 ans (nés avant 1957 )</v>
      </c>
      <c r="B18" s="455"/>
      <c r="C18" s="456"/>
      <c r="D18" s="456"/>
      <c r="E18" s="456"/>
      <c r="F18" s="457">
        <f t="shared" si="0"/>
        <v>0</v>
      </c>
      <c r="G18" s="72"/>
    </row>
    <row r="19" spans="1:9" ht="31.5" x14ac:dyDescent="0.25">
      <c r="A19" s="289" t="s">
        <v>379</v>
      </c>
      <c r="B19" s="457">
        <f>SUM(B7:B18)</f>
        <v>0</v>
      </c>
      <c r="C19" s="457">
        <f>SUM(C7:C18)</f>
        <v>0</v>
      </c>
      <c r="D19" s="457">
        <f>SUM(D7:D18)</f>
        <v>0</v>
      </c>
      <c r="E19" s="457">
        <f>SUM(E7:E18)</f>
        <v>0</v>
      </c>
      <c r="F19" s="457">
        <f>SUM(F7:F18)</f>
        <v>0</v>
      </c>
      <c r="G19" s="72"/>
      <c r="H19" s="49"/>
      <c r="I19" s="49"/>
    </row>
    <row r="20" spans="1:9" ht="15.75" x14ac:dyDescent="0.25">
      <c r="B20" s="311"/>
      <c r="C20" s="311"/>
      <c r="D20" s="311"/>
      <c r="E20" s="311"/>
      <c r="F20" s="312"/>
      <c r="G20" s="72"/>
      <c r="H20" s="56"/>
      <c r="I20" s="56"/>
    </row>
    <row r="21" spans="1:9" ht="15.75" x14ac:dyDescent="0.25">
      <c r="A21" s="313"/>
      <c r="B21" s="328"/>
      <c r="C21" s="328"/>
      <c r="D21" s="328"/>
      <c r="E21" s="328"/>
      <c r="F21" s="328"/>
      <c r="G21" s="314"/>
    </row>
    <row r="22" spans="1:9" ht="15.75" x14ac:dyDescent="0.2">
      <c r="A22" s="320" t="s">
        <v>571</v>
      </c>
      <c r="B22" s="329"/>
      <c r="C22" s="329"/>
      <c r="D22" s="329"/>
      <c r="E22" s="329"/>
      <c r="F22" s="329"/>
      <c r="G22" s="51"/>
    </row>
    <row r="23" spans="1:9" ht="15.75" x14ac:dyDescent="0.25">
      <c r="A23" s="319" t="s">
        <v>360</v>
      </c>
      <c r="B23" s="458">
        <f>DR_CDI</f>
        <v>0</v>
      </c>
      <c r="C23" s="458">
        <f>CR_CDI</f>
        <v>0</v>
      </c>
      <c r="D23" s="458">
        <f>IE_CDI</f>
        <v>0</v>
      </c>
      <c r="E23" s="458">
        <f>AUTRE_CDI</f>
        <v>0</v>
      </c>
      <c r="F23" s="458">
        <f>SUM(B23:E23)</f>
        <v>0</v>
      </c>
    </row>
    <row r="24" spans="1:9" x14ac:dyDescent="0.2">
      <c r="B24" s="311"/>
      <c r="C24" s="311"/>
      <c r="D24" s="311"/>
      <c r="E24" s="311"/>
      <c r="F24" s="312"/>
      <c r="G24" s="312"/>
    </row>
    <row r="25" spans="1:9" x14ac:dyDescent="0.2">
      <c r="B25" s="311"/>
      <c r="C25" s="311"/>
      <c r="D25" s="311"/>
      <c r="E25" s="311"/>
      <c r="F25" s="312"/>
      <c r="G25" s="312"/>
    </row>
    <row r="26" spans="1:9" x14ac:dyDescent="0.2">
      <c r="B26" s="311"/>
      <c r="C26" s="311"/>
      <c r="D26" s="311"/>
      <c r="E26" s="311"/>
      <c r="F26" s="312"/>
      <c r="G26" s="312"/>
    </row>
    <row r="27" spans="1:9" x14ac:dyDescent="0.2">
      <c r="B27" s="311"/>
      <c r="C27" s="311"/>
      <c r="D27" s="311"/>
      <c r="E27" s="311"/>
      <c r="F27" s="312"/>
      <c r="G27" s="312"/>
    </row>
    <row r="28" spans="1:9" x14ac:dyDescent="0.2">
      <c r="B28" s="311"/>
      <c r="C28" s="311"/>
      <c r="D28" s="311"/>
      <c r="E28" s="311"/>
      <c r="F28" s="312"/>
      <c r="G28" s="312"/>
    </row>
    <row r="29" spans="1:9" x14ac:dyDescent="0.2">
      <c r="B29" s="311"/>
      <c r="C29" s="311"/>
      <c r="D29" s="311"/>
      <c r="E29" s="311"/>
      <c r="F29" s="312"/>
      <c r="G29" s="312"/>
    </row>
    <row r="30" spans="1:9" x14ac:dyDescent="0.2">
      <c r="B30" s="311"/>
      <c r="C30" s="311"/>
      <c r="D30" s="311"/>
      <c r="E30" s="311"/>
      <c r="F30" s="312"/>
      <c r="G30" s="312"/>
    </row>
    <row r="31" spans="1:9" x14ac:dyDescent="0.2">
      <c r="B31" s="311"/>
      <c r="C31" s="311"/>
      <c r="D31" s="311"/>
      <c r="E31" s="311"/>
      <c r="F31" s="312"/>
      <c r="G31" s="312"/>
    </row>
    <row r="32" spans="1:9" x14ac:dyDescent="0.2">
      <c r="B32" s="311"/>
      <c r="C32" s="311"/>
      <c r="D32" s="311"/>
      <c r="E32" s="311"/>
      <c r="F32" s="312"/>
      <c r="G32" s="312"/>
    </row>
    <row r="33" spans="2:7" x14ac:dyDescent="0.2">
      <c r="B33" s="311"/>
      <c r="C33" s="311"/>
      <c r="D33" s="311"/>
      <c r="E33" s="311"/>
      <c r="F33" s="312"/>
      <c r="G33" s="312"/>
    </row>
    <row r="34" spans="2:7" x14ac:dyDescent="0.2">
      <c r="B34" s="311"/>
      <c r="C34" s="311"/>
      <c r="D34" s="311"/>
      <c r="E34" s="311"/>
      <c r="F34" s="312"/>
      <c r="G34" s="312"/>
    </row>
    <row r="35" spans="2:7" x14ac:dyDescent="0.2">
      <c r="B35" s="311"/>
      <c r="C35" s="311"/>
      <c r="D35" s="311"/>
      <c r="E35" s="311"/>
      <c r="F35" s="312"/>
      <c r="G35" s="312"/>
    </row>
    <row r="36" spans="2:7" x14ac:dyDescent="0.2">
      <c r="B36" s="311"/>
      <c r="C36" s="311"/>
      <c r="D36" s="311"/>
      <c r="E36" s="311"/>
      <c r="F36" s="312"/>
      <c r="G36" s="312"/>
    </row>
    <row r="37" spans="2:7" x14ac:dyDescent="0.2">
      <c r="B37" s="311"/>
      <c r="C37" s="311"/>
      <c r="D37" s="311"/>
      <c r="E37" s="311"/>
      <c r="F37" s="312"/>
      <c r="G37" s="312"/>
    </row>
    <row r="38" spans="2:7" x14ac:dyDescent="0.2">
      <c r="B38" s="311"/>
      <c r="C38" s="311"/>
      <c r="D38" s="311"/>
      <c r="E38" s="311"/>
      <c r="F38" s="312"/>
      <c r="G38" s="312"/>
    </row>
    <row r="39" spans="2:7" x14ac:dyDescent="0.2">
      <c r="B39" s="311"/>
      <c r="C39" s="311"/>
      <c r="D39" s="311"/>
      <c r="E39" s="311"/>
      <c r="F39" s="312"/>
      <c r="G39" s="312"/>
    </row>
    <row r="40" spans="2:7" x14ac:dyDescent="0.2">
      <c r="B40" s="311"/>
      <c r="C40" s="311"/>
      <c r="D40" s="311"/>
      <c r="E40" s="311"/>
      <c r="F40" s="312"/>
      <c r="G40" s="312"/>
    </row>
    <row r="41" spans="2:7" x14ac:dyDescent="0.2">
      <c r="B41" s="311"/>
      <c r="C41" s="311"/>
      <c r="D41" s="311"/>
      <c r="E41" s="311"/>
      <c r="F41" s="312"/>
      <c r="G41" s="312"/>
    </row>
    <row r="42" spans="2:7" x14ac:dyDescent="0.2">
      <c r="B42" s="311"/>
      <c r="C42" s="311"/>
      <c r="D42" s="311"/>
      <c r="E42" s="311"/>
      <c r="F42" s="312"/>
      <c r="G42" s="312"/>
    </row>
    <row r="43" spans="2:7" x14ac:dyDescent="0.2">
      <c r="B43" s="311"/>
      <c r="C43" s="311"/>
      <c r="D43" s="311"/>
      <c r="E43" s="311"/>
      <c r="F43" s="312"/>
      <c r="G43" s="312"/>
    </row>
    <row r="44" spans="2:7" x14ac:dyDescent="0.2">
      <c r="B44" s="311"/>
      <c r="C44" s="311"/>
      <c r="D44" s="311"/>
      <c r="E44" s="311"/>
      <c r="F44" s="312"/>
      <c r="G44" s="312"/>
    </row>
    <row r="45" spans="2:7" x14ac:dyDescent="0.2">
      <c r="B45" s="311"/>
      <c r="C45" s="311"/>
      <c r="D45" s="311"/>
      <c r="E45" s="311"/>
      <c r="F45" s="312"/>
      <c r="G45" s="312"/>
    </row>
    <row r="46" spans="2:7" x14ac:dyDescent="0.2">
      <c r="B46" s="311"/>
      <c r="C46" s="311"/>
      <c r="D46" s="311"/>
      <c r="E46" s="311"/>
      <c r="F46" s="312"/>
      <c r="G46" s="312"/>
    </row>
    <row r="47" spans="2:7" x14ac:dyDescent="0.2">
      <c r="B47" s="311"/>
      <c r="C47" s="311"/>
      <c r="D47" s="311"/>
      <c r="E47" s="311"/>
      <c r="F47" s="312"/>
      <c r="G47" s="312"/>
    </row>
    <row r="48" spans="2:7" x14ac:dyDescent="0.2">
      <c r="B48" s="311"/>
      <c r="C48" s="311"/>
      <c r="D48" s="311"/>
      <c r="E48" s="311"/>
      <c r="F48" s="312"/>
      <c r="G48" s="312"/>
    </row>
    <row r="49" spans="2:7" x14ac:dyDescent="0.2">
      <c r="B49" s="311"/>
      <c r="C49" s="311"/>
      <c r="D49" s="311"/>
      <c r="E49" s="311"/>
      <c r="F49" s="312"/>
      <c r="G49" s="312"/>
    </row>
    <row r="50" spans="2:7" x14ac:dyDescent="0.2">
      <c r="B50" s="311"/>
      <c r="C50" s="311"/>
      <c r="D50" s="311"/>
      <c r="E50" s="311"/>
      <c r="F50" s="312"/>
      <c r="G50" s="312"/>
    </row>
    <row r="51" spans="2:7" x14ac:dyDescent="0.2">
      <c r="B51" s="311"/>
      <c r="C51" s="311"/>
      <c r="D51" s="311"/>
      <c r="E51" s="311"/>
      <c r="F51" s="312"/>
      <c r="G51" s="312"/>
    </row>
    <row r="52" spans="2:7" x14ac:dyDescent="0.2">
      <c r="B52" s="311"/>
      <c r="C52" s="311"/>
      <c r="D52" s="311"/>
      <c r="E52" s="311"/>
      <c r="F52" s="312"/>
      <c r="G52" s="312"/>
    </row>
    <row r="53" spans="2:7" x14ac:dyDescent="0.2">
      <c r="B53" s="311"/>
      <c r="C53" s="311"/>
      <c r="D53" s="311"/>
      <c r="E53" s="311"/>
      <c r="F53" s="312"/>
      <c r="G53" s="312"/>
    </row>
    <row r="54" spans="2:7" x14ac:dyDescent="0.2">
      <c r="B54" s="311"/>
      <c r="C54" s="311"/>
      <c r="D54" s="311"/>
      <c r="E54" s="311"/>
      <c r="F54" s="312"/>
      <c r="G54" s="312"/>
    </row>
    <row r="55" spans="2:7" x14ac:dyDescent="0.2">
      <c r="B55" s="311"/>
      <c r="C55" s="311"/>
      <c r="D55" s="311"/>
      <c r="E55" s="311"/>
      <c r="F55" s="312"/>
      <c r="G55" s="312"/>
    </row>
    <row r="56" spans="2:7" x14ac:dyDescent="0.2">
      <c r="B56" s="311"/>
      <c r="C56" s="311"/>
      <c r="D56" s="311"/>
      <c r="E56" s="311"/>
      <c r="F56" s="312"/>
      <c r="G56" s="312"/>
    </row>
    <row r="57" spans="2:7" x14ac:dyDescent="0.2">
      <c r="B57" s="311"/>
      <c r="C57" s="311"/>
      <c r="D57" s="311"/>
      <c r="E57" s="311"/>
      <c r="F57" s="312"/>
      <c r="G57" s="312"/>
    </row>
    <row r="58" spans="2:7" x14ac:dyDescent="0.2">
      <c r="B58" s="311"/>
      <c r="C58" s="311"/>
      <c r="D58" s="311"/>
      <c r="E58" s="311"/>
      <c r="F58" s="312"/>
      <c r="G58" s="312"/>
    </row>
    <row r="59" spans="2:7" x14ac:dyDescent="0.2">
      <c r="B59" s="311"/>
      <c r="C59" s="311"/>
      <c r="D59" s="311"/>
      <c r="E59" s="311"/>
      <c r="F59" s="312"/>
      <c r="G59" s="312"/>
    </row>
    <row r="60" spans="2:7" x14ac:dyDescent="0.2">
      <c r="B60" s="311"/>
      <c r="C60" s="311"/>
      <c r="D60" s="311"/>
      <c r="E60" s="311"/>
      <c r="F60" s="312"/>
      <c r="G60" s="312"/>
    </row>
    <row r="61" spans="2:7" x14ac:dyDescent="0.2">
      <c r="B61" s="311"/>
      <c r="C61" s="311"/>
      <c r="D61" s="311"/>
      <c r="E61" s="311"/>
      <c r="F61" s="312"/>
      <c r="G61" s="312"/>
    </row>
    <row r="62" spans="2:7" x14ac:dyDescent="0.2">
      <c r="B62" s="311"/>
      <c r="C62" s="311"/>
      <c r="D62" s="311"/>
      <c r="E62" s="311"/>
      <c r="F62" s="312"/>
      <c r="G62" s="312"/>
    </row>
    <row r="63" spans="2:7" x14ac:dyDescent="0.2">
      <c r="B63" s="311"/>
      <c r="C63" s="311"/>
      <c r="D63" s="311"/>
      <c r="E63" s="311"/>
      <c r="F63" s="312"/>
      <c r="G63" s="312"/>
    </row>
    <row r="64" spans="2:7" x14ac:dyDescent="0.2">
      <c r="B64" s="311"/>
      <c r="C64" s="311"/>
      <c r="D64" s="311"/>
      <c r="E64" s="311"/>
      <c r="F64" s="312"/>
      <c r="G64" s="312"/>
    </row>
    <row r="65" spans="2:7" x14ac:dyDescent="0.2">
      <c r="B65" s="315"/>
      <c r="C65" s="315"/>
      <c r="D65" s="315"/>
      <c r="E65" s="315"/>
      <c r="F65" s="316"/>
      <c r="G65" s="316"/>
    </row>
    <row r="66" spans="2:7" x14ac:dyDescent="0.2">
      <c r="B66" s="315"/>
      <c r="C66" s="315"/>
      <c r="D66" s="315"/>
      <c r="E66" s="315"/>
      <c r="F66" s="316"/>
      <c r="G66" s="316"/>
    </row>
    <row r="67" spans="2:7" x14ac:dyDescent="0.2">
      <c r="B67" s="315"/>
      <c r="C67" s="315"/>
      <c r="D67" s="315"/>
      <c r="E67" s="315"/>
      <c r="F67" s="316"/>
      <c r="G67" s="316"/>
    </row>
    <row r="68" spans="2:7" x14ac:dyDescent="0.2">
      <c r="B68" s="315"/>
      <c r="C68" s="315"/>
      <c r="D68" s="315"/>
      <c r="E68" s="315"/>
      <c r="F68" s="316"/>
      <c r="G68" s="316"/>
    </row>
    <row r="69" spans="2:7" x14ac:dyDescent="0.2">
      <c r="B69" s="315"/>
      <c r="C69" s="315"/>
      <c r="D69" s="315"/>
      <c r="E69" s="315"/>
      <c r="F69" s="316"/>
      <c r="G69" s="316"/>
    </row>
    <row r="70" spans="2:7" x14ac:dyDescent="0.2">
      <c r="B70" s="315"/>
      <c r="C70" s="315"/>
      <c r="D70" s="315"/>
      <c r="E70" s="315"/>
      <c r="F70" s="316"/>
      <c r="G70" s="316"/>
    </row>
    <row r="71" spans="2:7" x14ac:dyDescent="0.2">
      <c r="B71" s="315"/>
      <c r="C71" s="315"/>
      <c r="D71" s="315"/>
      <c r="E71" s="315"/>
      <c r="F71" s="316"/>
      <c r="G71" s="316"/>
    </row>
    <row r="72" spans="2:7" x14ac:dyDescent="0.2">
      <c r="B72" s="315"/>
      <c r="C72" s="315"/>
      <c r="D72" s="315"/>
      <c r="E72" s="315"/>
      <c r="F72" s="316"/>
      <c r="G72" s="316"/>
    </row>
    <row r="73" spans="2:7" x14ac:dyDescent="0.2">
      <c r="B73" s="315"/>
      <c r="C73" s="315"/>
      <c r="D73" s="315"/>
      <c r="E73" s="315"/>
      <c r="F73" s="316"/>
      <c r="G73" s="316"/>
    </row>
    <row r="74" spans="2:7" x14ac:dyDescent="0.2">
      <c r="B74" s="315"/>
      <c r="C74" s="315"/>
      <c r="D74" s="315"/>
      <c r="E74" s="315"/>
      <c r="F74" s="316"/>
      <c r="G74" s="316"/>
    </row>
  </sheetData>
  <mergeCells count="3">
    <mergeCell ref="A4:F4"/>
    <mergeCell ref="A3:F3"/>
    <mergeCell ref="A2:F2"/>
  </mergeCells>
  <conditionalFormatting sqref="D6:E6">
    <cfRule type="cellIs" dxfId="26" priority="1" operator="equal">
      <formula>""</formula>
    </cfRule>
  </conditionalFormatting>
  <conditionalFormatting sqref="B6:C6">
    <cfRule type="cellIs" dxfId="25" priority="2" operator="equal">
      <formula>""</formula>
    </cfRule>
  </conditionalFormatting>
  <printOptions horizontalCentered="1"/>
  <pageMargins left="0.23622047244094491" right="0.59055118110236227" top="0.39370078740157483" bottom="0.78740157480314965" header="0.39370078740157483" footer="0.55118110236220474"/>
  <pageSetup paperSize="9" scale="23" orientation="portrait" r:id="rId1"/>
  <headerFooter alignWithMargins="0">
    <oddFooter>&amp;L&amp;8&amp;A&amp;R&amp;8R&amp;&amp;D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B26"/>
  <sheetViews>
    <sheetView showGridLines="0" zoomScaleNormal="100" zoomScaleSheetLayoutView="100" workbookViewId="0">
      <selection activeCell="B22" sqref="B22"/>
    </sheetView>
  </sheetViews>
  <sheetFormatPr baseColWidth="10" defaultColWidth="11.42578125" defaultRowHeight="15" x14ac:dyDescent="0.2"/>
  <cols>
    <col min="1" max="1" width="31.42578125" style="47" customWidth="1"/>
    <col min="2" max="2" width="63.140625" style="47" customWidth="1"/>
    <col min="3" max="16384" width="11.42578125" style="47"/>
  </cols>
  <sheetData>
    <row r="1" spans="1:2" ht="33.6" customHeight="1" x14ac:dyDescent="0.2">
      <c r="A1" s="511" t="s">
        <v>540</v>
      </c>
      <c r="B1" s="511"/>
    </row>
    <row r="3" spans="1:2" ht="16.5" thickBot="1" x14ac:dyDescent="0.25">
      <c r="A3" s="96" t="s">
        <v>9</v>
      </c>
      <c r="B3" s="91"/>
    </row>
    <row r="4" spans="1:2" ht="15.75" thickTop="1" x14ac:dyDescent="0.2"/>
    <row r="5" spans="1:2" ht="15.75" x14ac:dyDescent="0.25">
      <c r="A5" s="72" t="s">
        <v>30</v>
      </c>
    </row>
    <row r="6" spans="1:2" x14ac:dyDescent="0.2">
      <c r="A6" s="47" t="s">
        <v>31</v>
      </c>
    </row>
    <row r="7" spans="1:2" x14ac:dyDescent="0.2">
      <c r="A7" s="132" t="s">
        <v>32</v>
      </c>
      <c r="B7" s="133"/>
    </row>
    <row r="8" spans="1:2" x14ac:dyDescent="0.2">
      <c r="A8" s="132" t="s">
        <v>33</v>
      </c>
      <c r="B8" s="133"/>
    </row>
    <row r="9" spans="1:2" x14ac:dyDescent="0.2">
      <c r="A9" s="132" t="s">
        <v>34</v>
      </c>
      <c r="B9" s="134"/>
    </row>
    <row r="10" spans="1:2" x14ac:dyDescent="0.2">
      <c r="A10" s="132" t="s">
        <v>35</v>
      </c>
      <c r="B10" s="133"/>
    </row>
    <row r="11" spans="1:2" ht="15.75" x14ac:dyDescent="0.2">
      <c r="A11" s="73"/>
      <c r="B11" s="74"/>
    </row>
    <row r="12" spans="1:2" ht="15.75" x14ac:dyDescent="0.25">
      <c r="A12" s="72" t="s">
        <v>36</v>
      </c>
      <c r="B12" s="74"/>
    </row>
    <row r="13" spans="1:2" x14ac:dyDescent="0.2">
      <c r="A13" s="47" t="s">
        <v>37</v>
      </c>
      <c r="B13" s="74"/>
    </row>
    <row r="14" spans="1:2" x14ac:dyDescent="0.2">
      <c r="A14" s="132" t="s">
        <v>32</v>
      </c>
      <c r="B14" s="133"/>
    </row>
    <row r="15" spans="1:2" ht="30" x14ac:dyDescent="0.2">
      <c r="A15" s="132" t="s">
        <v>417</v>
      </c>
      <c r="B15" s="133"/>
    </row>
    <row r="16" spans="1:2" x14ac:dyDescent="0.2">
      <c r="A16" s="132" t="s">
        <v>33</v>
      </c>
      <c r="B16" s="133"/>
    </row>
    <row r="17" spans="1:2" x14ac:dyDescent="0.2">
      <c r="A17" s="132" t="s">
        <v>34</v>
      </c>
      <c r="B17" s="133"/>
    </row>
    <row r="18" spans="1:2" x14ac:dyDescent="0.2">
      <c r="A18" s="132" t="s">
        <v>35</v>
      </c>
      <c r="B18" s="133"/>
    </row>
    <row r="19" spans="1:2" ht="15.75" x14ac:dyDescent="0.2">
      <c r="A19" s="73"/>
      <c r="B19" s="74"/>
    </row>
    <row r="20" spans="1:2" ht="15.75" x14ac:dyDescent="0.25">
      <c r="A20" s="72" t="s">
        <v>38</v>
      </c>
      <c r="B20" s="74"/>
    </row>
    <row r="21" spans="1:2" x14ac:dyDescent="0.2">
      <c r="A21" s="47" t="s">
        <v>39</v>
      </c>
      <c r="B21" s="74"/>
    </row>
    <row r="22" spans="1:2" x14ac:dyDescent="0.2">
      <c r="A22" s="132" t="s">
        <v>32</v>
      </c>
      <c r="B22" s="133"/>
    </row>
    <row r="23" spans="1:2" ht="30" x14ac:dyDescent="0.2">
      <c r="A23" s="132" t="s">
        <v>417</v>
      </c>
      <c r="B23" s="133"/>
    </row>
    <row r="24" spans="1:2" x14ac:dyDescent="0.2">
      <c r="A24" s="132" t="s">
        <v>33</v>
      </c>
      <c r="B24" s="133"/>
    </row>
    <row r="25" spans="1:2" x14ac:dyDescent="0.2">
      <c r="A25" s="132" t="s">
        <v>34</v>
      </c>
      <c r="B25" s="133"/>
    </row>
    <row r="26" spans="1:2" x14ac:dyDescent="0.2">
      <c r="A26" s="132" t="s">
        <v>35</v>
      </c>
      <c r="B26" s="133"/>
    </row>
  </sheetData>
  <mergeCells count="1">
    <mergeCell ref="A1:B1"/>
  </mergeCells>
  <printOptions horizontalCentered="1"/>
  <pageMargins left="0.23622047244094491" right="0.59055118110236227" top="0.39370078740157483" bottom="0.78740157480314965" header="0.39370078740157483" footer="0.55118110236220474"/>
  <pageSetup paperSize="9" scale="30" orientation="portrait" horizontalDpi="525" verticalDpi="525" r:id="rId1"/>
  <headerFooter alignWithMargins="0">
    <oddFooter>&amp;L&amp;8&amp;A&amp;R&amp;8R&amp;&amp;D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I67"/>
  <sheetViews>
    <sheetView showGridLines="0" zoomScaleNormal="100" workbookViewId="0">
      <pane xSplit="1" ySplit="5" topLeftCell="B6" activePane="bottomRight" state="frozen"/>
      <selection pane="topRight" activeCell="B1" sqref="B1"/>
      <selection pane="bottomLeft" activeCell="A6" sqref="A6"/>
      <selection pane="bottomRight" activeCell="A20" sqref="A20:F22"/>
    </sheetView>
  </sheetViews>
  <sheetFormatPr baseColWidth="10" defaultColWidth="11.42578125" defaultRowHeight="15" x14ac:dyDescent="0.2"/>
  <cols>
    <col min="1" max="1" width="47.7109375" style="47" customWidth="1"/>
    <col min="2" max="6" width="20.7109375" style="47" customWidth="1"/>
    <col min="7" max="7" width="12.85546875" style="47" customWidth="1"/>
    <col min="8" max="8" width="3.28515625" style="48" customWidth="1"/>
    <col min="9" max="9" width="3.140625" style="48" customWidth="1"/>
    <col min="10" max="16384" width="11.42578125" style="47"/>
  </cols>
  <sheetData>
    <row r="1" spans="1:9" ht="15.75" x14ac:dyDescent="0.2">
      <c r="A1" s="45"/>
      <c r="B1" s="46"/>
      <c r="G1" s="262"/>
    </row>
    <row r="2" spans="1:9" ht="39.6" customHeight="1" x14ac:dyDescent="0.2">
      <c r="A2" s="577" t="str">
        <f>"Répartition des personnels titulaires par tranche d'âge et par sexe en personne physique (PP) au 31/12/" &amp; SURVEY_YEAR &amp; " "</f>
        <v xml:space="preserve">Répartition des personnels titulaires par tranche d'âge et par sexe en personne physique (PP) au 31/12/2024 </v>
      </c>
      <c r="B2" s="577"/>
      <c r="C2" s="577"/>
      <c r="D2" s="577"/>
      <c r="E2" s="577"/>
      <c r="F2" s="577"/>
      <c r="G2" s="308"/>
      <c r="H2" s="49"/>
      <c r="I2" s="49"/>
    </row>
    <row r="3" spans="1:9" ht="15.6" customHeight="1" x14ac:dyDescent="0.2">
      <c r="A3" s="587" t="str">
        <f>"Femmes en Personnes Physiques* (PP) au 31/12/" &amp; SURVEY_YEAR</f>
        <v>Femmes en Personnes Physiques* (PP) au 31/12/2024</v>
      </c>
      <c r="B3" s="587"/>
      <c r="C3" s="587"/>
      <c r="D3" s="587"/>
      <c r="E3" s="587"/>
      <c r="F3" s="587"/>
      <c r="G3" s="308"/>
      <c r="H3" s="57"/>
      <c r="I3" s="57"/>
    </row>
    <row r="4" spans="1:9" ht="87" customHeight="1" x14ac:dyDescent="0.2">
      <c r="A4" s="599" t="s">
        <v>632</v>
      </c>
      <c r="B4" s="599"/>
      <c r="C4" s="599"/>
      <c r="D4" s="599"/>
      <c r="E4" s="599"/>
      <c r="F4" s="599"/>
      <c r="G4" s="308"/>
      <c r="H4" s="57"/>
      <c r="I4" s="57"/>
    </row>
    <row r="5" spans="1:9" ht="63" customHeight="1" x14ac:dyDescent="0.2">
      <c r="A5" s="304" t="s">
        <v>412</v>
      </c>
      <c r="B5" s="304" t="s">
        <v>413</v>
      </c>
      <c r="C5" s="304" t="s">
        <v>422</v>
      </c>
      <c r="D5" s="304" t="s">
        <v>414</v>
      </c>
      <c r="E5" s="304" t="s">
        <v>415</v>
      </c>
      <c r="F5" s="290" t="s">
        <v>358</v>
      </c>
      <c r="H5" s="58"/>
      <c r="I5" s="58"/>
    </row>
    <row r="6" spans="1:9" ht="15.75" x14ac:dyDescent="0.25">
      <c r="A6" s="309" t="str">
        <f>"&lt; 25 ans (né après "&amp;SURVEY_YEAR-25&amp;" )"</f>
        <v>&lt; 25 ans (né après 1999 )</v>
      </c>
      <c r="B6" s="455"/>
      <c r="C6" s="456"/>
      <c r="D6" s="456"/>
      <c r="E6" s="456"/>
      <c r="F6" s="457">
        <f>SUM(B6:E6)</f>
        <v>0</v>
      </c>
      <c r="G6" s="72"/>
      <c r="H6" s="51"/>
      <c r="I6" s="51"/>
    </row>
    <row r="7" spans="1:9" ht="15.75" x14ac:dyDescent="0.25">
      <c r="A7" s="310" t="str">
        <f>"25 ans - 29 ans (nés entre "&amp;SURVEY_YEAR-29&amp;" et "&amp;SURVEY_YEAR-25&amp;" )"</f>
        <v>25 ans - 29 ans (nés entre 1995 et 1999 )</v>
      </c>
      <c r="B7" s="455"/>
      <c r="C7" s="456"/>
      <c r="D7" s="456"/>
      <c r="E7" s="456"/>
      <c r="F7" s="457">
        <f>SUM(B7:E7)</f>
        <v>0</v>
      </c>
      <c r="G7" s="72"/>
      <c r="H7" s="51"/>
      <c r="I7" s="51"/>
    </row>
    <row r="8" spans="1:9" ht="15.75" x14ac:dyDescent="0.25">
      <c r="A8" s="310" t="str">
        <f>"30 ans - 34 ans (nés entre "&amp;SURVEY_YEAR-34&amp;" et "&amp;SURVEY_YEAR-30&amp;" )"</f>
        <v>30 ans - 34 ans (nés entre 1990 et 1994 )</v>
      </c>
      <c r="B8" s="455"/>
      <c r="C8" s="456"/>
      <c r="D8" s="456"/>
      <c r="E8" s="456"/>
      <c r="F8" s="457">
        <f t="shared" ref="F8:F17" si="0">SUM(B8:E8)</f>
        <v>0</v>
      </c>
      <c r="G8" s="72"/>
      <c r="H8" s="51"/>
      <c r="I8" s="51"/>
    </row>
    <row r="9" spans="1:9" ht="15.75" x14ac:dyDescent="0.25">
      <c r="A9" s="310" t="str">
        <f>"35 ans - 39 ans (nés entre "&amp;SURVEY_YEAR-39&amp;" et "&amp;SURVEY_YEAR-35&amp;" )"</f>
        <v>35 ans - 39 ans (nés entre 1985 et 1989 )</v>
      </c>
      <c r="B9" s="455"/>
      <c r="C9" s="456"/>
      <c r="D9" s="456"/>
      <c r="E9" s="456"/>
      <c r="F9" s="457">
        <f t="shared" si="0"/>
        <v>0</v>
      </c>
      <c r="G9" s="72"/>
      <c r="H9" s="51"/>
      <c r="I9" s="51"/>
    </row>
    <row r="10" spans="1:9" ht="15.75" x14ac:dyDescent="0.25">
      <c r="A10" s="310" t="str">
        <f>"40 ans - 44 ans (nés entre "&amp;SURVEY_YEAR-44&amp;" et "&amp;SURVEY_YEAR-40&amp;" )"</f>
        <v>40 ans - 44 ans (nés entre 1980 et 1984 )</v>
      </c>
      <c r="B10" s="455"/>
      <c r="C10" s="456"/>
      <c r="D10" s="456"/>
      <c r="E10" s="456"/>
      <c r="F10" s="457">
        <f t="shared" si="0"/>
        <v>0</v>
      </c>
      <c r="G10" s="72"/>
      <c r="H10" s="51"/>
      <c r="I10" s="51"/>
    </row>
    <row r="11" spans="1:9" ht="15.75" x14ac:dyDescent="0.25">
      <c r="A11" s="310" t="str">
        <f>"45 ans - 49 ans (nés entre "&amp;SURVEY_YEAR-49&amp;" et "&amp;SURVEY_YEAR-45&amp;" )"</f>
        <v>45 ans - 49 ans (nés entre 1975 et 1979 )</v>
      </c>
      <c r="B11" s="455"/>
      <c r="C11" s="456"/>
      <c r="D11" s="456"/>
      <c r="E11" s="456"/>
      <c r="F11" s="457">
        <f t="shared" si="0"/>
        <v>0</v>
      </c>
      <c r="G11" s="72"/>
      <c r="H11" s="51"/>
      <c r="I11" s="51"/>
    </row>
    <row r="12" spans="1:9" ht="15.75" x14ac:dyDescent="0.25">
      <c r="A12" s="310" t="str">
        <f>"50 ans - 54 ans (nés entre "&amp;SURVEY_YEAR-54&amp;" et "&amp;SURVEY_YEAR-50&amp;" )"</f>
        <v>50 ans - 54 ans (nés entre 1970 et 1974 )</v>
      </c>
      <c r="B12" s="455"/>
      <c r="C12" s="456"/>
      <c r="D12" s="456"/>
      <c r="E12" s="456"/>
      <c r="F12" s="457">
        <f t="shared" si="0"/>
        <v>0</v>
      </c>
      <c r="G12" s="72"/>
    </row>
    <row r="13" spans="1:9" ht="15.75" x14ac:dyDescent="0.25">
      <c r="A13" s="310" t="str">
        <f>"55 ans - 59 ans (nés entre "&amp;SURVEY_YEAR-59&amp;" et "&amp;SURVEY_YEAR-55&amp;" )"</f>
        <v>55 ans - 59 ans (nés entre 1965 et 1969 )</v>
      </c>
      <c r="B13" s="455"/>
      <c r="C13" s="456"/>
      <c r="D13" s="456"/>
      <c r="E13" s="456"/>
      <c r="F13" s="457">
        <f t="shared" si="0"/>
        <v>0</v>
      </c>
      <c r="G13" s="72"/>
      <c r="H13" s="59"/>
      <c r="I13" s="59"/>
    </row>
    <row r="14" spans="1:9" ht="15.75" x14ac:dyDescent="0.25">
      <c r="A14" s="310" t="str">
        <f>"60 ans - 62 ans (nés entre "&amp;SURVEY_YEAR-62&amp;" et "&amp;SURVEY_YEAR-60&amp;" )"</f>
        <v>60 ans - 62 ans (nés entre 1962 et 1964 )</v>
      </c>
      <c r="B14" s="455"/>
      <c r="C14" s="456"/>
      <c r="D14" s="456"/>
      <c r="E14" s="456"/>
      <c r="F14" s="457">
        <f t="shared" si="0"/>
        <v>0</v>
      </c>
      <c r="G14" s="72"/>
    </row>
    <row r="15" spans="1:9" ht="15.75" x14ac:dyDescent="0.25">
      <c r="A15" s="310" t="str">
        <f>"63 ans - 64 ans (nés entre "&amp;SURVEY_YEAR-64&amp;" et "&amp;SURVEY_YEAR-63&amp;" )"</f>
        <v>63 ans - 64 ans (nés entre 1960 et 1961 )</v>
      </c>
      <c r="B15" s="455"/>
      <c r="C15" s="456"/>
      <c r="D15" s="456"/>
      <c r="E15" s="456"/>
      <c r="F15" s="457">
        <f t="shared" si="0"/>
        <v>0</v>
      </c>
      <c r="G15" s="72"/>
    </row>
    <row r="16" spans="1:9" ht="15.75" x14ac:dyDescent="0.25">
      <c r="A16" s="310" t="str">
        <f>"65 ans - 67 ans (nés entre "&amp;SURVEY_YEAR-67&amp;" et "&amp;SURVEY_YEAR-65&amp;" )"</f>
        <v>65 ans - 67 ans (nés entre 1957 et 1959 )</v>
      </c>
      <c r="B16" s="455"/>
      <c r="C16" s="456"/>
      <c r="D16" s="456"/>
      <c r="E16" s="456"/>
      <c r="F16" s="457">
        <f t="shared" si="0"/>
        <v>0</v>
      </c>
      <c r="G16" s="72"/>
    </row>
    <row r="17" spans="1:7" ht="15.75" x14ac:dyDescent="0.25">
      <c r="A17" s="309" t="str">
        <f>"&gt; 67 ans (nés avant "&amp;SURVEY_YEAR-67&amp;" )"</f>
        <v>&gt; 67 ans (nés avant 1957 )</v>
      </c>
      <c r="B17" s="455"/>
      <c r="C17" s="456"/>
      <c r="D17" s="456"/>
      <c r="E17" s="456"/>
      <c r="F17" s="457">
        <f t="shared" si="0"/>
        <v>0</v>
      </c>
      <c r="G17" s="72"/>
    </row>
    <row r="18" spans="1:7" ht="31.5" x14ac:dyDescent="0.25">
      <c r="A18" s="289" t="s">
        <v>380</v>
      </c>
      <c r="B18" s="457">
        <f>SUM(B6:B17)</f>
        <v>0</v>
      </c>
      <c r="C18" s="457">
        <f>SUM(C6:C17)</f>
        <v>0</v>
      </c>
      <c r="D18" s="457">
        <f>SUM(D6:D17)</f>
        <v>0</v>
      </c>
      <c r="E18" s="457">
        <f>SUM(E6:E17)</f>
        <v>0</v>
      </c>
      <c r="F18" s="457">
        <f>SUM(F6:F17)</f>
        <v>0</v>
      </c>
      <c r="G18" s="72"/>
    </row>
    <row r="19" spans="1:7" ht="15.75" x14ac:dyDescent="0.25">
      <c r="A19" s="313"/>
      <c r="B19" s="313"/>
      <c r="C19" s="313"/>
      <c r="D19" s="313"/>
      <c r="E19" s="313"/>
      <c r="F19" s="313"/>
      <c r="G19" s="313"/>
    </row>
    <row r="20" spans="1:7" ht="15.75" x14ac:dyDescent="0.25">
      <c r="A20" s="313"/>
      <c r="B20" s="328"/>
      <c r="C20" s="328"/>
      <c r="D20" s="328"/>
      <c r="E20" s="328"/>
      <c r="F20" s="328"/>
      <c r="G20" s="312"/>
    </row>
    <row r="21" spans="1:7" ht="15.75" x14ac:dyDescent="0.2">
      <c r="A21" s="320" t="s">
        <v>571</v>
      </c>
      <c r="B21" s="329"/>
      <c r="C21" s="329"/>
      <c r="D21" s="329"/>
      <c r="E21" s="329"/>
      <c r="F21" s="329"/>
      <c r="G21" s="312"/>
    </row>
    <row r="22" spans="1:7" ht="15.75" x14ac:dyDescent="0.25">
      <c r="A22" s="319" t="s">
        <v>360</v>
      </c>
      <c r="B22" s="458">
        <f>DR_CDI</f>
        <v>0</v>
      </c>
      <c r="C22" s="458">
        <f>CR_CDI</f>
        <v>0</v>
      </c>
      <c r="D22" s="458">
        <f>IE_CDI</f>
        <v>0</v>
      </c>
      <c r="E22" s="458">
        <f>AUTRE_CDI</f>
        <v>0</v>
      </c>
      <c r="F22" s="458">
        <f>SUM(B22:E22)</f>
        <v>0</v>
      </c>
      <c r="G22" s="312"/>
    </row>
    <row r="23" spans="1:7" x14ac:dyDescent="0.2">
      <c r="B23" s="311"/>
      <c r="C23" s="311"/>
      <c r="D23" s="311"/>
      <c r="E23" s="311"/>
      <c r="F23" s="312"/>
      <c r="G23" s="312"/>
    </row>
    <row r="24" spans="1:7" x14ac:dyDescent="0.2">
      <c r="B24" s="311"/>
      <c r="C24" s="311"/>
      <c r="D24" s="311"/>
      <c r="E24" s="311"/>
      <c r="F24" s="312"/>
      <c r="G24" s="312"/>
    </row>
    <row r="25" spans="1:7" x14ac:dyDescent="0.2">
      <c r="B25" s="311"/>
      <c r="C25" s="311"/>
      <c r="D25" s="311"/>
      <c r="E25" s="311"/>
      <c r="F25" s="312"/>
      <c r="G25" s="312"/>
    </row>
    <row r="26" spans="1:7" x14ac:dyDescent="0.2">
      <c r="B26" s="311"/>
      <c r="C26" s="311"/>
      <c r="D26" s="311"/>
      <c r="E26" s="311"/>
      <c r="F26" s="312"/>
      <c r="G26" s="312"/>
    </row>
    <row r="27" spans="1:7" x14ac:dyDescent="0.2">
      <c r="B27" s="311"/>
      <c r="C27" s="311"/>
      <c r="D27" s="311"/>
      <c r="E27" s="311"/>
      <c r="F27" s="312"/>
      <c r="G27" s="312"/>
    </row>
    <row r="28" spans="1:7" x14ac:dyDescent="0.2">
      <c r="B28" s="311"/>
      <c r="C28" s="311"/>
      <c r="D28" s="311"/>
      <c r="E28" s="311"/>
      <c r="F28" s="312"/>
      <c r="G28" s="312"/>
    </row>
    <row r="29" spans="1:7" x14ac:dyDescent="0.2">
      <c r="B29" s="311"/>
      <c r="C29" s="311"/>
      <c r="D29" s="311"/>
      <c r="E29" s="311"/>
      <c r="F29" s="312"/>
      <c r="G29" s="312"/>
    </row>
    <row r="30" spans="1:7" x14ac:dyDescent="0.2">
      <c r="B30" s="311"/>
      <c r="C30" s="311"/>
      <c r="D30" s="311"/>
      <c r="E30" s="311"/>
      <c r="F30" s="312"/>
      <c r="G30" s="312"/>
    </row>
    <row r="31" spans="1:7" x14ac:dyDescent="0.2">
      <c r="B31" s="311"/>
      <c r="C31" s="311"/>
      <c r="D31" s="311"/>
      <c r="E31" s="311"/>
      <c r="F31" s="312"/>
      <c r="G31" s="312"/>
    </row>
    <row r="32" spans="1:7" x14ac:dyDescent="0.2">
      <c r="B32" s="311"/>
      <c r="C32" s="311"/>
      <c r="D32" s="311"/>
      <c r="E32" s="311"/>
      <c r="F32" s="312"/>
      <c r="G32" s="312"/>
    </row>
    <row r="33" spans="2:7" x14ac:dyDescent="0.2">
      <c r="B33" s="311"/>
      <c r="C33" s="311"/>
      <c r="D33" s="311"/>
      <c r="E33" s="311"/>
      <c r="F33" s="312"/>
      <c r="G33" s="312"/>
    </row>
    <row r="34" spans="2:7" x14ac:dyDescent="0.2">
      <c r="B34" s="311"/>
      <c r="C34" s="311"/>
      <c r="D34" s="311"/>
      <c r="E34" s="311"/>
      <c r="F34" s="312"/>
      <c r="G34" s="312"/>
    </row>
    <row r="35" spans="2:7" x14ac:dyDescent="0.2">
      <c r="B35" s="311"/>
      <c r="C35" s="311"/>
      <c r="D35" s="311"/>
      <c r="E35" s="311"/>
      <c r="F35" s="312"/>
      <c r="G35" s="312"/>
    </row>
    <row r="36" spans="2:7" x14ac:dyDescent="0.2">
      <c r="B36" s="311"/>
      <c r="C36" s="311"/>
      <c r="D36" s="311"/>
      <c r="E36" s="311"/>
      <c r="F36" s="312"/>
      <c r="G36" s="312"/>
    </row>
    <row r="37" spans="2:7" x14ac:dyDescent="0.2">
      <c r="B37" s="311"/>
      <c r="C37" s="311"/>
      <c r="D37" s="311"/>
      <c r="E37" s="311"/>
      <c r="F37" s="312"/>
      <c r="G37" s="312"/>
    </row>
    <row r="38" spans="2:7" x14ac:dyDescent="0.2">
      <c r="B38" s="311"/>
      <c r="C38" s="311"/>
      <c r="D38" s="311"/>
      <c r="E38" s="311"/>
      <c r="F38" s="312"/>
      <c r="G38" s="312"/>
    </row>
    <row r="39" spans="2:7" x14ac:dyDescent="0.2">
      <c r="B39" s="311"/>
      <c r="C39" s="311"/>
      <c r="D39" s="311"/>
      <c r="E39" s="311"/>
      <c r="F39" s="312"/>
      <c r="G39" s="312"/>
    </row>
    <row r="40" spans="2:7" x14ac:dyDescent="0.2">
      <c r="B40" s="311"/>
      <c r="C40" s="311"/>
      <c r="D40" s="311"/>
      <c r="E40" s="311"/>
      <c r="F40" s="312"/>
      <c r="G40" s="312"/>
    </row>
    <row r="41" spans="2:7" x14ac:dyDescent="0.2">
      <c r="B41" s="311"/>
      <c r="C41" s="311"/>
      <c r="D41" s="311"/>
      <c r="E41" s="311"/>
      <c r="F41" s="312"/>
      <c r="G41" s="312"/>
    </row>
    <row r="42" spans="2:7" x14ac:dyDescent="0.2">
      <c r="B42" s="311"/>
      <c r="C42" s="311"/>
      <c r="D42" s="311"/>
      <c r="E42" s="311"/>
      <c r="F42" s="312"/>
      <c r="G42" s="312"/>
    </row>
    <row r="43" spans="2:7" x14ac:dyDescent="0.2">
      <c r="B43" s="311"/>
      <c r="C43" s="311"/>
      <c r="D43" s="311"/>
      <c r="E43" s="311"/>
      <c r="F43" s="312"/>
      <c r="G43" s="312"/>
    </row>
    <row r="44" spans="2:7" x14ac:dyDescent="0.2">
      <c r="B44" s="311"/>
      <c r="C44" s="311"/>
      <c r="D44" s="311"/>
      <c r="E44" s="311"/>
      <c r="F44" s="312"/>
      <c r="G44" s="312"/>
    </row>
    <row r="45" spans="2:7" x14ac:dyDescent="0.2">
      <c r="B45" s="311"/>
      <c r="C45" s="311"/>
      <c r="D45" s="311"/>
      <c r="E45" s="311"/>
      <c r="F45" s="312"/>
      <c r="G45" s="312"/>
    </row>
    <row r="46" spans="2:7" x14ac:dyDescent="0.2">
      <c r="B46" s="311"/>
      <c r="C46" s="311"/>
      <c r="D46" s="311"/>
      <c r="E46" s="311"/>
      <c r="F46" s="312"/>
      <c r="G46" s="312"/>
    </row>
    <row r="47" spans="2:7" x14ac:dyDescent="0.2">
      <c r="B47" s="311"/>
      <c r="C47" s="311"/>
      <c r="D47" s="311"/>
      <c r="E47" s="311"/>
      <c r="F47" s="312"/>
      <c r="G47" s="312"/>
    </row>
    <row r="48" spans="2:7" x14ac:dyDescent="0.2">
      <c r="B48" s="311"/>
      <c r="C48" s="311"/>
      <c r="D48" s="311"/>
      <c r="E48" s="311"/>
      <c r="F48" s="312"/>
      <c r="G48" s="312"/>
    </row>
    <row r="49" spans="2:7" x14ac:dyDescent="0.2">
      <c r="B49" s="311"/>
      <c r="C49" s="311"/>
      <c r="D49" s="311"/>
      <c r="E49" s="311"/>
      <c r="F49" s="312"/>
      <c r="G49" s="312"/>
    </row>
    <row r="50" spans="2:7" x14ac:dyDescent="0.2">
      <c r="B50" s="311"/>
      <c r="C50" s="311"/>
      <c r="D50" s="311"/>
      <c r="E50" s="311"/>
      <c r="F50" s="312"/>
      <c r="G50" s="312"/>
    </row>
    <row r="51" spans="2:7" x14ac:dyDescent="0.2">
      <c r="B51" s="311"/>
      <c r="C51" s="311"/>
      <c r="D51" s="311"/>
      <c r="E51" s="311"/>
      <c r="F51" s="312"/>
      <c r="G51" s="312"/>
    </row>
    <row r="52" spans="2:7" x14ac:dyDescent="0.2">
      <c r="B52" s="311"/>
      <c r="C52" s="311"/>
      <c r="D52" s="311"/>
      <c r="E52" s="311"/>
      <c r="F52" s="312"/>
      <c r="G52" s="312"/>
    </row>
    <row r="53" spans="2:7" x14ac:dyDescent="0.2">
      <c r="B53" s="311"/>
      <c r="C53" s="311"/>
      <c r="D53" s="311"/>
      <c r="E53" s="311"/>
      <c r="F53" s="312"/>
      <c r="G53" s="312"/>
    </row>
    <row r="54" spans="2:7" x14ac:dyDescent="0.2">
      <c r="B54" s="311"/>
      <c r="C54" s="311"/>
      <c r="D54" s="311"/>
      <c r="E54" s="311"/>
      <c r="F54" s="312"/>
      <c r="G54" s="312"/>
    </row>
    <row r="55" spans="2:7" x14ac:dyDescent="0.2">
      <c r="B55" s="311"/>
      <c r="C55" s="311"/>
      <c r="D55" s="311"/>
      <c r="E55" s="311"/>
      <c r="F55" s="312"/>
      <c r="G55" s="312"/>
    </row>
    <row r="56" spans="2:7" x14ac:dyDescent="0.2">
      <c r="B56" s="311"/>
      <c r="C56" s="311"/>
      <c r="D56" s="311"/>
      <c r="E56" s="311"/>
      <c r="F56" s="312"/>
      <c r="G56" s="312"/>
    </row>
    <row r="57" spans="2:7" x14ac:dyDescent="0.2">
      <c r="B57" s="311"/>
      <c r="C57" s="311"/>
      <c r="D57" s="311"/>
      <c r="E57" s="311"/>
      <c r="F57" s="312"/>
      <c r="G57" s="312"/>
    </row>
    <row r="58" spans="2:7" x14ac:dyDescent="0.2">
      <c r="B58" s="315"/>
      <c r="C58" s="315"/>
      <c r="D58" s="315"/>
      <c r="E58" s="315"/>
      <c r="F58" s="316"/>
      <c r="G58" s="316"/>
    </row>
    <row r="59" spans="2:7" x14ac:dyDescent="0.2">
      <c r="B59" s="315"/>
      <c r="C59" s="315"/>
      <c r="D59" s="315"/>
      <c r="E59" s="315"/>
      <c r="F59" s="316"/>
      <c r="G59" s="316"/>
    </row>
    <row r="60" spans="2:7" x14ac:dyDescent="0.2">
      <c r="B60" s="315"/>
      <c r="C60" s="315"/>
      <c r="D60" s="315"/>
      <c r="E60" s="315"/>
      <c r="F60" s="316"/>
      <c r="G60" s="316"/>
    </row>
    <row r="61" spans="2:7" x14ac:dyDescent="0.2">
      <c r="B61" s="315"/>
      <c r="C61" s="315"/>
      <c r="D61" s="315"/>
      <c r="E61" s="315"/>
      <c r="F61" s="316"/>
      <c r="G61" s="316"/>
    </row>
    <row r="62" spans="2:7" x14ac:dyDescent="0.2">
      <c r="B62" s="315"/>
      <c r="C62" s="315"/>
      <c r="D62" s="315"/>
      <c r="E62" s="315"/>
      <c r="F62" s="316"/>
      <c r="G62" s="316"/>
    </row>
    <row r="63" spans="2:7" x14ac:dyDescent="0.2">
      <c r="B63" s="315"/>
      <c r="C63" s="315"/>
      <c r="D63" s="315"/>
      <c r="E63" s="315"/>
      <c r="F63" s="316"/>
      <c r="G63" s="316"/>
    </row>
    <row r="64" spans="2:7" x14ac:dyDescent="0.2">
      <c r="B64" s="315"/>
      <c r="C64" s="315"/>
      <c r="D64" s="315"/>
      <c r="E64" s="315"/>
      <c r="F64" s="316"/>
      <c r="G64" s="316"/>
    </row>
    <row r="65" spans="2:7" x14ac:dyDescent="0.2">
      <c r="B65" s="315"/>
      <c r="C65" s="315"/>
      <c r="D65" s="315"/>
      <c r="E65" s="315"/>
      <c r="F65" s="316"/>
      <c r="G65" s="316"/>
    </row>
    <row r="66" spans="2:7" x14ac:dyDescent="0.2">
      <c r="B66" s="315"/>
      <c r="C66" s="315"/>
      <c r="D66" s="315"/>
      <c r="E66" s="315"/>
      <c r="F66" s="316"/>
      <c r="G66" s="316"/>
    </row>
    <row r="67" spans="2:7" x14ac:dyDescent="0.2">
      <c r="B67" s="315"/>
      <c r="C67" s="315"/>
      <c r="D67" s="315"/>
      <c r="E67" s="315"/>
      <c r="F67" s="316"/>
      <c r="G67" s="316"/>
    </row>
  </sheetData>
  <mergeCells count="3">
    <mergeCell ref="A4:F4"/>
    <mergeCell ref="A3:F3"/>
    <mergeCell ref="A2:F2"/>
  </mergeCells>
  <conditionalFormatting sqref="B5:C5">
    <cfRule type="cellIs" dxfId="24" priority="2" operator="equal">
      <formula>""</formula>
    </cfRule>
  </conditionalFormatting>
  <conditionalFormatting sqref="D5:E5">
    <cfRule type="cellIs" dxfId="23"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3" orientation="portrait" r:id="rId1"/>
  <headerFooter alignWithMargins="0">
    <oddFooter>&amp;L&amp;8&amp;A&amp;R&amp;8R&amp;&amp;D 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H61"/>
  <sheetViews>
    <sheetView showGridLines="0" zoomScaleNormal="100" workbookViewId="0">
      <pane xSplit="7" ySplit="2" topLeftCell="J5" activePane="bottomRight" state="frozen"/>
      <selection activeCell="A13" sqref="A13:E13"/>
      <selection pane="topRight" activeCell="A13" sqref="A13:E13"/>
      <selection pane="bottomLeft" activeCell="A13" sqref="A13:E13"/>
      <selection pane="bottomRight" activeCell="J9" sqref="J9"/>
    </sheetView>
  </sheetViews>
  <sheetFormatPr baseColWidth="10" defaultColWidth="11.42578125" defaultRowHeight="15" x14ac:dyDescent="0.2"/>
  <cols>
    <col min="1" max="1" width="39.28515625" style="47" customWidth="1"/>
    <col min="2" max="6" width="16.42578125" style="47" customWidth="1"/>
    <col min="7" max="7" width="12.85546875" style="47" customWidth="1"/>
    <col min="8" max="8" width="3.28515625" style="48" customWidth="1"/>
    <col min="9" max="16384" width="11.42578125" style="47"/>
  </cols>
  <sheetData>
    <row r="1" spans="1:8" ht="15.75" x14ac:dyDescent="0.2">
      <c r="A1" s="45"/>
      <c r="B1" s="46"/>
      <c r="G1" s="262"/>
    </row>
    <row r="2" spans="1:8" ht="37.15" customHeight="1" x14ac:dyDescent="0.2">
      <c r="A2" s="577" t="str">
        <f>"Répartition des personnels titulaires par tranche d'âge et par sexe en personne physique (PP) au 31/12/" &amp; SURVEY_YEAR &amp; " "</f>
        <v xml:space="preserve">Répartition des personnels titulaires par tranche d'âge et par sexe en personne physique (PP) au 31/12/2024 </v>
      </c>
      <c r="B2" s="577"/>
      <c r="C2" s="577"/>
      <c r="D2" s="577"/>
      <c r="E2" s="577"/>
      <c r="F2" s="577"/>
      <c r="H2" s="49"/>
    </row>
    <row r="3" spans="1:8" x14ac:dyDescent="0.2">
      <c r="H3" s="47"/>
    </row>
    <row r="4" spans="1:8" ht="73.150000000000006" customHeight="1" x14ac:dyDescent="0.2">
      <c r="A4" s="600" t="s">
        <v>570</v>
      </c>
      <c r="B4" s="600"/>
      <c r="C4" s="600"/>
      <c r="D4" s="600"/>
      <c r="E4" s="600"/>
      <c r="F4" s="600"/>
      <c r="H4" s="47"/>
    </row>
    <row r="5" spans="1:8" x14ac:dyDescent="0.2">
      <c r="H5" s="47"/>
    </row>
    <row r="6" spans="1:8" ht="63.75" customHeight="1" x14ac:dyDescent="0.25">
      <c r="A6" s="304" t="s">
        <v>412</v>
      </c>
      <c r="B6" s="304" t="s">
        <v>413</v>
      </c>
      <c r="C6" s="304" t="s">
        <v>422</v>
      </c>
      <c r="D6" s="304" t="s">
        <v>414</v>
      </c>
      <c r="E6" s="304" t="s">
        <v>415</v>
      </c>
      <c r="F6" s="290" t="s">
        <v>358</v>
      </c>
      <c r="G6" s="314"/>
    </row>
    <row r="7" spans="1:8" ht="31.5" x14ac:dyDescent="0.25">
      <c r="A7" s="319" t="s">
        <v>381</v>
      </c>
      <c r="B7" s="458">
        <f>DR_AGE_HO+DR_AGE_FE</f>
        <v>0</v>
      </c>
      <c r="C7" s="458">
        <f>CR_AGE_HO+CR_AGE_FE</f>
        <v>0</v>
      </c>
      <c r="D7" s="458">
        <f>IE_AGE_HO+IE_AGE_FE</f>
        <v>0</v>
      </c>
      <c r="E7" s="458">
        <f>AUTRE_AGE_HO+AUTRE_AGE_FE</f>
        <v>0</v>
      </c>
      <c r="F7" s="458">
        <f>TOT_AGE_HO+TOT_AGE_FE</f>
        <v>0</v>
      </c>
      <c r="G7" s="314"/>
    </row>
    <row r="8" spans="1:8" ht="15.75" x14ac:dyDescent="0.25">
      <c r="A8" s="313"/>
      <c r="B8" s="328"/>
      <c r="C8" s="328"/>
      <c r="D8" s="328"/>
      <c r="E8" s="328"/>
      <c r="F8" s="328"/>
      <c r="G8" s="314"/>
    </row>
    <row r="9" spans="1:8" ht="15.75" x14ac:dyDescent="0.2">
      <c r="A9" s="320" t="s">
        <v>571</v>
      </c>
      <c r="B9" s="329"/>
      <c r="C9" s="329"/>
      <c r="D9" s="329"/>
      <c r="E9" s="329"/>
      <c r="F9" s="329"/>
      <c r="G9" s="51"/>
    </row>
    <row r="10" spans="1:8" ht="15.75" x14ac:dyDescent="0.25">
      <c r="A10" s="319" t="s">
        <v>360</v>
      </c>
      <c r="B10" s="458">
        <f>DR_CDI</f>
        <v>0</v>
      </c>
      <c r="C10" s="458">
        <f>CR_CDI</f>
        <v>0</v>
      </c>
      <c r="D10" s="458">
        <f>IE_CDI</f>
        <v>0</v>
      </c>
      <c r="E10" s="458">
        <f>AUTRE_CDI</f>
        <v>0</v>
      </c>
      <c r="F10" s="458">
        <f>SUM(B10:E10)</f>
        <v>0</v>
      </c>
    </row>
    <row r="11" spans="1:8" x14ac:dyDescent="0.2">
      <c r="B11" s="311"/>
      <c r="C11" s="311"/>
      <c r="D11" s="311"/>
      <c r="E11" s="311"/>
      <c r="F11" s="312"/>
      <c r="G11" s="312"/>
    </row>
    <row r="12" spans="1:8" ht="15.75" x14ac:dyDescent="0.2">
      <c r="A12" s="320" t="s">
        <v>572</v>
      </c>
      <c r="B12" s="311"/>
      <c r="C12" s="311"/>
      <c r="D12" s="311"/>
      <c r="E12" s="311"/>
      <c r="F12" s="312"/>
      <c r="G12" s="312"/>
    </row>
    <row r="13" spans="1:8" ht="47.25" x14ac:dyDescent="0.25">
      <c r="A13" s="319" t="s">
        <v>573</v>
      </c>
      <c r="B13" s="458">
        <f>DR_AGE-B10</f>
        <v>0</v>
      </c>
      <c r="C13" s="458">
        <f>CR_AGE-C10</f>
        <v>0</v>
      </c>
      <c r="D13" s="458">
        <f>IE_AGE-D10</f>
        <v>0</v>
      </c>
      <c r="E13" s="458">
        <f>AUTRE_AGE-E10</f>
        <v>0</v>
      </c>
      <c r="F13" s="458">
        <f>TOT_AGE-F10</f>
        <v>0</v>
      </c>
      <c r="G13" s="312"/>
    </row>
    <row r="14" spans="1:8" x14ac:dyDescent="0.2">
      <c r="B14" s="311"/>
      <c r="C14" s="311"/>
      <c r="D14" s="311"/>
      <c r="E14" s="311"/>
      <c r="F14" s="312"/>
      <c r="G14" s="312"/>
    </row>
    <row r="15" spans="1:8" x14ac:dyDescent="0.2">
      <c r="A15" s="569" t="str">
        <f>IF(ABS(B13)+ABS(C13)+ABS(D13)+ABS(E13)+ABS(F13)&gt;0,"Les totaux du personnel titulaire par tranche d'âge ne correspondent pas aux effectifs titulaires (tableau PP titulaire/non titulaire)","Contrôles OK")</f>
        <v>Contrôles OK</v>
      </c>
      <c r="B15" s="569"/>
      <c r="C15" s="569"/>
      <c r="D15" s="569"/>
      <c r="E15" s="569"/>
      <c r="F15" s="569"/>
      <c r="G15" s="312"/>
    </row>
    <row r="16" spans="1:8" x14ac:dyDescent="0.2">
      <c r="B16" s="311"/>
      <c r="C16" s="311"/>
      <c r="D16" s="311"/>
      <c r="E16" s="311"/>
      <c r="F16" s="312"/>
      <c r="G16" s="312"/>
    </row>
    <row r="17" spans="2:7" x14ac:dyDescent="0.2">
      <c r="B17" s="311"/>
      <c r="C17" s="311"/>
      <c r="D17" s="311"/>
      <c r="E17" s="311"/>
      <c r="F17" s="312"/>
      <c r="G17" s="312"/>
    </row>
    <row r="18" spans="2:7" x14ac:dyDescent="0.2">
      <c r="B18" s="311"/>
      <c r="C18" s="311"/>
      <c r="D18" s="311"/>
      <c r="E18" s="311"/>
      <c r="F18" s="312"/>
      <c r="G18" s="312"/>
    </row>
    <row r="19" spans="2:7" x14ac:dyDescent="0.2">
      <c r="B19" s="311"/>
      <c r="C19" s="311"/>
      <c r="D19" s="311"/>
      <c r="E19" s="311"/>
      <c r="F19" s="312"/>
      <c r="G19" s="312"/>
    </row>
    <row r="20" spans="2:7" x14ac:dyDescent="0.2">
      <c r="B20" s="311"/>
      <c r="C20" s="311"/>
      <c r="D20" s="311"/>
      <c r="E20" s="311"/>
      <c r="F20" s="312"/>
      <c r="G20" s="312"/>
    </row>
    <row r="21" spans="2:7" x14ac:dyDescent="0.2">
      <c r="B21" s="311"/>
      <c r="C21" s="311"/>
      <c r="D21" s="311"/>
      <c r="E21" s="311"/>
      <c r="F21" s="312"/>
      <c r="G21" s="312"/>
    </row>
    <row r="22" spans="2:7" x14ac:dyDescent="0.2">
      <c r="B22" s="311"/>
      <c r="C22" s="311"/>
      <c r="D22" s="311"/>
      <c r="E22" s="311"/>
      <c r="F22" s="312"/>
      <c r="G22" s="312"/>
    </row>
    <row r="23" spans="2:7" x14ac:dyDescent="0.2">
      <c r="B23" s="311"/>
      <c r="C23" s="311"/>
      <c r="D23" s="311"/>
      <c r="E23" s="311"/>
      <c r="F23" s="312"/>
      <c r="G23" s="312"/>
    </row>
    <row r="24" spans="2:7" x14ac:dyDescent="0.2">
      <c r="B24" s="311"/>
      <c r="C24" s="311"/>
      <c r="D24" s="311"/>
      <c r="E24" s="311"/>
      <c r="F24" s="312"/>
      <c r="G24" s="312"/>
    </row>
    <row r="25" spans="2:7" x14ac:dyDescent="0.2">
      <c r="B25" s="311"/>
      <c r="C25" s="311"/>
      <c r="D25" s="311"/>
      <c r="E25" s="311"/>
      <c r="F25" s="312"/>
      <c r="G25" s="312"/>
    </row>
    <row r="26" spans="2:7" x14ac:dyDescent="0.2">
      <c r="B26" s="311"/>
      <c r="C26" s="311"/>
      <c r="D26" s="311"/>
      <c r="E26" s="311"/>
      <c r="F26" s="312"/>
      <c r="G26" s="312"/>
    </row>
    <row r="27" spans="2:7" x14ac:dyDescent="0.2">
      <c r="B27" s="311"/>
      <c r="C27" s="311"/>
      <c r="D27" s="311"/>
      <c r="E27" s="311"/>
      <c r="F27" s="312"/>
      <c r="G27" s="312"/>
    </row>
    <row r="28" spans="2:7" x14ac:dyDescent="0.2">
      <c r="B28" s="311"/>
      <c r="C28" s="311"/>
      <c r="D28" s="311"/>
      <c r="E28" s="311"/>
      <c r="F28" s="312"/>
      <c r="G28" s="312"/>
    </row>
    <row r="29" spans="2:7" x14ac:dyDescent="0.2">
      <c r="B29" s="311"/>
      <c r="C29" s="311"/>
      <c r="D29" s="311"/>
      <c r="E29" s="311"/>
      <c r="F29" s="312"/>
      <c r="G29" s="312"/>
    </row>
    <row r="30" spans="2:7" x14ac:dyDescent="0.2">
      <c r="B30" s="311"/>
      <c r="C30" s="311"/>
      <c r="D30" s="311"/>
      <c r="E30" s="311"/>
      <c r="F30" s="312"/>
      <c r="G30" s="312"/>
    </row>
    <row r="31" spans="2:7" x14ac:dyDescent="0.2">
      <c r="B31" s="311"/>
      <c r="C31" s="311"/>
      <c r="D31" s="311"/>
      <c r="E31" s="311"/>
      <c r="F31" s="312"/>
      <c r="G31" s="312"/>
    </row>
    <row r="32" spans="2:7" x14ac:dyDescent="0.2">
      <c r="B32" s="311"/>
      <c r="C32" s="311"/>
      <c r="D32" s="311"/>
      <c r="E32" s="311"/>
      <c r="F32" s="312"/>
      <c r="G32" s="312"/>
    </row>
    <row r="33" spans="2:7" x14ac:dyDescent="0.2">
      <c r="B33" s="311"/>
      <c r="C33" s="311"/>
      <c r="D33" s="311"/>
      <c r="E33" s="311"/>
      <c r="F33" s="312"/>
      <c r="G33" s="312"/>
    </row>
    <row r="34" spans="2:7" x14ac:dyDescent="0.2">
      <c r="B34" s="311"/>
      <c r="C34" s="311"/>
      <c r="D34" s="311"/>
      <c r="E34" s="311"/>
      <c r="F34" s="312"/>
      <c r="G34" s="312"/>
    </row>
    <row r="35" spans="2:7" x14ac:dyDescent="0.2">
      <c r="B35" s="311"/>
      <c r="C35" s="311"/>
      <c r="D35" s="311"/>
      <c r="E35" s="311"/>
      <c r="F35" s="312"/>
      <c r="G35" s="312"/>
    </row>
    <row r="36" spans="2:7" x14ac:dyDescent="0.2">
      <c r="B36" s="311"/>
      <c r="C36" s="311"/>
      <c r="D36" s="311"/>
      <c r="E36" s="311"/>
      <c r="F36" s="312"/>
      <c r="G36" s="312"/>
    </row>
    <row r="37" spans="2:7" x14ac:dyDescent="0.2">
      <c r="B37" s="311"/>
      <c r="C37" s="311"/>
      <c r="D37" s="311"/>
      <c r="E37" s="311"/>
      <c r="F37" s="312"/>
      <c r="G37" s="312"/>
    </row>
    <row r="38" spans="2:7" x14ac:dyDescent="0.2">
      <c r="B38" s="311"/>
      <c r="C38" s="311"/>
      <c r="D38" s="311"/>
      <c r="E38" s="311"/>
      <c r="F38" s="312"/>
      <c r="G38" s="312"/>
    </row>
    <row r="39" spans="2:7" x14ac:dyDescent="0.2">
      <c r="B39" s="311"/>
      <c r="C39" s="311"/>
      <c r="D39" s="311"/>
      <c r="E39" s="311"/>
      <c r="F39" s="312"/>
      <c r="G39" s="312"/>
    </row>
    <row r="40" spans="2:7" x14ac:dyDescent="0.2">
      <c r="B40" s="311"/>
      <c r="C40" s="311"/>
      <c r="D40" s="311"/>
      <c r="E40" s="311"/>
      <c r="F40" s="312"/>
      <c r="G40" s="312"/>
    </row>
    <row r="41" spans="2:7" x14ac:dyDescent="0.2">
      <c r="B41" s="311"/>
      <c r="C41" s="311"/>
      <c r="D41" s="311"/>
      <c r="E41" s="311"/>
      <c r="F41" s="312"/>
      <c r="G41" s="312"/>
    </row>
    <row r="42" spans="2:7" x14ac:dyDescent="0.2">
      <c r="B42" s="311"/>
      <c r="C42" s="311"/>
      <c r="D42" s="311"/>
      <c r="E42" s="311"/>
      <c r="F42" s="312"/>
      <c r="G42" s="312"/>
    </row>
    <row r="43" spans="2:7" x14ac:dyDescent="0.2">
      <c r="B43" s="311"/>
      <c r="C43" s="311"/>
      <c r="D43" s="311"/>
      <c r="E43" s="311"/>
      <c r="F43" s="312"/>
      <c r="G43" s="312"/>
    </row>
    <row r="44" spans="2:7" x14ac:dyDescent="0.2">
      <c r="B44" s="311"/>
      <c r="C44" s="311"/>
      <c r="D44" s="311"/>
      <c r="E44" s="311"/>
      <c r="F44" s="312"/>
      <c r="G44" s="312"/>
    </row>
    <row r="45" spans="2:7" x14ac:dyDescent="0.2">
      <c r="B45" s="311"/>
      <c r="C45" s="311"/>
      <c r="D45" s="311"/>
      <c r="E45" s="311"/>
      <c r="F45" s="312"/>
      <c r="G45" s="312"/>
    </row>
    <row r="46" spans="2:7" x14ac:dyDescent="0.2">
      <c r="B46" s="311"/>
      <c r="C46" s="311"/>
      <c r="D46" s="311"/>
      <c r="E46" s="311"/>
      <c r="F46" s="312"/>
      <c r="G46" s="312"/>
    </row>
    <row r="47" spans="2:7" x14ac:dyDescent="0.2">
      <c r="B47" s="311"/>
      <c r="C47" s="311"/>
      <c r="D47" s="311"/>
      <c r="E47" s="311"/>
      <c r="F47" s="312"/>
      <c r="G47" s="312"/>
    </row>
    <row r="48" spans="2:7" x14ac:dyDescent="0.2">
      <c r="B48" s="311"/>
      <c r="C48" s="311"/>
      <c r="D48" s="311"/>
      <c r="E48" s="311"/>
      <c r="F48" s="312"/>
      <c r="G48" s="312"/>
    </row>
    <row r="49" spans="2:7" x14ac:dyDescent="0.2">
      <c r="B49" s="311"/>
      <c r="C49" s="311"/>
      <c r="D49" s="311"/>
      <c r="E49" s="311"/>
      <c r="F49" s="312"/>
      <c r="G49" s="312"/>
    </row>
    <row r="50" spans="2:7" x14ac:dyDescent="0.2">
      <c r="B50" s="311"/>
      <c r="C50" s="311"/>
      <c r="D50" s="311"/>
      <c r="E50" s="311"/>
      <c r="F50" s="312"/>
      <c r="G50" s="312"/>
    </row>
    <row r="51" spans="2:7" x14ac:dyDescent="0.2">
      <c r="B51" s="311"/>
      <c r="C51" s="311"/>
      <c r="D51" s="311"/>
      <c r="E51" s="311"/>
      <c r="F51" s="312"/>
      <c r="G51" s="312"/>
    </row>
    <row r="52" spans="2:7" x14ac:dyDescent="0.2">
      <c r="B52" s="315"/>
      <c r="C52" s="315"/>
      <c r="D52" s="315"/>
      <c r="E52" s="315"/>
      <c r="F52" s="316"/>
      <c r="G52" s="316"/>
    </row>
    <row r="53" spans="2:7" x14ac:dyDescent="0.2">
      <c r="B53" s="315"/>
      <c r="C53" s="315"/>
      <c r="D53" s="315"/>
      <c r="E53" s="315"/>
      <c r="F53" s="316"/>
      <c r="G53" s="316"/>
    </row>
    <row r="54" spans="2:7" x14ac:dyDescent="0.2">
      <c r="B54" s="315"/>
      <c r="C54" s="315"/>
      <c r="D54" s="315"/>
      <c r="E54" s="315"/>
      <c r="F54" s="316"/>
      <c r="G54" s="316"/>
    </row>
    <row r="55" spans="2:7" x14ac:dyDescent="0.2">
      <c r="B55" s="315"/>
      <c r="C55" s="315"/>
      <c r="D55" s="315"/>
      <c r="E55" s="315"/>
      <c r="F55" s="316"/>
      <c r="G55" s="316"/>
    </row>
    <row r="56" spans="2:7" x14ac:dyDescent="0.2">
      <c r="B56" s="315"/>
      <c r="C56" s="315"/>
      <c r="D56" s="315"/>
      <c r="E56" s="315"/>
      <c r="F56" s="316"/>
      <c r="G56" s="316"/>
    </row>
    <row r="57" spans="2:7" x14ac:dyDescent="0.2">
      <c r="B57" s="315"/>
      <c r="C57" s="315"/>
      <c r="D57" s="315"/>
      <c r="E57" s="315"/>
      <c r="F57" s="316"/>
      <c r="G57" s="316"/>
    </row>
    <row r="58" spans="2:7" x14ac:dyDescent="0.2">
      <c r="B58" s="315"/>
      <c r="C58" s="315"/>
      <c r="D58" s="315"/>
      <c r="E58" s="315"/>
      <c r="F58" s="316"/>
      <c r="G58" s="316"/>
    </row>
    <row r="59" spans="2:7" x14ac:dyDescent="0.2">
      <c r="B59" s="315"/>
      <c r="C59" s="315"/>
      <c r="D59" s="315"/>
      <c r="E59" s="315"/>
      <c r="F59" s="316"/>
      <c r="G59" s="316"/>
    </row>
    <row r="60" spans="2:7" x14ac:dyDescent="0.2">
      <c r="B60" s="315"/>
      <c r="C60" s="315"/>
      <c r="D60" s="315"/>
      <c r="E60" s="315"/>
      <c r="F60" s="316"/>
      <c r="G60" s="316"/>
    </row>
    <row r="61" spans="2:7" x14ac:dyDescent="0.2">
      <c r="B61" s="315"/>
      <c r="C61" s="315"/>
      <c r="D61" s="315"/>
      <c r="E61" s="315"/>
      <c r="F61" s="316"/>
      <c r="G61" s="316"/>
    </row>
  </sheetData>
  <mergeCells count="3">
    <mergeCell ref="A4:F4"/>
    <mergeCell ref="A15:F15"/>
    <mergeCell ref="A2:F2"/>
  </mergeCells>
  <conditionalFormatting sqref="B6:C6">
    <cfRule type="cellIs" dxfId="22" priority="4" operator="equal">
      <formula>""</formula>
    </cfRule>
  </conditionalFormatting>
  <conditionalFormatting sqref="D6:E6">
    <cfRule type="cellIs" dxfId="21" priority="3" operator="equal">
      <formula>""</formula>
    </cfRule>
  </conditionalFormatting>
  <conditionalFormatting sqref="B13">
    <cfRule type="cellIs" dxfId="20" priority="2" operator="notEqual">
      <formula>0</formula>
    </cfRule>
  </conditionalFormatting>
  <conditionalFormatting sqref="C13:F13">
    <cfRule type="cellIs" dxfId="19" priority="1" operator="notEqual">
      <formula>0</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H38"/>
  <sheetViews>
    <sheetView showGridLines="0" zoomScale="90" zoomScaleNormal="90" workbookViewId="0">
      <pane xSplit="1" ySplit="6" topLeftCell="B13" activePane="bottomRight" state="frozen"/>
      <selection sqref="A1:F19"/>
      <selection pane="topRight" sqref="A1:F19"/>
      <selection pane="bottomLeft" sqref="A1:F19"/>
      <selection pane="bottomRight" activeCell="D16" sqref="D16"/>
    </sheetView>
  </sheetViews>
  <sheetFormatPr baseColWidth="10" defaultColWidth="11.42578125" defaultRowHeight="15" x14ac:dyDescent="0.2"/>
  <cols>
    <col min="1" max="1" width="81.7109375" style="322" customWidth="1"/>
    <col min="2" max="7" width="16.7109375" style="47" customWidth="1"/>
    <col min="8" max="8" width="16.7109375" style="48" customWidth="1"/>
    <col min="9" max="16384" width="11.42578125" style="47"/>
  </cols>
  <sheetData>
    <row r="1" spans="1:8" ht="15.75" x14ac:dyDescent="0.2">
      <c r="A1" s="45"/>
      <c r="B1" s="46"/>
    </row>
    <row r="2" spans="1:8" ht="18.600000000000001" customHeight="1" x14ac:dyDescent="0.2">
      <c r="A2" s="536" t="str">
        <f>"Répartition des chercheurs par discipline d'activité exercée en personne physique (PP) au 31/12/" &amp; SURVEY_YEAR &amp; " "</f>
        <v xml:space="preserve">Répartition des chercheurs par discipline d'activité exercée en personne physique (PP) au 31/12/2024 </v>
      </c>
      <c r="B2" s="536"/>
      <c r="C2" s="536"/>
      <c r="D2" s="536"/>
      <c r="E2" s="536"/>
      <c r="F2" s="536"/>
      <c r="G2" s="536"/>
      <c r="H2" s="536"/>
    </row>
    <row r="3" spans="1:8" ht="35.25" customHeight="1" x14ac:dyDescent="0.2">
      <c r="A3" s="588" t="s">
        <v>633</v>
      </c>
      <c r="B3" s="588"/>
      <c r="C3" s="588"/>
      <c r="D3" s="588"/>
      <c r="E3" s="588"/>
      <c r="F3" s="588"/>
      <c r="G3" s="588"/>
      <c r="H3" s="588"/>
    </row>
    <row r="4" spans="1:8" ht="15.6" customHeight="1" x14ac:dyDescent="0.2">
      <c r="A4" s="599" t="str">
        <f>"En Personnes Physiques* (PP) au 31/12/" &amp; SURVEY_YEAR</f>
        <v>En Personnes Physiques* (PP) au 31/12/2024</v>
      </c>
      <c r="B4" s="599"/>
      <c r="C4" s="599"/>
      <c r="D4" s="599"/>
      <c r="E4" s="599"/>
      <c r="F4" s="599"/>
      <c r="G4" s="599"/>
      <c r="H4" s="599"/>
    </row>
    <row r="5" spans="1:8" ht="40.5" customHeight="1" x14ac:dyDescent="0.2">
      <c r="A5" s="603" t="s">
        <v>634</v>
      </c>
      <c r="B5" s="603"/>
      <c r="C5" s="603"/>
      <c r="D5" s="603"/>
      <c r="E5" s="603"/>
      <c r="F5" s="603"/>
      <c r="G5" s="603"/>
      <c r="H5" s="603"/>
    </row>
    <row r="6" spans="1:8" s="321" customFormat="1" ht="60.75" x14ac:dyDescent="0.25">
      <c r="A6" s="304" t="s">
        <v>574</v>
      </c>
      <c r="B6" s="396" t="s">
        <v>636</v>
      </c>
      <c r="C6" s="471" t="s">
        <v>637</v>
      </c>
      <c r="D6" s="471" t="s">
        <v>597</v>
      </c>
      <c r="E6" s="471" t="s">
        <v>598</v>
      </c>
      <c r="F6" s="472" t="s">
        <v>599</v>
      </c>
      <c r="G6" s="396" t="s">
        <v>600</v>
      </c>
      <c r="H6" s="396" t="s">
        <v>601</v>
      </c>
    </row>
    <row r="7" spans="1:8" x14ac:dyDescent="0.2">
      <c r="A7" s="137" t="s">
        <v>382</v>
      </c>
      <c r="B7" s="456"/>
      <c r="C7" s="459">
        <f>NTI_NDOC_MATH+DOC_MATH</f>
        <v>0</v>
      </c>
      <c r="D7" s="456"/>
      <c r="E7" s="456"/>
      <c r="F7" s="459">
        <f>TI_MATH+NTI_MATH</f>
        <v>0</v>
      </c>
      <c r="G7" s="456"/>
      <c r="H7" s="459">
        <f>TOT_MATH-F_MATH</f>
        <v>0</v>
      </c>
    </row>
    <row r="8" spans="1:8" x14ac:dyDescent="0.2">
      <c r="A8" s="137" t="s">
        <v>383</v>
      </c>
      <c r="B8" s="456"/>
      <c r="C8" s="459">
        <f>NTI_NDOC_PHYS+DOC_PHYS</f>
        <v>0</v>
      </c>
      <c r="D8" s="456"/>
      <c r="E8" s="456"/>
      <c r="F8" s="459">
        <f>TI_PHYS+NTI_PHYS</f>
        <v>0</v>
      </c>
      <c r="G8" s="456"/>
      <c r="H8" s="459">
        <f>TOT_PHYS-F_PHYS</f>
        <v>0</v>
      </c>
    </row>
    <row r="9" spans="1:8" x14ac:dyDescent="0.2">
      <c r="A9" s="137" t="s">
        <v>384</v>
      </c>
      <c r="B9" s="456"/>
      <c r="C9" s="459">
        <f>NTI_NDOC_CHIM+DOC_CHIM</f>
        <v>0</v>
      </c>
      <c r="D9" s="456"/>
      <c r="E9" s="456"/>
      <c r="F9" s="459">
        <f>TI_CHIM+NTI_CHIM</f>
        <v>0</v>
      </c>
      <c r="G9" s="456"/>
      <c r="H9" s="459">
        <f>TOT_CHIM-F_CHIM</f>
        <v>0</v>
      </c>
    </row>
    <row r="10" spans="1:8" ht="30" x14ac:dyDescent="0.2">
      <c r="A10" s="137" t="s">
        <v>586</v>
      </c>
      <c r="B10" s="456"/>
      <c r="C10" s="459">
        <f>NTI_NDOC_STIC+DOC_STIC</f>
        <v>0</v>
      </c>
      <c r="D10" s="456"/>
      <c r="E10" s="456"/>
      <c r="F10" s="459">
        <f>TI_STIC+NTI_STIC</f>
        <v>0</v>
      </c>
      <c r="G10" s="456"/>
      <c r="H10" s="459">
        <f>TOT_STIC-F_STIC</f>
        <v>0</v>
      </c>
    </row>
    <row r="11" spans="1:8" ht="45" x14ac:dyDescent="0.2">
      <c r="A11" s="137" t="s">
        <v>585</v>
      </c>
      <c r="B11" s="456"/>
      <c r="C11" s="459">
        <f>NTI_NDOC_MECA+DOC_MECA</f>
        <v>0</v>
      </c>
      <c r="D11" s="456"/>
      <c r="E11" s="456"/>
      <c r="F11" s="459">
        <f>TI_MECA+NTI_MECA</f>
        <v>0</v>
      </c>
      <c r="G11" s="456"/>
      <c r="H11" s="459">
        <f>TOT_MECA-F_MECA</f>
        <v>0</v>
      </c>
    </row>
    <row r="12" spans="1:8" ht="30" x14ac:dyDescent="0.2">
      <c r="A12" s="137" t="s">
        <v>385</v>
      </c>
      <c r="B12" s="456"/>
      <c r="C12" s="459">
        <f>NTI_NDOC_NATU+DOC_NATU</f>
        <v>0</v>
      </c>
      <c r="D12" s="456"/>
      <c r="E12" s="456"/>
      <c r="F12" s="459">
        <f>TI_NATU+NTI_NATU</f>
        <v>0</v>
      </c>
      <c r="G12" s="456"/>
      <c r="H12" s="459">
        <f>TOT_NATU-F_NATU</f>
        <v>0</v>
      </c>
    </row>
    <row r="13" spans="1:8" x14ac:dyDescent="0.2">
      <c r="A13" s="137" t="s">
        <v>386</v>
      </c>
      <c r="B13" s="456"/>
      <c r="C13" s="459">
        <f>NTI_NDOC_AGRI+DOC_AGRI</f>
        <v>0</v>
      </c>
      <c r="D13" s="456"/>
      <c r="E13" s="456"/>
      <c r="F13" s="459">
        <f>TI_AGRI+NTI_AGRI</f>
        <v>0</v>
      </c>
      <c r="G13" s="456"/>
      <c r="H13" s="459">
        <f>TOT_AGRI-F_AGRI</f>
        <v>0</v>
      </c>
    </row>
    <row r="14" spans="1:8" x14ac:dyDescent="0.2">
      <c r="A14" s="137" t="s">
        <v>387</v>
      </c>
      <c r="B14" s="456"/>
      <c r="C14" s="459">
        <f>NTI_NDOC_SV+DOC_SV</f>
        <v>0</v>
      </c>
      <c r="D14" s="456"/>
      <c r="E14" s="456"/>
      <c r="F14" s="459">
        <f>TI_SV+NTI_SV</f>
        <v>0</v>
      </c>
      <c r="G14" s="456"/>
      <c r="H14" s="459">
        <f>TOT_SV-F_SV</f>
        <v>0</v>
      </c>
    </row>
    <row r="15" spans="1:8" x14ac:dyDescent="0.2">
      <c r="A15" s="137" t="s">
        <v>388</v>
      </c>
      <c r="B15" s="456"/>
      <c r="C15" s="459">
        <f>NTI_NDOC_MED+DOC_MED</f>
        <v>0</v>
      </c>
      <c r="D15" s="456"/>
      <c r="E15" s="456"/>
      <c r="F15" s="459">
        <f>TI_MED+NTI_MED</f>
        <v>0</v>
      </c>
      <c r="G15" s="456"/>
      <c r="H15" s="459">
        <f>TOT_MED-F_MED</f>
        <v>0</v>
      </c>
    </row>
    <row r="16" spans="1:8" ht="45" x14ac:dyDescent="0.2">
      <c r="A16" s="137" t="s">
        <v>389</v>
      </c>
      <c r="B16" s="456"/>
      <c r="C16" s="459">
        <f>NTI_NDOC_SS+DOC_SS</f>
        <v>0</v>
      </c>
      <c r="D16" s="456"/>
      <c r="E16" s="456"/>
      <c r="F16" s="459">
        <f>TI_SS+NTI_SS</f>
        <v>0</v>
      </c>
      <c r="G16" s="456"/>
      <c r="H16" s="459">
        <f>TOT_SS-F_SS</f>
        <v>0</v>
      </c>
    </row>
    <row r="17" spans="1:8" ht="30" x14ac:dyDescent="0.2">
      <c r="A17" s="137" t="s">
        <v>390</v>
      </c>
      <c r="B17" s="456"/>
      <c r="C17" s="459">
        <f>NTI_NDOC_SH+DOC_SH</f>
        <v>0</v>
      </c>
      <c r="D17" s="456"/>
      <c r="E17" s="456"/>
      <c r="F17" s="459">
        <f>TI_SH+NTI_SH</f>
        <v>0</v>
      </c>
      <c r="G17" s="456"/>
      <c r="H17" s="459">
        <f>TOT_SH-F_SH</f>
        <v>0</v>
      </c>
    </row>
    <row r="18" spans="1:8" ht="30" x14ac:dyDescent="0.2">
      <c r="A18" s="137" t="s">
        <v>391</v>
      </c>
      <c r="B18" s="456"/>
      <c r="C18" s="459">
        <f>NTI_NDOC_GES+DOC_GES</f>
        <v>0</v>
      </c>
      <c r="D18" s="456"/>
      <c r="E18" s="456"/>
      <c r="F18" s="459">
        <f>TI_GES+NTI_GES</f>
        <v>0</v>
      </c>
      <c r="G18" s="456"/>
      <c r="H18" s="459">
        <f>TOT_GES-F_GES</f>
        <v>0</v>
      </c>
    </row>
    <row r="19" spans="1:8" s="72" customFormat="1" ht="15.75" x14ac:dyDescent="0.25">
      <c r="A19" s="242" t="s">
        <v>392</v>
      </c>
      <c r="B19" s="459">
        <f t="shared" ref="B19:H19" si="0">SUM(B7:B18)</f>
        <v>0</v>
      </c>
      <c r="C19" s="459">
        <f t="shared" si="0"/>
        <v>0</v>
      </c>
      <c r="D19" s="459">
        <f t="shared" si="0"/>
        <v>0</v>
      </c>
      <c r="E19" s="459">
        <f t="shared" si="0"/>
        <v>0</v>
      </c>
      <c r="F19" s="459">
        <f t="shared" si="0"/>
        <v>0</v>
      </c>
      <c r="G19" s="459">
        <f t="shared" si="0"/>
        <v>0</v>
      </c>
      <c r="H19" s="459">
        <f t="shared" si="0"/>
        <v>0</v>
      </c>
    </row>
    <row r="20" spans="1:8" s="72" customFormat="1" ht="21.75" customHeight="1" x14ac:dyDescent="0.25">
      <c r="A20" s="145"/>
      <c r="B20" s="145"/>
      <c r="C20" s="145"/>
      <c r="H20" s="49"/>
    </row>
    <row r="21" spans="1:8" ht="15.75" customHeight="1" x14ac:dyDescent="0.2">
      <c r="A21" s="475" t="s">
        <v>575</v>
      </c>
      <c r="B21" s="475"/>
      <c r="C21" s="475"/>
      <c r="D21" s="145"/>
      <c r="E21" s="145"/>
      <c r="H21" s="51"/>
    </row>
    <row r="22" spans="1:8" ht="75" x14ac:dyDescent="0.2">
      <c r="A22" s="323" t="s">
        <v>576</v>
      </c>
      <c r="B22" s="473" t="s">
        <v>645</v>
      </c>
      <c r="C22" s="473" t="s">
        <v>361</v>
      </c>
      <c r="D22" s="396" t="s">
        <v>597</v>
      </c>
      <c r="E22" s="396" t="s">
        <v>598</v>
      </c>
      <c r="G22" s="396" t="s">
        <v>600</v>
      </c>
      <c r="H22" s="396" t="s">
        <v>601</v>
      </c>
    </row>
    <row r="23" spans="1:8" ht="15.75" x14ac:dyDescent="0.2">
      <c r="A23" s="242" t="s">
        <v>392</v>
      </c>
      <c r="B23" s="459">
        <f>VALUE(DR_CDI)+VALUE(CR_CDI)+VALUE(DOC_CDI)</f>
        <v>0</v>
      </c>
      <c r="C23" s="459">
        <f>VALUE(DR_CDD)+VALUE(CR_CDD)+VALUE(DOC_CDD)</f>
        <v>0</v>
      </c>
      <c r="D23" s="459">
        <f>VALUE(DR_CDD)+VALUE(CR_CDD)</f>
        <v>0</v>
      </c>
      <c r="E23" s="459">
        <f>DOC_CDD</f>
        <v>0</v>
      </c>
      <c r="G23" s="459">
        <f>DR_FE + CR_FE  + DOC_FE</f>
        <v>0</v>
      </c>
      <c r="H23" s="459">
        <f>DR_HO + CR_HO  + DOC_HO</f>
        <v>0</v>
      </c>
    </row>
    <row r="24" spans="1:8" ht="15.75" x14ac:dyDescent="0.2">
      <c r="A24" s="601" t="str">
        <f>IF(TI_DISC&lt;&gt;B23,"Le total du personnel de recherche titulaire par discipline ne correspond pas à la somme du personnel de recherche titulaire (fonctionnaires, CDI)","Contrôles OK")</f>
        <v>Contrôles OK</v>
      </c>
      <c r="B24" s="601"/>
      <c r="C24" s="601"/>
      <c r="H24" s="57"/>
    </row>
    <row r="25" spans="1:8" ht="15.75" x14ac:dyDescent="0.2">
      <c r="A25" s="602" t="str">
        <f>IF(NTI_DISC&lt;&gt;C23,"Le total du personnel de recherche non titulaire par discipline ne correspond pas à la somme du personnel de recherche non titulaire (CDD, contractuel, vacataire, post-doc)","Contrôles OK")</f>
        <v>Contrôles OK</v>
      </c>
      <c r="B25" s="602"/>
      <c r="C25" s="602"/>
      <c r="H25" s="57"/>
    </row>
    <row r="27" spans="1:8" x14ac:dyDescent="0.2">
      <c r="H27" s="58"/>
    </row>
    <row r="28" spans="1:8" x14ac:dyDescent="0.2">
      <c r="H28" s="51"/>
    </row>
    <row r="29" spans="1:8" x14ac:dyDescent="0.2">
      <c r="H29" s="51"/>
    </row>
    <row r="30" spans="1:8" x14ac:dyDescent="0.2">
      <c r="H30" s="51"/>
    </row>
    <row r="31" spans="1:8" x14ac:dyDescent="0.2">
      <c r="H31" s="51"/>
    </row>
    <row r="32" spans="1:8" x14ac:dyDescent="0.2">
      <c r="H32" s="51"/>
    </row>
    <row r="33" spans="2:8" x14ac:dyDescent="0.2">
      <c r="H33" s="51"/>
    </row>
    <row r="35" spans="2:8" ht="15.75" x14ac:dyDescent="0.2">
      <c r="H35" s="59"/>
    </row>
    <row r="36" spans="2:8" s="322" customFormat="1" ht="31.5" customHeight="1" x14ac:dyDescent="0.2">
      <c r="B36" s="47"/>
      <c r="C36" s="47"/>
      <c r="E36" s="47"/>
      <c r="F36" s="47"/>
      <c r="G36" s="47"/>
      <c r="H36" s="48"/>
    </row>
    <row r="37" spans="2:8" s="322" customFormat="1" ht="31.5" customHeight="1" x14ac:dyDescent="0.2">
      <c r="B37" s="47"/>
      <c r="C37" s="47"/>
      <c r="E37" s="47"/>
      <c r="F37" s="47"/>
      <c r="G37" s="47"/>
      <c r="H37" s="48"/>
    </row>
    <row r="38" spans="2:8" s="322" customFormat="1" ht="31.5" customHeight="1" x14ac:dyDescent="0.2">
      <c r="B38" s="47"/>
      <c r="C38" s="47"/>
      <c r="E38" s="47"/>
      <c r="F38" s="47"/>
      <c r="G38" s="47"/>
      <c r="H38" s="48"/>
    </row>
  </sheetData>
  <mergeCells count="6">
    <mergeCell ref="A2:H2"/>
    <mergeCell ref="A24:C24"/>
    <mergeCell ref="A25:C25"/>
    <mergeCell ref="A3:H3"/>
    <mergeCell ref="A5:H5"/>
    <mergeCell ref="A4:H4"/>
  </mergeCells>
  <conditionalFormatting sqref="B19">
    <cfRule type="cellIs" dxfId="18" priority="5" operator="notEqual">
      <formula>$B$23</formula>
    </cfRule>
  </conditionalFormatting>
  <conditionalFormatting sqref="C19">
    <cfRule type="cellIs" dxfId="17" priority="4" operator="notEqual">
      <formula>$C$23</formula>
    </cfRule>
  </conditionalFormatting>
  <conditionalFormatting sqref="D19">
    <cfRule type="cellIs" dxfId="16" priority="3" operator="notEqual">
      <formula>$D$23</formula>
    </cfRule>
  </conditionalFormatting>
  <conditionalFormatting sqref="E19">
    <cfRule type="cellIs" dxfId="15" priority="2" operator="notEqual">
      <formula>$E$23</formula>
    </cfRule>
  </conditionalFormatting>
  <conditionalFormatting sqref="G19">
    <cfRule type="cellIs" dxfId="14" priority="1" operator="notEqual">
      <formula>$G$23</formula>
    </cfRule>
  </conditionalFormatting>
  <printOptions horizontalCentered="1"/>
  <pageMargins left="0.23622047244094491" right="0.59055118110236227" top="0.39370078740157483" bottom="0.78740157480314965" header="0.39370078740157483" footer="0.55118110236220474"/>
  <pageSetup paperSize="9" scale="47" orientation="portrait" r:id="rId1"/>
  <headerFooter alignWithMargins="0">
    <oddFooter>&amp;L&amp;8&amp;A&amp;R&amp;8R&amp;&amp;D 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M12"/>
  <sheetViews>
    <sheetView showGridLines="0" zoomScaleNormal="100" workbookViewId="0">
      <selection activeCell="A11" sqref="A11:C11"/>
    </sheetView>
  </sheetViews>
  <sheetFormatPr baseColWidth="10" defaultRowHeight="15" x14ac:dyDescent="0.25"/>
  <cols>
    <col min="1" max="1" width="12" customWidth="1"/>
    <col min="2" max="6" width="15.7109375" customWidth="1"/>
    <col min="8" max="13" width="11.42578125" style="479"/>
  </cols>
  <sheetData>
    <row r="1" spans="1:13" ht="30.75" customHeight="1" x14ac:dyDescent="0.25">
      <c r="A1" s="440" t="str">
        <f>"Les recrutements externes sur CDI de personnel affecté à la R&amp;D en "&amp;SURVEY_YEAR</f>
        <v>Les recrutements externes sur CDI de personnel affecté à la R&amp;D en 2024</v>
      </c>
      <c r="B1" s="441"/>
      <c r="C1" s="441"/>
      <c r="D1" s="440"/>
      <c r="E1" s="440"/>
      <c r="F1" s="440"/>
      <c r="H1" s="605" t="s">
        <v>429</v>
      </c>
      <c r="I1" s="605"/>
      <c r="J1" s="605"/>
      <c r="K1" s="605"/>
      <c r="L1" s="605"/>
      <c r="M1" s="605"/>
    </row>
    <row r="2" spans="1:13" ht="36.75" customHeight="1" x14ac:dyDescent="0.25">
      <c r="A2" s="588" t="s">
        <v>638</v>
      </c>
      <c r="B2" s="588"/>
      <c r="C2" s="588"/>
      <c r="D2" s="588"/>
      <c r="E2" s="588"/>
      <c r="F2" s="588"/>
    </row>
    <row r="3" spans="1:13" ht="45" customHeight="1" x14ac:dyDescent="0.25">
      <c r="A3" s="588" t="s">
        <v>649</v>
      </c>
      <c r="B3" s="588"/>
      <c r="C3" s="588"/>
      <c r="D3" s="588"/>
      <c r="E3" s="588"/>
      <c r="F3" s="588"/>
      <c r="H3" s="604" t="s">
        <v>650</v>
      </c>
      <c r="I3" s="604"/>
      <c r="J3" s="604"/>
      <c r="K3" s="604"/>
      <c r="L3" s="604"/>
      <c r="M3" s="604"/>
    </row>
    <row r="4" spans="1:13" x14ac:dyDescent="0.25">
      <c r="A4" s="386"/>
      <c r="B4" s="386"/>
      <c r="C4" s="386"/>
      <c r="D4" s="387"/>
      <c r="E4" s="387"/>
      <c r="F4" s="387"/>
    </row>
    <row r="5" spans="1:13" ht="63" x14ac:dyDescent="0.25">
      <c r="A5" s="342" t="s">
        <v>595</v>
      </c>
      <c r="B5" s="342" t="s">
        <v>413</v>
      </c>
      <c r="C5" s="342" t="s">
        <v>422</v>
      </c>
      <c r="D5" s="342" t="s">
        <v>602</v>
      </c>
      <c r="E5" s="342" t="s">
        <v>415</v>
      </c>
      <c r="F5" s="290" t="s">
        <v>596</v>
      </c>
    </row>
    <row r="6" spans="1:13" x14ac:dyDescent="0.25">
      <c r="A6" s="388" t="s">
        <v>363</v>
      </c>
      <c r="B6" s="460"/>
      <c r="C6" s="460"/>
      <c r="D6" s="460"/>
      <c r="E6" s="460"/>
      <c r="F6" s="457">
        <f>SUM(B6:E6)</f>
        <v>0</v>
      </c>
    </row>
    <row r="7" spans="1:13" x14ac:dyDescent="0.25">
      <c r="A7" s="389" t="s">
        <v>364</v>
      </c>
      <c r="B7" s="460"/>
      <c r="C7" s="460"/>
      <c r="D7" s="460"/>
      <c r="E7" s="460"/>
      <c r="F7" s="457">
        <f>SUM(B7:E7)</f>
        <v>0</v>
      </c>
    </row>
    <row r="8" spans="1:13" ht="15.75" x14ac:dyDescent="0.25">
      <c r="A8" s="289" t="s">
        <v>358</v>
      </c>
      <c r="B8" s="457">
        <f>SUM(B6:B7)</f>
        <v>0</v>
      </c>
      <c r="C8" s="457">
        <f>SUM(C6:C7)</f>
        <v>0</v>
      </c>
      <c r="D8" s="457">
        <f>SUM(D6:D7)</f>
        <v>0</v>
      </c>
      <c r="E8" s="457">
        <f>SUM(E6:E7)</f>
        <v>0</v>
      </c>
      <c r="F8" s="457">
        <f>SUM(F6:F7)</f>
        <v>0</v>
      </c>
    </row>
    <row r="9" spans="1:13" x14ac:dyDescent="0.25">
      <c r="A9" s="390"/>
      <c r="B9" s="390"/>
      <c r="C9" s="390"/>
      <c r="D9" s="391"/>
      <c r="E9" s="391"/>
      <c r="F9" s="391"/>
    </row>
    <row r="10" spans="1:13" ht="44.25" customHeight="1" x14ac:dyDescent="0.25">
      <c r="A10" s="606" t="s">
        <v>640</v>
      </c>
      <c r="B10" s="607"/>
      <c r="C10" s="442"/>
      <c r="D10" s="394"/>
      <c r="E10" s="393"/>
      <c r="F10" s="395"/>
      <c r="H10" s="604" t="s">
        <v>641</v>
      </c>
      <c r="I10" s="604"/>
      <c r="J10" s="604"/>
      <c r="K10" s="604"/>
      <c r="L10" s="604"/>
      <c r="M10" s="604"/>
    </row>
    <row r="11" spans="1:13" x14ac:dyDescent="0.25">
      <c r="A11" s="601" t="str">
        <f>"Contrôle : "&amp;IF(EPIC_REC_TOT_ICNC &gt; 0,IF(AND(20&lt; EPIC_REC_ICNC_AGE, EPIC_REC_ICNC_AGE &lt;60),"OK","L'âge doit être rempli et compris entre 20 et 60 ans"),IF(EPIC_REC_ICNC_AGE&gt;0,"Il n’y a pas d’effectifs recrutés, l'âge ne doit être rempli",""))</f>
        <v xml:space="preserve">Contrôle : </v>
      </c>
      <c r="B11" s="601"/>
      <c r="C11" s="601"/>
      <c r="D11" s="608"/>
      <c r="E11" s="608"/>
      <c r="F11" s="608"/>
    </row>
    <row r="12" spans="1:13" x14ac:dyDescent="0.25">
      <c r="A12" s="392"/>
      <c r="B12" s="392"/>
      <c r="C12" s="392"/>
      <c r="D12" s="392"/>
      <c r="E12" s="392"/>
      <c r="F12" s="392"/>
    </row>
  </sheetData>
  <mergeCells count="8">
    <mergeCell ref="H10:M10"/>
    <mergeCell ref="H1:M1"/>
    <mergeCell ref="A2:F2"/>
    <mergeCell ref="A10:B10"/>
    <mergeCell ref="A11:C11"/>
    <mergeCell ref="D11:F11"/>
    <mergeCell ref="A3:F3"/>
    <mergeCell ref="H3:M3"/>
  </mergeCells>
  <conditionalFormatting sqref="D5:E5">
    <cfRule type="cellIs" dxfId="13" priority="1" operator="equal">
      <formula>""</formula>
    </cfRule>
  </conditionalFormatting>
  <conditionalFormatting sqref="B5:C5">
    <cfRule type="cellIs" dxfId="12" priority="2" operator="equal">
      <formula>""</formula>
    </cfRule>
  </conditionalFormatting>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3"/>
  <sheetViews>
    <sheetView showGridLines="0" zoomScale="90" zoomScaleNormal="90" workbookViewId="0">
      <pane xSplit="1" ySplit="6" topLeftCell="B7" activePane="bottomRight" state="frozen"/>
      <selection pane="topRight" activeCell="B1" sqref="B1"/>
      <selection pane="bottomLeft" activeCell="A7" sqref="A7"/>
      <selection pane="bottomRight" activeCell="C23" sqref="C23"/>
    </sheetView>
  </sheetViews>
  <sheetFormatPr baseColWidth="10" defaultColWidth="12.42578125" defaultRowHeight="14.25" x14ac:dyDescent="0.2"/>
  <cols>
    <col min="1" max="1" width="60.140625" style="364" customWidth="1"/>
    <col min="2" max="3" width="21.7109375" style="364" customWidth="1"/>
    <col min="4" max="5" width="23.140625" style="364" customWidth="1"/>
    <col min="6" max="6" width="16.7109375" style="364" customWidth="1"/>
    <col min="7" max="7" width="3.28515625" style="364" customWidth="1"/>
    <col min="8" max="8" width="32.28515625" style="364" customWidth="1"/>
    <col min="9" max="16384" width="12.42578125" style="364"/>
  </cols>
  <sheetData>
    <row r="1" spans="1:8" s="386" customFormat="1" ht="30" customHeight="1" x14ac:dyDescent="0.25">
      <c r="A1" s="609" t="str">
        <f>"Recrutements externes de chercheurs en CDI, par discipline de recherche, en "&amp;SURVEY_YEAR</f>
        <v>Recrutements externes de chercheurs en CDI, par discipline de recherche, en 2024</v>
      </c>
      <c r="B1" s="609"/>
      <c r="C1" s="609"/>
      <c r="D1" s="609"/>
      <c r="E1" s="609"/>
      <c r="F1" s="609"/>
      <c r="G1" s="397"/>
    </row>
    <row r="2" spans="1:8" s="398" customFormat="1" ht="16.5" customHeight="1" x14ac:dyDescent="0.25">
      <c r="A2" s="588" t="s">
        <v>635</v>
      </c>
      <c r="B2" s="588"/>
      <c r="C2" s="588"/>
      <c r="D2" s="588"/>
      <c r="E2" s="588"/>
      <c r="F2" s="588"/>
      <c r="G2" s="364"/>
    </row>
    <row r="3" spans="1:8" s="399" customFormat="1" ht="15" x14ac:dyDescent="0.25">
      <c r="B3" s="400"/>
      <c r="C3" s="400"/>
      <c r="D3" s="400"/>
      <c r="E3" s="400"/>
      <c r="F3" s="400"/>
      <c r="G3" s="401"/>
    </row>
    <row r="4" spans="1:8" s="402" customFormat="1" ht="6.75" customHeight="1" x14ac:dyDescent="0.25">
      <c r="A4" s="364"/>
      <c r="G4" s="398"/>
    </row>
    <row r="5" spans="1:8" s="402" customFormat="1" ht="15.75" x14ac:dyDescent="0.25">
      <c r="A5" s="403" t="s">
        <v>603</v>
      </c>
      <c r="B5" s="610" t="s">
        <v>604</v>
      </c>
      <c r="C5" s="611"/>
      <c r="D5" s="610" t="s">
        <v>605</v>
      </c>
      <c r="E5" s="611"/>
      <c r="F5" s="612" t="s">
        <v>358</v>
      </c>
      <c r="G5" s="404"/>
    </row>
    <row r="6" spans="1:8" s="409" customFormat="1" ht="15" x14ac:dyDescent="0.25">
      <c r="A6" s="405" t="s">
        <v>606</v>
      </c>
      <c r="B6" s="406" t="s">
        <v>363</v>
      </c>
      <c r="C6" s="407" t="s">
        <v>364</v>
      </c>
      <c r="D6" s="406" t="s">
        <v>363</v>
      </c>
      <c r="E6" s="407" t="s">
        <v>364</v>
      </c>
      <c r="F6" s="612"/>
      <c r="G6" s="408"/>
    </row>
    <row r="7" spans="1:8" s="409" customFormat="1" ht="42.75" x14ac:dyDescent="0.2">
      <c r="A7" s="474" t="s">
        <v>639</v>
      </c>
      <c r="B7" s="457">
        <f xml:space="preserve"> EPIC_REC_H_ICC</f>
        <v>0</v>
      </c>
      <c r="C7" s="457">
        <f xml:space="preserve"> EPIC_REC_F_ICC</f>
        <v>0</v>
      </c>
      <c r="D7" s="457">
        <f xml:space="preserve"> EPIC_REC_H_ICNC</f>
        <v>0</v>
      </c>
      <c r="E7" s="457">
        <f xml:space="preserve"> EPIC_REC_F_ICNC</f>
        <v>0</v>
      </c>
      <c r="F7" s="457">
        <f>SUM(B7:E7)</f>
        <v>0</v>
      </c>
      <c r="G7" s="410"/>
    </row>
    <row r="8" spans="1:8" s="408" customFormat="1" ht="15" x14ac:dyDescent="0.2">
      <c r="A8" s="411" t="s">
        <v>382</v>
      </c>
      <c r="B8" s="461"/>
      <c r="C8" s="461"/>
      <c r="D8" s="461"/>
      <c r="E8" s="461"/>
      <c r="F8" s="457">
        <f t="shared" ref="F8:F19" si="0">SUM(B8:E8)</f>
        <v>0</v>
      </c>
      <c r="G8" s="376"/>
    </row>
    <row r="9" spans="1:8" s="408" customFormat="1" ht="15" x14ac:dyDescent="0.2">
      <c r="A9" s="411" t="s">
        <v>383</v>
      </c>
      <c r="B9" s="461"/>
      <c r="C9" s="461"/>
      <c r="D9" s="461"/>
      <c r="E9" s="461"/>
      <c r="F9" s="457">
        <f t="shared" si="0"/>
        <v>0</v>
      </c>
      <c r="G9" s="376"/>
    </row>
    <row r="10" spans="1:8" s="408" customFormat="1" ht="15" x14ac:dyDescent="0.2">
      <c r="A10" s="411" t="s">
        <v>384</v>
      </c>
      <c r="B10" s="461"/>
      <c r="C10" s="461"/>
      <c r="D10" s="461"/>
      <c r="E10" s="461"/>
      <c r="F10" s="457">
        <f t="shared" si="0"/>
        <v>0</v>
      </c>
      <c r="G10" s="376"/>
    </row>
    <row r="11" spans="1:8" s="408" customFormat="1" ht="34.15" customHeight="1" x14ac:dyDescent="0.2">
      <c r="A11" s="411" t="s">
        <v>586</v>
      </c>
      <c r="B11" s="461"/>
      <c r="C11" s="461"/>
      <c r="D11" s="461"/>
      <c r="E11" s="461"/>
      <c r="F11" s="457">
        <f t="shared" si="0"/>
        <v>0</v>
      </c>
      <c r="G11" s="376"/>
    </row>
    <row r="12" spans="1:8" s="412" customFormat="1" ht="57" x14ac:dyDescent="0.2">
      <c r="A12" s="411" t="s">
        <v>585</v>
      </c>
      <c r="B12" s="461"/>
      <c r="C12" s="461"/>
      <c r="D12" s="461"/>
      <c r="E12" s="461"/>
      <c r="F12" s="457">
        <f t="shared" si="0"/>
        <v>0</v>
      </c>
      <c r="G12" s="376"/>
    </row>
    <row r="13" spans="1:8" s="412" customFormat="1" ht="28.5" x14ac:dyDescent="0.2">
      <c r="A13" s="411" t="s">
        <v>385</v>
      </c>
      <c r="B13" s="461"/>
      <c r="C13" s="461"/>
      <c r="D13" s="461"/>
      <c r="E13" s="461"/>
      <c r="F13" s="457">
        <f t="shared" si="0"/>
        <v>0</v>
      </c>
      <c r="G13" s="376"/>
    </row>
    <row r="14" spans="1:8" s="408" customFormat="1" ht="15" x14ac:dyDescent="0.2">
      <c r="A14" s="411" t="s">
        <v>386</v>
      </c>
      <c r="B14" s="461"/>
      <c r="C14" s="461"/>
      <c r="D14" s="461"/>
      <c r="E14" s="461"/>
      <c r="F14" s="457">
        <f t="shared" si="0"/>
        <v>0</v>
      </c>
      <c r="G14" s="376"/>
    </row>
    <row r="15" spans="1:8" s="408" customFormat="1" ht="15" x14ac:dyDescent="0.2">
      <c r="A15" s="411" t="s">
        <v>387</v>
      </c>
      <c r="B15" s="461"/>
      <c r="C15" s="461"/>
      <c r="D15" s="461"/>
      <c r="E15" s="461"/>
      <c r="F15" s="457">
        <f t="shared" si="0"/>
        <v>0</v>
      </c>
      <c r="G15" s="376"/>
    </row>
    <row r="16" spans="1:8" s="408" customFormat="1" ht="15" x14ac:dyDescent="0.2">
      <c r="A16" s="411" t="s">
        <v>388</v>
      </c>
      <c r="B16" s="461"/>
      <c r="C16" s="461"/>
      <c r="D16" s="461"/>
      <c r="E16" s="461"/>
      <c r="F16" s="457">
        <f t="shared" si="0"/>
        <v>0</v>
      </c>
      <c r="G16" s="376"/>
      <c r="H16" s="413"/>
    </row>
    <row r="17" spans="1:8" s="408" customFormat="1" ht="42.75" x14ac:dyDescent="0.2">
      <c r="A17" s="414" t="s">
        <v>389</v>
      </c>
      <c r="B17" s="461"/>
      <c r="C17" s="461"/>
      <c r="D17" s="461"/>
      <c r="E17" s="461"/>
      <c r="F17" s="457">
        <f t="shared" si="0"/>
        <v>0</v>
      </c>
      <c r="G17" s="376"/>
      <c r="H17" s="413"/>
    </row>
    <row r="18" spans="1:8" s="408" customFormat="1" ht="42.75" x14ac:dyDescent="0.2">
      <c r="A18" s="411" t="s">
        <v>390</v>
      </c>
      <c r="B18" s="461"/>
      <c r="C18" s="461"/>
      <c r="D18" s="461"/>
      <c r="E18" s="461"/>
      <c r="F18" s="457">
        <f t="shared" si="0"/>
        <v>0</v>
      </c>
      <c r="G18" s="376"/>
      <c r="H18" s="413"/>
    </row>
    <row r="19" spans="1:8" s="412" customFormat="1" ht="28.5" x14ac:dyDescent="0.2">
      <c r="A19" s="411" t="s">
        <v>391</v>
      </c>
      <c r="B19" s="461"/>
      <c r="C19" s="461"/>
      <c r="D19" s="461"/>
      <c r="E19" s="461"/>
      <c r="F19" s="457">
        <f t="shared" si="0"/>
        <v>0</v>
      </c>
      <c r="G19" s="376"/>
      <c r="H19" s="413"/>
    </row>
    <row r="20" spans="1:8" s="397" customFormat="1" ht="15.75" x14ac:dyDescent="0.25">
      <c r="A20" s="289" t="s">
        <v>607</v>
      </c>
      <c r="B20" s="457">
        <f>SUM(B8:B19)</f>
        <v>0</v>
      </c>
      <c r="C20" s="457">
        <f>SUM(C8:C19)</f>
        <v>0</v>
      </c>
      <c r="D20" s="457">
        <f>SUM(D8:D19)</f>
        <v>0</v>
      </c>
      <c r="E20" s="457">
        <f>SUM(E8:E19)</f>
        <v>0</v>
      </c>
      <c r="F20" s="457">
        <f>SUM(F8:F19)</f>
        <v>0</v>
      </c>
      <c r="G20" s="415"/>
      <c r="H20" s="416"/>
    </row>
    <row r="21" spans="1:8" s="397" customFormat="1" ht="15" x14ac:dyDescent="0.25">
      <c r="A21" s="364"/>
      <c r="B21" s="376"/>
      <c r="C21" s="376"/>
      <c r="D21" s="376"/>
      <c r="E21" s="376"/>
      <c r="F21" s="376"/>
      <c r="G21" s="417"/>
      <c r="H21" s="416"/>
    </row>
    <row r="22" spans="1:8" s="366" customFormat="1" ht="15" x14ac:dyDescent="0.2">
      <c r="A22" s="429" t="s">
        <v>619</v>
      </c>
      <c r="B22" s="457">
        <f>RECVER_DR_H_TOTDIS-REC_DR_H_TOTDIS</f>
        <v>0</v>
      </c>
      <c r="C22" s="457">
        <f>RECVER_DR_F_TOTDIS-REC_DR_F_TOTDIS</f>
        <v>0</v>
      </c>
      <c r="D22" s="457">
        <f>RECVER_CR_H_TOTDIS-REC_CR_H_TOTDIS</f>
        <v>0</v>
      </c>
      <c r="E22" s="457">
        <f>RECVER_CR_F_TOTDIS-REC_CR_F_TOTDIS</f>
        <v>0</v>
      </c>
      <c r="F22" s="373"/>
      <c r="G22" s="373"/>
    </row>
    <row r="23" spans="1:8" ht="15" x14ac:dyDescent="0.2">
      <c r="A23" s="426" t="s">
        <v>618</v>
      </c>
      <c r="B23" s="427" t="str">
        <f>IF(REC_DR_H_TOTDIS = RECVER_DR_H_TOTDIS,"OK","Le total des DR Hommes recrutés diffère du rappel en haut du tableau")</f>
        <v>OK</v>
      </c>
      <c r="C23" s="427" t="str">
        <f>IF(REC_DR_F_TOTDIS = RECVER_DR_F_TOTDIS,"OK","Le total des DR Femmes recrutés diffère du rappel en haut du tableau")</f>
        <v>OK</v>
      </c>
      <c r="D23" s="427" t="str">
        <f>IF(REC_CR_H_TOTDIS = RECVER_CR_H_TOTDIS,"OK","Le total des CR Hommes recrutés diffère du rappel en haut du tableau")</f>
        <v>OK</v>
      </c>
      <c r="E23" s="428" t="str">
        <f>IF(REC_CR_F_TOTDIS = RECVER_CR_F_TOTDIS,"OK","Le total des CR Femmes recrutés diffère du rappel en haut du tableau")</f>
        <v>OK</v>
      </c>
    </row>
  </sheetData>
  <mergeCells count="5">
    <mergeCell ref="A2:F2"/>
    <mergeCell ref="A1:F1"/>
    <mergeCell ref="B5:C5"/>
    <mergeCell ref="D5:E5"/>
    <mergeCell ref="F5:F6"/>
  </mergeCells>
  <conditionalFormatting sqref="B5:E5">
    <cfRule type="cellIs" dxfId="11" priority="1" operator="equal">
      <formula>""</formula>
    </cfRule>
  </conditionalFormatting>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J18"/>
  <sheetViews>
    <sheetView showGridLines="0" zoomScaleNormal="100" workbookViewId="0">
      <selection activeCell="D10" sqref="D10"/>
    </sheetView>
  </sheetViews>
  <sheetFormatPr baseColWidth="10" defaultColWidth="12.42578125" defaultRowHeight="15" x14ac:dyDescent="0.25"/>
  <cols>
    <col min="1" max="1" width="28.7109375" style="402" customWidth="1"/>
    <col min="2" max="3" width="15.7109375" style="402" customWidth="1"/>
    <col min="4" max="4" width="15.7109375" style="399" customWidth="1"/>
    <col min="5" max="5" width="4.140625" style="390" customWidth="1"/>
    <col min="6" max="6" width="94.28515625" style="468" customWidth="1"/>
    <col min="7" max="16384" width="12.42578125" style="402"/>
  </cols>
  <sheetData>
    <row r="1" spans="1:10" s="391" customFormat="1" ht="27.75" customHeight="1" thickBot="1" x14ac:dyDescent="0.3">
      <c r="A1" s="384" t="str">
        <f>"Départs définitifs des personnels de R&amp;D en CDI de l'organisme en "&amp;SURVEY_YEAR</f>
        <v>Départs définitifs des personnels de R&amp;D en CDI de l'organisme en 2024</v>
      </c>
      <c r="B1" s="385"/>
      <c r="C1" s="385"/>
      <c r="D1" s="385"/>
      <c r="F1" s="467" t="s">
        <v>429</v>
      </c>
    </row>
    <row r="2" spans="1:10" s="399" customFormat="1" ht="31.15" customHeight="1" x14ac:dyDescent="0.25">
      <c r="A2" s="615" t="s">
        <v>651</v>
      </c>
      <c r="B2" s="615"/>
      <c r="C2" s="615"/>
      <c r="D2" s="615"/>
      <c r="E2" s="390"/>
      <c r="F2" s="391"/>
      <c r="G2" s="391"/>
      <c r="H2" s="391"/>
      <c r="I2" s="391"/>
      <c r="J2" s="391"/>
    </row>
    <row r="3" spans="1:10" ht="90" x14ac:dyDescent="0.25">
      <c r="A3" s="418" t="s">
        <v>642</v>
      </c>
      <c r="B3" s="407" t="s">
        <v>609</v>
      </c>
      <c r="C3" s="407" t="s">
        <v>610</v>
      </c>
      <c r="D3" s="419" t="s">
        <v>611</v>
      </c>
      <c r="F3" s="482" t="s">
        <v>608</v>
      </c>
      <c r="G3" s="391"/>
      <c r="H3" s="391"/>
      <c r="I3" s="391"/>
    </row>
    <row r="4" spans="1:10" s="391" customFormat="1" ht="30.75" customHeight="1" x14ac:dyDescent="0.25">
      <c r="A4" s="432" t="str">
        <f>"Départs des personnels de R&amp;D en CDI en "&amp;SURVEY_YEAR</f>
        <v>Départs des personnels de R&amp;D en CDI en 2024</v>
      </c>
      <c r="B4" s="420"/>
      <c r="C4" s="420"/>
      <c r="D4" s="433"/>
      <c r="F4" s="469"/>
    </row>
    <row r="5" spans="1:10" ht="30" x14ac:dyDescent="0.25">
      <c r="A5" s="421" t="s">
        <v>612</v>
      </c>
      <c r="B5" s="464"/>
      <c r="C5" s="464"/>
      <c r="D5" s="457">
        <f>SUM(B5:C5)</f>
        <v>0</v>
      </c>
      <c r="F5" s="477" t="s">
        <v>647</v>
      </c>
      <c r="G5" s="391"/>
      <c r="H5" s="391"/>
      <c r="I5" s="391"/>
    </row>
    <row r="6" spans="1:10" ht="60" x14ac:dyDescent="0.25">
      <c r="A6" s="421" t="s">
        <v>613</v>
      </c>
      <c r="B6" s="464"/>
      <c r="C6" s="464"/>
      <c r="D6" s="457">
        <f>SUM(B6:C6)</f>
        <v>0</v>
      </c>
      <c r="F6" s="478" t="s">
        <v>648</v>
      </c>
      <c r="G6" s="391"/>
      <c r="H6" s="391"/>
      <c r="I6" s="391"/>
    </row>
    <row r="7" spans="1:10" ht="15.75" x14ac:dyDescent="0.25">
      <c r="A7" s="289" t="s">
        <v>614</v>
      </c>
      <c r="B7" s="457">
        <f>SUM(B5:B6)</f>
        <v>0</v>
      </c>
      <c r="C7" s="457">
        <f>SUM(C5:C6)</f>
        <v>0</v>
      </c>
      <c r="D7" s="457">
        <f>SUM(D5:D6)</f>
        <v>0</v>
      </c>
      <c r="G7" s="391"/>
      <c r="H7" s="391"/>
      <c r="I7" s="391"/>
    </row>
    <row r="8" spans="1:10" ht="60" x14ac:dyDescent="0.25">
      <c r="A8" s="437"/>
      <c r="B8" s="438"/>
      <c r="C8" s="439"/>
      <c r="D8" s="419" t="s">
        <v>620</v>
      </c>
      <c r="G8" s="391"/>
      <c r="H8" s="391"/>
      <c r="I8" s="391"/>
    </row>
    <row r="9" spans="1:10" ht="42.75" x14ac:dyDescent="0.25">
      <c r="A9" s="422" t="s">
        <v>615</v>
      </c>
      <c r="B9" s="465"/>
      <c r="C9" s="465"/>
      <c r="D9" s="318" t="str">
        <f>IF(EPIC_RET_TOT&gt;0,(EPIC_AGERET_IC* EPIC_RET_IC + EPIC_AGERET_SO* EPIC_RET_SO)/EPIC_RET_TOT,"")</f>
        <v/>
      </c>
      <c r="F9" s="470" t="s">
        <v>616</v>
      </c>
      <c r="G9" s="391"/>
      <c r="H9" s="391"/>
      <c r="I9" s="391"/>
    </row>
    <row r="10" spans="1:10" ht="45" customHeight="1" x14ac:dyDescent="0.25">
      <c r="A10" s="426" t="s">
        <v>617</v>
      </c>
      <c r="B10" s="436" t="str">
        <f>IF(EPIC_RET_IC &gt; 0,IF(AND(40&lt; EPIC_AGERET_IC, EPIC_AGERET_IC &lt;70),"OK","L'âge doit être rempli et compris entre 40 et 70 ans"),IF( EPIC_AGERET_IC&gt;0,"Il n’y a pas d’effectifs partis en retraite, l'âge ne doit pas être rempli",""))</f>
        <v/>
      </c>
      <c r="C10" s="435" t="str">
        <f>IF(EPIC_RET_SO &gt; 0,IF(AND(40&lt; EPIC_AGERET_SO, EPIC_AGERET_SO &lt;70),"OK","L'âge doit être rempli et compris entre 40 et 70 ans"),IF( EPIC_AGERET_SO&gt;0,"Il n’y a pas d’effectifs partis en retraite, l'âge ne doit être rempli",""))</f>
        <v/>
      </c>
      <c r="D10" s="423"/>
    </row>
    <row r="11" spans="1:10" ht="14.25" x14ac:dyDescent="0.25">
      <c r="A11" s="424"/>
      <c r="B11" s="424"/>
      <c r="C11" s="424"/>
      <c r="D11" s="424"/>
    </row>
    <row r="12" spans="1:10" ht="39.6" customHeight="1" x14ac:dyDescent="0.25">
      <c r="A12" s="614" t="str">
        <f>"Prévisions de départs en retraite des personnels de R&amp;D en CDI, de " &amp; SURVEY_YEAR+1 &amp; " à " &amp; SURVEY_YEAR+5</f>
        <v>Prévisions de départs en retraite des personnels de R&amp;D en CDI, de 2025 à 2029</v>
      </c>
      <c r="B12" s="614"/>
      <c r="C12" s="614"/>
      <c r="D12" s="614"/>
    </row>
    <row r="13" spans="1:10" ht="30" customHeight="1" x14ac:dyDescent="0.25">
      <c r="A13" s="613" t="s">
        <v>608</v>
      </c>
      <c r="B13" s="613"/>
      <c r="C13" s="613"/>
      <c r="D13" s="613"/>
      <c r="E13" s="430"/>
    </row>
    <row r="14" spans="1:10" x14ac:dyDescent="0.25">
      <c r="A14" s="425">
        <f>SURVEY_YEAR+1</f>
        <v>2025</v>
      </c>
      <c r="B14" s="434"/>
      <c r="C14" s="434"/>
      <c r="D14" s="318">
        <f>SUM(B14:C14)</f>
        <v>0</v>
      </c>
      <c r="E14" s="431"/>
    </row>
    <row r="15" spans="1:10" x14ac:dyDescent="0.25">
      <c r="A15" s="425">
        <f>SURVEY_YEAR+2</f>
        <v>2026</v>
      </c>
      <c r="B15" s="434"/>
      <c r="C15" s="434"/>
      <c r="D15" s="318">
        <f>SUM(B15:C15)</f>
        <v>0</v>
      </c>
    </row>
    <row r="16" spans="1:10" x14ac:dyDescent="0.25">
      <c r="A16" s="425">
        <f>SURVEY_YEAR+3</f>
        <v>2027</v>
      </c>
      <c r="B16" s="434"/>
      <c r="C16" s="434"/>
      <c r="D16" s="318">
        <f>SUM(B16:C16)</f>
        <v>0</v>
      </c>
    </row>
    <row r="17" spans="1:4" x14ac:dyDescent="0.25">
      <c r="A17" s="425">
        <f>SURVEY_YEAR+4</f>
        <v>2028</v>
      </c>
      <c r="B17" s="434"/>
      <c r="C17" s="434"/>
      <c r="D17" s="318">
        <f>SUM(B17:C17)</f>
        <v>0</v>
      </c>
    </row>
    <row r="18" spans="1:4" x14ac:dyDescent="0.25">
      <c r="A18" s="425">
        <f>SURVEY_YEAR+5</f>
        <v>2029</v>
      </c>
      <c r="B18" s="434"/>
      <c r="C18" s="434"/>
      <c r="D18" s="318">
        <f>SUM(B18:C18)</f>
        <v>0</v>
      </c>
    </row>
  </sheetData>
  <mergeCells count="3">
    <mergeCell ref="A13:D13"/>
    <mergeCell ref="A12:D12"/>
    <mergeCell ref="A2:D2"/>
  </mergeCells>
  <conditionalFormatting sqref="B3:C3">
    <cfRule type="cellIs" dxfId="10" priority="1" operator="equal">
      <formula>""</formula>
    </cfRule>
  </conditionalFormatting>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O43"/>
  <sheetViews>
    <sheetView showGridLines="0" zoomScaleNormal="100" workbookViewId="0">
      <pane xSplit="1" ySplit="7" topLeftCell="B8" activePane="bottomRight" state="frozen"/>
      <selection activeCell="A13" sqref="A13:E13"/>
      <selection pane="topRight" activeCell="A13" sqref="A13:E13"/>
      <selection pane="bottomLeft" activeCell="A13" sqref="A13:E13"/>
      <selection pane="bottomRight" activeCell="B8" sqref="B8"/>
    </sheetView>
  </sheetViews>
  <sheetFormatPr baseColWidth="10" defaultColWidth="11.42578125" defaultRowHeight="15" x14ac:dyDescent="0.2"/>
  <cols>
    <col min="1" max="1" width="32.5703125" style="47" customWidth="1"/>
    <col min="2" max="3" width="16.7109375" style="47" customWidth="1"/>
    <col min="4" max="4" width="19.42578125" style="47" customWidth="1"/>
    <col min="5" max="7" width="16.7109375" style="47" customWidth="1"/>
    <col min="8" max="8" width="3.28515625" style="48" customWidth="1"/>
    <col min="9" max="16384" width="11.42578125" style="47"/>
  </cols>
  <sheetData>
    <row r="1" spans="1:15" ht="15.75" x14ac:dyDescent="0.2">
      <c r="A1" s="45"/>
      <c r="B1" s="46"/>
    </row>
    <row r="2" spans="1:15" s="46" customFormat="1" ht="25.5" customHeight="1" x14ac:dyDescent="0.25">
      <c r="A2" s="618" t="str">
        <f>"Effectifs de R&amp;D rémunérés par votre organisme en " &amp; SURVEY_YEAR &amp; " en équivalent temps plein recherche (ETPR)"</f>
        <v>Effectifs de R&amp;D rémunérés par votre organisme en 2024 en équivalent temps plein recherche (ETPR)</v>
      </c>
      <c r="B2" s="618"/>
      <c r="C2" s="618"/>
      <c r="D2" s="618"/>
      <c r="E2" s="618"/>
      <c r="F2" s="618"/>
      <c r="G2" s="618"/>
      <c r="H2" s="49"/>
    </row>
    <row r="3" spans="1:15" ht="15.6" customHeight="1" x14ac:dyDescent="0.2">
      <c r="A3" s="620" t="s">
        <v>357</v>
      </c>
      <c r="B3" s="621"/>
      <c r="C3" s="621"/>
      <c r="D3" s="621"/>
      <c r="E3" s="621"/>
      <c r="F3" s="621"/>
      <c r="G3" s="622"/>
      <c r="H3" s="51"/>
    </row>
    <row r="4" spans="1:15" ht="76.5" customHeight="1" x14ac:dyDescent="0.2">
      <c r="A4" s="619" t="s">
        <v>577</v>
      </c>
      <c r="B4" s="619"/>
      <c r="C4" s="619"/>
      <c r="D4" s="619"/>
      <c r="E4" s="619"/>
      <c r="F4" s="619"/>
      <c r="G4" s="619"/>
      <c r="H4" s="53"/>
    </row>
    <row r="5" spans="1:15" ht="18" customHeight="1" x14ac:dyDescent="0.2">
      <c r="A5" s="171"/>
      <c r="B5" s="171"/>
      <c r="C5" s="171"/>
      <c r="D5" s="171"/>
      <c r="E5" s="171"/>
      <c r="F5" s="171"/>
      <c r="H5" s="57"/>
    </row>
    <row r="6" spans="1:15" ht="78.75" x14ac:dyDescent="0.2">
      <c r="A6" s="304" t="s">
        <v>412</v>
      </c>
      <c r="B6" s="304" t="s">
        <v>413</v>
      </c>
      <c r="C6" s="304" t="s">
        <v>422</v>
      </c>
      <c r="D6" s="304" t="s">
        <v>416</v>
      </c>
      <c r="E6" s="304" t="s">
        <v>414</v>
      </c>
      <c r="F6" s="304" t="s">
        <v>415</v>
      </c>
      <c r="G6" s="290" t="s">
        <v>358</v>
      </c>
      <c r="H6" s="58"/>
      <c r="I6" s="291"/>
    </row>
    <row r="7" spans="1:15" ht="44.25" customHeight="1" x14ac:dyDescent="0.2">
      <c r="A7" s="623" t="s">
        <v>578</v>
      </c>
      <c r="B7" s="623"/>
      <c r="C7" s="623"/>
      <c r="D7" s="623"/>
      <c r="E7" s="623"/>
      <c r="F7" s="623"/>
      <c r="G7" s="623"/>
      <c r="H7" s="57"/>
      <c r="I7" s="321"/>
      <c r="J7" s="321"/>
      <c r="K7" s="321"/>
      <c r="L7" s="321"/>
      <c r="M7" s="321"/>
      <c r="N7" s="321"/>
      <c r="O7" s="321"/>
    </row>
    <row r="8" spans="1:15" ht="30" x14ac:dyDescent="0.2">
      <c r="A8" s="137" t="s">
        <v>393</v>
      </c>
      <c r="B8" s="324"/>
      <c r="C8" s="324"/>
      <c r="D8" s="324"/>
      <c r="E8" s="324"/>
      <c r="F8" s="324"/>
      <c r="G8" s="327">
        <f>SUM(B8:F8)</f>
        <v>0</v>
      </c>
    </row>
    <row r="9" spans="1:15" ht="30" x14ac:dyDescent="0.2">
      <c r="A9" s="137" t="s">
        <v>394</v>
      </c>
      <c r="B9" s="324"/>
      <c r="C9" s="324"/>
      <c r="D9" s="324"/>
      <c r="E9" s="324"/>
      <c r="F9" s="324"/>
      <c r="G9" s="327">
        <f>SUM(B9:F9)</f>
        <v>0</v>
      </c>
      <c r="H9" s="58"/>
    </row>
    <row r="10" spans="1:15" ht="15.75" x14ac:dyDescent="0.2">
      <c r="A10" s="326" t="s">
        <v>427</v>
      </c>
      <c r="B10" s="325">
        <f t="shared" ref="B10:G10" si="0">SUM(B8:B9)</f>
        <v>0</v>
      </c>
      <c r="C10" s="325">
        <f t="shared" si="0"/>
        <v>0</v>
      </c>
      <c r="D10" s="325">
        <f t="shared" si="0"/>
        <v>0</v>
      </c>
      <c r="E10" s="325">
        <f t="shared" si="0"/>
        <v>0</v>
      </c>
      <c r="F10" s="325">
        <f t="shared" si="0"/>
        <v>0</v>
      </c>
      <c r="G10" s="327">
        <f t="shared" si="0"/>
        <v>0</v>
      </c>
      <c r="H10" s="51"/>
    </row>
    <row r="11" spans="1:15" x14ac:dyDescent="0.2">
      <c r="H11" s="51"/>
    </row>
    <row r="12" spans="1:15" x14ac:dyDescent="0.2">
      <c r="A12" s="616" t="str">
        <f>IF(OR(AND(TOT_LIEU_ETP&gt;0,DI_PERS=0),AND(DI_PERS&gt;0,TOT_LIEU_ETP=0)),"Potentielle incohérence entre dépenses de personnel et effectifs rémunérés en ETP ","Contrôles OK")</f>
        <v>Contrôles OK</v>
      </c>
      <c r="B12" s="617"/>
      <c r="C12" s="617"/>
      <c r="D12" s="617"/>
      <c r="E12" s="617"/>
      <c r="F12" s="617"/>
      <c r="G12" s="617"/>
      <c r="H12" s="51"/>
    </row>
    <row r="13" spans="1:15" x14ac:dyDescent="0.2">
      <c r="H13" s="51"/>
    </row>
    <row r="14" spans="1:15" x14ac:dyDescent="0.2">
      <c r="H14" s="51"/>
    </row>
    <row r="15" spans="1:15" x14ac:dyDescent="0.2">
      <c r="H15" s="51"/>
    </row>
    <row r="17" spans="8:8" ht="15.75" x14ac:dyDescent="0.2">
      <c r="H17" s="59"/>
    </row>
    <row r="41" ht="31.5" customHeight="1" x14ac:dyDescent="0.2"/>
    <row r="42" ht="31.5" customHeight="1" x14ac:dyDescent="0.2"/>
    <row r="43" ht="31.5" customHeight="1" x14ac:dyDescent="0.2"/>
  </sheetData>
  <mergeCells count="5">
    <mergeCell ref="A12:G12"/>
    <mergeCell ref="A2:G2"/>
    <mergeCell ref="A4:G4"/>
    <mergeCell ref="A3:G3"/>
    <mergeCell ref="A7:G7"/>
  </mergeCells>
  <conditionalFormatting sqref="B6:F6">
    <cfRule type="cellIs" dxfId="9"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17" orientation="portrait" r:id="rId1"/>
  <headerFooter alignWithMargins="0">
    <oddFooter>&amp;L&amp;8&amp;A&amp;R&amp;8R&amp;&amp;D 2022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H52"/>
  <sheetViews>
    <sheetView showGridLines="0" zoomScaleNormal="100" workbookViewId="0">
      <pane xSplit="1" ySplit="6" topLeftCell="B31" activePane="bottomRight" state="frozen"/>
      <selection activeCell="A13" sqref="A13:E13"/>
      <selection pane="topRight" activeCell="A13" sqref="A13:E13"/>
      <selection pane="bottomLeft" activeCell="A13" sqref="A13:E13"/>
      <selection pane="bottomRight" activeCell="G32" sqref="G32"/>
    </sheetView>
  </sheetViews>
  <sheetFormatPr baseColWidth="10" defaultColWidth="11.42578125" defaultRowHeight="15" x14ac:dyDescent="0.2"/>
  <cols>
    <col min="1" max="1" width="36.5703125" style="47" customWidth="1"/>
    <col min="2" max="2" width="17.28515625" style="47" customWidth="1"/>
    <col min="3" max="3" width="17.140625" style="47" customWidth="1"/>
    <col min="4" max="4" width="19.28515625" style="47" customWidth="1"/>
    <col min="5" max="5" width="18.85546875" style="47" customWidth="1"/>
    <col min="6" max="6" width="22.7109375" style="47" customWidth="1"/>
    <col min="7" max="7" width="14.85546875" style="47" customWidth="1"/>
    <col min="8" max="8" width="3.140625" style="48" customWidth="1"/>
    <col min="9" max="16384" width="11.42578125" style="47"/>
  </cols>
  <sheetData>
    <row r="1" spans="1:8" ht="15.75" x14ac:dyDescent="0.2">
      <c r="A1" s="45"/>
      <c r="B1" s="46"/>
    </row>
    <row r="2" spans="1:8" ht="33.75" customHeight="1" x14ac:dyDescent="0.2">
      <c r="A2" s="625" t="str">
        <f>"Répartition des effectifs par région (lieu de travail)  " &amp; SURVEY_YEAR &amp; " en équivalent temps plein recherche (ETPR)"</f>
        <v>Répartition des effectifs par région (lieu de travail)  2024 en équivalent temps plein recherche (ETPR)</v>
      </c>
      <c r="B2" s="625"/>
      <c r="C2" s="625"/>
      <c r="D2" s="625"/>
      <c r="E2" s="625"/>
      <c r="F2" s="625"/>
      <c r="G2" s="625"/>
      <c r="H2" s="49"/>
    </row>
    <row r="3" spans="1:8" ht="47.45" customHeight="1" x14ac:dyDescent="0.2">
      <c r="A3" s="624" t="s">
        <v>580</v>
      </c>
      <c r="B3" s="588"/>
      <c r="C3" s="588"/>
      <c r="D3" s="588"/>
      <c r="E3" s="588"/>
      <c r="F3" s="588"/>
      <c r="G3" s="588"/>
      <c r="H3" s="51"/>
    </row>
    <row r="4" spans="1:8" ht="77.45" customHeight="1" x14ac:dyDescent="0.2">
      <c r="A4" s="624" t="s">
        <v>579</v>
      </c>
      <c r="B4" s="588"/>
      <c r="C4" s="588"/>
      <c r="D4" s="588"/>
      <c r="E4" s="588"/>
      <c r="F4" s="588"/>
      <c r="G4" s="588"/>
      <c r="H4" s="53"/>
    </row>
    <row r="5" spans="1:8" ht="15.75" x14ac:dyDescent="0.2">
      <c r="A5" s="171"/>
      <c r="B5" s="171"/>
      <c r="C5" s="171"/>
      <c r="D5" s="171"/>
      <c r="E5" s="171"/>
      <c r="F5" s="171"/>
      <c r="H5" s="53"/>
    </row>
    <row r="6" spans="1:8" ht="79.5" customHeight="1" x14ac:dyDescent="0.2">
      <c r="A6" s="304" t="s">
        <v>412</v>
      </c>
      <c r="B6" s="304" t="s">
        <v>413</v>
      </c>
      <c r="C6" s="304" t="s">
        <v>422</v>
      </c>
      <c r="D6" s="304" t="s">
        <v>416</v>
      </c>
      <c r="E6" s="304" t="s">
        <v>414</v>
      </c>
      <c r="F6" s="304" t="s">
        <v>415</v>
      </c>
      <c r="G6" s="290" t="s">
        <v>358</v>
      </c>
      <c r="H6" s="58"/>
    </row>
    <row r="7" spans="1:8" ht="27.75" customHeight="1" x14ac:dyDescent="0.2">
      <c r="A7" s="105" t="s">
        <v>395</v>
      </c>
      <c r="B7" s="317"/>
      <c r="C7" s="317"/>
      <c r="D7" s="317"/>
      <c r="E7" s="317"/>
      <c r="F7" s="317"/>
      <c r="G7" s="318">
        <f>SUM(B7:F7)</f>
        <v>0</v>
      </c>
      <c r="H7" s="58"/>
    </row>
    <row r="8" spans="1:8" ht="27.75" customHeight="1" x14ac:dyDescent="0.2">
      <c r="A8" s="105" t="s">
        <v>74</v>
      </c>
      <c r="B8" s="317"/>
      <c r="C8" s="317"/>
      <c r="D8" s="317"/>
      <c r="E8" s="317"/>
      <c r="F8" s="317"/>
      <c r="G8" s="318">
        <f t="shared" ref="G8:G35" si="0">SUM(B8:F8)</f>
        <v>0</v>
      </c>
      <c r="H8" s="51"/>
    </row>
    <row r="9" spans="1:8" ht="27.75" customHeight="1" x14ac:dyDescent="0.2">
      <c r="A9" s="105" t="s">
        <v>75</v>
      </c>
      <c r="B9" s="317"/>
      <c r="C9" s="317"/>
      <c r="D9" s="317"/>
      <c r="E9" s="317"/>
      <c r="F9" s="317"/>
      <c r="G9" s="318">
        <f t="shared" si="0"/>
        <v>0</v>
      </c>
      <c r="H9" s="51"/>
    </row>
    <row r="10" spans="1:8" ht="27.75" customHeight="1" x14ac:dyDescent="0.2">
      <c r="A10" s="105" t="s">
        <v>76</v>
      </c>
      <c r="B10" s="317"/>
      <c r="C10" s="317"/>
      <c r="D10" s="317"/>
      <c r="E10" s="317"/>
      <c r="F10" s="317"/>
      <c r="G10" s="318">
        <f t="shared" si="0"/>
        <v>0</v>
      </c>
      <c r="H10" s="51"/>
    </row>
    <row r="11" spans="1:8" ht="27.75" customHeight="1" x14ac:dyDescent="0.2">
      <c r="A11" s="105" t="s">
        <v>77</v>
      </c>
      <c r="B11" s="317"/>
      <c r="C11" s="317"/>
      <c r="D11" s="317"/>
      <c r="E11" s="317"/>
      <c r="F11" s="317"/>
      <c r="G11" s="318">
        <f t="shared" si="0"/>
        <v>0</v>
      </c>
      <c r="H11" s="51"/>
    </row>
    <row r="12" spans="1:8" ht="27.75" customHeight="1" x14ac:dyDescent="0.2">
      <c r="A12" s="105" t="s">
        <v>78</v>
      </c>
      <c r="B12" s="317"/>
      <c r="C12" s="317"/>
      <c r="D12" s="317"/>
      <c r="E12" s="317"/>
      <c r="F12" s="317"/>
      <c r="G12" s="318">
        <f t="shared" si="0"/>
        <v>0</v>
      </c>
      <c r="H12" s="51"/>
    </row>
    <row r="13" spans="1:8" ht="27.75" customHeight="1" x14ac:dyDescent="0.2">
      <c r="A13" s="105" t="s">
        <v>79</v>
      </c>
      <c r="B13" s="317"/>
      <c r="C13" s="317"/>
      <c r="D13" s="317"/>
      <c r="E13" s="317"/>
      <c r="F13" s="317"/>
      <c r="G13" s="318">
        <f t="shared" si="0"/>
        <v>0</v>
      </c>
      <c r="H13" s="51"/>
    </row>
    <row r="14" spans="1:8" ht="27.75" customHeight="1" x14ac:dyDescent="0.2">
      <c r="A14" s="105" t="s">
        <v>80</v>
      </c>
      <c r="B14" s="317"/>
      <c r="C14" s="317"/>
      <c r="D14" s="317"/>
      <c r="E14" s="317"/>
      <c r="F14" s="317"/>
      <c r="G14" s="318">
        <f t="shared" si="0"/>
        <v>0</v>
      </c>
    </row>
    <row r="15" spans="1:8" ht="27.75" customHeight="1" x14ac:dyDescent="0.2">
      <c r="A15" s="105" t="s">
        <v>81</v>
      </c>
      <c r="B15" s="317"/>
      <c r="C15" s="317"/>
      <c r="D15" s="317"/>
      <c r="E15" s="317"/>
      <c r="F15" s="317"/>
      <c r="G15" s="318">
        <f t="shared" si="0"/>
        <v>0</v>
      </c>
      <c r="H15" s="51"/>
    </row>
    <row r="16" spans="1:8" ht="27.75" customHeight="1" x14ac:dyDescent="0.2">
      <c r="A16" s="105" t="s">
        <v>82</v>
      </c>
      <c r="B16" s="317"/>
      <c r="C16" s="317"/>
      <c r="D16" s="317"/>
      <c r="E16" s="317"/>
      <c r="F16" s="317"/>
      <c r="G16" s="318">
        <f t="shared" si="0"/>
        <v>0</v>
      </c>
      <c r="H16" s="51"/>
    </row>
    <row r="17" spans="1:8" ht="27.75" customHeight="1" x14ac:dyDescent="0.2">
      <c r="A17" s="105" t="s">
        <v>83</v>
      </c>
      <c r="B17" s="317"/>
      <c r="C17" s="317"/>
      <c r="D17" s="317"/>
      <c r="E17" s="317"/>
      <c r="F17" s="317"/>
      <c r="G17" s="318">
        <f t="shared" si="0"/>
        <v>0</v>
      </c>
    </row>
    <row r="18" spans="1:8" ht="27.75" customHeight="1" x14ac:dyDescent="0.2">
      <c r="A18" s="105" t="s">
        <v>84</v>
      </c>
      <c r="B18" s="317"/>
      <c r="C18" s="317"/>
      <c r="D18" s="317"/>
      <c r="E18" s="317"/>
      <c r="F18" s="317"/>
      <c r="G18" s="318">
        <f t="shared" si="0"/>
        <v>0</v>
      </c>
      <c r="H18" s="49"/>
    </row>
    <row r="19" spans="1:8" ht="27.75" customHeight="1" x14ac:dyDescent="0.2">
      <c r="A19" s="105" t="s">
        <v>85</v>
      </c>
      <c r="B19" s="317"/>
      <c r="C19" s="317"/>
      <c r="D19" s="317"/>
      <c r="E19" s="317"/>
      <c r="F19" s="317"/>
      <c r="G19" s="318">
        <f t="shared" si="0"/>
        <v>0</v>
      </c>
      <c r="H19" s="51"/>
    </row>
    <row r="20" spans="1:8" ht="27.75" customHeight="1" x14ac:dyDescent="0.2">
      <c r="A20" s="105" t="s">
        <v>86</v>
      </c>
      <c r="B20" s="317"/>
      <c r="C20" s="317"/>
      <c r="D20" s="317"/>
      <c r="E20" s="317"/>
      <c r="F20" s="317"/>
      <c r="G20" s="318">
        <f t="shared" si="0"/>
        <v>0</v>
      </c>
      <c r="H20" s="56"/>
    </row>
    <row r="21" spans="1:8" ht="27.75" customHeight="1" x14ac:dyDescent="0.2">
      <c r="A21" s="105" t="s">
        <v>87</v>
      </c>
      <c r="B21" s="317"/>
      <c r="C21" s="317"/>
      <c r="D21" s="317"/>
      <c r="E21" s="317"/>
      <c r="F21" s="317"/>
      <c r="G21" s="318">
        <f t="shared" si="0"/>
        <v>0</v>
      </c>
      <c r="H21" s="57"/>
    </row>
    <row r="22" spans="1:8" ht="27.75" customHeight="1" x14ac:dyDescent="0.2">
      <c r="A22" s="105" t="s">
        <v>88</v>
      </c>
      <c r="B22" s="317"/>
      <c r="C22" s="317"/>
      <c r="D22" s="317"/>
      <c r="E22" s="317"/>
      <c r="F22" s="317"/>
      <c r="G22" s="318">
        <f t="shared" si="0"/>
        <v>0</v>
      </c>
      <c r="H22" s="57"/>
    </row>
    <row r="23" spans="1:8" ht="27.75" customHeight="1" x14ac:dyDescent="0.2">
      <c r="A23" s="105" t="s">
        <v>89</v>
      </c>
      <c r="B23" s="317"/>
      <c r="C23" s="317"/>
      <c r="D23" s="317"/>
      <c r="E23" s="317"/>
      <c r="F23" s="317"/>
      <c r="G23" s="318">
        <f t="shared" si="0"/>
        <v>0</v>
      </c>
      <c r="H23" s="57"/>
    </row>
    <row r="24" spans="1:8" ht="27.75" customHeight="1" x14ac:dyDescent="0.2">
      <c r="A24" s="105" t="s">
        <v>90</v>
      </c>
      <c r="B24" s="317"/>
      <c r="C24" s="317"/>
      <c r="D24" s="317"/>
      <c r="E24" s="317"/>
      <c r="F24" s="317"/>
      <c r="G24" s="318">
        <f t="shared" si="0"/>
        <v>0</v>
      </c>
      <c r="H24" s="57"/>
    </row>
    <row r="25" spans="1:8" ht="27.75" customHeight="1" x14ac:dyDescent="0.2">
      <c r="A25" s="105" t="s">
        <v>91</v>
      </c>
      <c r="B25" s="317"/>
      <c r="C25" s="317"/>
      <c r="D25" s="317"/>
      <c r="E25" s="317"/>
      <c r="F25" s="317"/>
      <c r="G25" s="318">
        <f t="shared" si="0"/>
        <v>0</v>
      </c>
    </row>
    <row r="26" spans="1:8" ht="27.75" customHeight="1" x14ac:dyDescent="0.2">
      <c r="A26" s="105" t="s">
        <v>92</v>
      </c>
      <c r="B26" s="317"/>
      <c r="C26" s="317"/>
      <c r="D26" s="317"/>
      <c r="E26" s="317"/>
      <c r="F26" s="317"/>
      <c r="G26" s="318">
        <f t="shared" si="0"/>
        <v>0</v>
      </c>
      <c r="H26" s="58"/>
    </row>
    <row r="27" spans="1:8" ht="27.75" customHeight="1" x14ac:dyDescent="0.2">
      <c r="A27" s="105" t="s">
        <v>93</v>
      </c>
      <c r="B27" s="317"/>
      <c r="C27" s="317"/>
      <c r="D27" s="317"/>
      <c r="E27" s="317"/>
      <c r="F27" s="317"/>
      <c r="G27" s="318">
        <f t="shared" si="0"/>
        <v>0</v>
      </c>
      <c r="H27" s="51"/>
    </row>
    <row r="28" spans="1:8" ht="27.75" customHeight="1" x14ac:dyDescent="0.2">
      <c r="A28" s="105" t="s">
        <v>94</v>
      </c>
      <c r="B28" s="317"/>
      <c r="C28" s="317"/>
      <c r="D28" s="317"/>
      <c r="E28" s="317"/>
      <c r="F28" s="317"/>
      <c r="G28" s="318">
        <f t="shared" si="0"/>
        <v>0</v>
      </c>
      <c r="H28" s="51"/>
    </row>
    <row r="29" spans="1:8" ht="27.75" customHeight="1" x14ac:dyDescent="0.2">
      <c r="A29" s="105" t="s">
        <v>95</v>
      </c>
      <c r="B29" s="317"/>
      <c r="C29" s="317"/>
      <c r="D29" s="317"/>
      <c r="E29" s="317"/>
      <c r="F29" s="317"/>
      <c r="G29" s="318">
        <f t="shared" si="0"/>
        <v>0</v>
      </c>
      <c r="H29" s="51"/>
    </row>
    <row r="30" spans="1:8" ht="27.75" customHeight="1" x14ac:dyDescent="0.2">
      <c r="A30" s="105" t="s">
        <v>96</v>
      </c>
      <c r="B30" s="317"/>
      <c r="C30" s="317"/>
      <c r="D30" s="317"/>
      <c r="E30" s="317"/>
      <c r="F30" s="317"/>
      <c r="G30" s="318">
        <f t="shared" si="0"/>
        <v>0</v>
      </c>
      <c r="H30" s="51"/>
    </row>
    <row r="31" spans="1:8" ht="27.75" customHeight="1" x14ac:dyDescent="0.2">
      <c r="A31" s="105" t="s">
        <v>97</v>
      </c>
      <c r="B31" s="317"/>
      <c r="C31" s="317"/>
      <c r="D31" s="317"/>
      <c r="E31" s="317"/>
      <c r="F31" s="317"/>
      <c r="G31" s="318">
        <f t="shared" si="0"/>
        <v>0</v>
      </c>
      <c r="H31" s="51"/>
    </row>
    <row r="32" spans="1:8" ht="27.75" customHeight="1" x14ac:dyDescent="0.2">
      <c r="A32" s="105" t="s">
        <v>98</v>
      </c>
      <c r="B32" s="317"/>
      <c r="C32" s="317"/>
      <c r="D32" s="317"/>
      <c r="E32" s="317"/>
      <c r="F32" s="317"/>
      <c r="G32" s="318">
        <f t="shared" si="0"/>
        <v>0</v>
      </c>
      <c r="H32" s="51"/>
    </row>
    <row r="33" spans="1:8" ht="27.75" customHeight="1" x14ac:dyDescent="0.2">
      <c r="A33" s="105" t="s">
        <v>99</v>
      </c>
      <c r="B33" s="317"/>
      <c r="C33" s="317"/>
      <c r="D33" s="317"/>
      <c r="E33" s="317"/>
      <c r="F33" s="317"/>
      <c r="G33" s="318">
        <f t="shared" si="0"/>
        <v>0</v>
      </c>
    </row>
    <row r="34" spans="1:8" ht="27.75" customHeight="1" x14ac:dyDescent="0.2">
      <c r="A34" s="105" t="s">
        <v>396</v>
      </c>
      <c r="B34" s="317"/>
      <c r="C34" s="317"/>
      <c r="D34" s="317"/>
      <c r="E34" s="317"/>
      <c r="F34" s="317"/>
      <c r="G34" s="318">
        <f t="shared" si="0"/>
        <v>0</v>
      </c>
      <c r="H34" s="59"/>
    </row>
    <row r="35" spans="1:8" ht="27.75" customHeight="1" x14ac:dyDescent="0.2">
      <c r="A35" s="105" t="s">
        <v>584</v>
      </c>
      <c r="B35" s="352"/>
      <c r="C35" s="352"/>
      <c r="D35" s="352"/>
      <c r="E35" s="352"/>
      <c r="F35" s="352"/>
      <c r="G35" s="318">
        <f t="shared" si="0"/>
        <v>0</v>
      </c>
      <c r="H35" s="59"/>
    </row>
    <row r="36" spans="1:8" s="72" customFormat="1" ht="27.75" customHeight="1" x14ac:dyDescent="0.25">
      <c r="A36" s="242" t="s">
        <v>427</v>
      </c>
      <c r="B36" s="318">
        <f t="shared" ref="B36:G36" si="1">SUM(B7:B35)</f>
        <v>0</v>
      </c>
      <c r="C36" s="318">
        <f t="shared" si="1"/>
        <v>0</v>
      </c>
      <c r="D36" s="318">
        <f t="shared" si="1"/>
        <v>0</v>
      </c>
      <c r="E36" s="318">
        <f t="shared" si="1"/>
        <v>0</v>
      </c>
      <c r="F36" s="318">
        <f t="shared" si="1"/>
        <v>0</v>
      </c>
      <c r="G36" s="318">
        <f t="shared" si="1"/>
        <v>0</v>
      </c>
      <c r="H36" s="48"/>
    </row>
    <row r="38" spans="1:8" x14ac:dyDescent="0.2">
      <c r="A38" s="569" t="str">
        <f>IF(OR(DR_REG&lt;&gt;DR_LIEU_ETP,CR_REG&lt;&gt;CR_LIEU_ETP,DOC_REG&lt;&gt;DOC_LIEU_ETP,IE_REG&lt;&gt;IE_LIEU_ETP,AUTRE_REG&lt;&gt;AUTRE_LIEU_ETP,TOT_REG&lt;&gt;TOT_LIEU_ETP),"Les totaux des ETP par région ne correspondent pas aux totaux des ETP répartis par lieu de travail.","Contrôles OK")</f>
        <v>Contrôles OK</v>
      </c>
      <c r="B38" s="569"/>
      <c r="C38" s="569"/>
      <c r="D38" s="569"/>
      <c r="E38" s="569"/>
      <c r="F38" s="569"/>
      <c r="G38" s="569"/>
    </row>
    <row r="39" spans="1:8" ht="15.75" x14ac:dyDescent="0.25">
      <c r="A39" s="72" t="s">
        <v>581</v>
      </c>
    </row>
    <row r="40" spans="1:8" ht="15.75" x14ac:dyDescent="0.2">
      <c r="A40" s="242" t="s">
        <v>427</v>
      </c>
      <c r="B40" s="318">
        <f>DR_LIEU_ETP</f>
        <v>0</v>
      </c>
      <c r="C40" s="318">
        <f>CR_LIEU_ETP</f>
        <v>0</v>
      </c>
      <c r="D40" s="318">
        <f>DOC_LIEU_ETP</f>
        <v>0</v>
      </c>
      <c r="E40" s="318">
        <f>IE_LIEU_ETP</f>
        <v>0</v>
      </c>
      <c r="F40" s="318">
        <f>AUTRE_LIEU_ETP</f>
        <v>0</v>
      </c>
      <c r="G40" s="318">
        <f>TOT_LIEU_ETP</f>
        <v>0</v>
      </c>
    </row>
    <row r="50" ht="31.5" customHeight="1" x14ac:dyDescent="0.2"/>
    <row r="51" ht="31.5" customHeight="1" x14ac:dyDescent="0.2"/>
    <row r="52" ht="31.5" customHeight="1" x14ac:dyDescent="0.2"/>
  </sheetData>
  <mergeCells count="4">
    <mergeCell ref="A38:G38"/>
    <mergeCell ref="A3:G3"/>
    <mergeCell ref="A4:G4"/>
    <mergeCell ref="A2:G2"/>
  </mergeCells>
  <conditionalFormatting sqref="B6:F6">
    <cfRule type="cellIs" dxfId="8" priority="13" operator="equal">
      <formula>""</formula>
    </cfRule>
  </conditionalFormatting>
  <conditionalFormatting sqref="B36">
    <cfRule type="cellIs" dxfId="7" priority="11" operator="notEqual">
      <formula>$B$40</formula>
    </cfRule>
  </conditionalFormatting>
  <conditionalFormatting sqref="C36">
    <cfRule type="cellIs" dxfId="6" priority="5" operator="notEqual">
      <formula>$C$40</formula>
    </cfRule>
  </conditionalFormatting>
  <conditionalFormatting sqref="D36">
    <cfRule type="cellIs" dxfId="5" priority="4" operator="notEqual">
      <formula>$D$40</formula>
    </cfRule>
  </conditionalFormatting>
  <conditionalFormatting sqref="E36">
    <cfRule type="cellIs" dxfId="4" priority="3" operator="notEqual">
      <formula>$E$40</formula>
    </cfRule>
  </conditionalFormatting>
  <conditionalFormatting sqref="F36">
    <cfRule type="cellIs" dxfId="3" priority="2" operator="notEqual">
      <formula>$F$40</formula>
    </cfRule>
  </conditionalFormatting>
  <conditionalFormatting sqref="G36">
    <cfRule type="cellIs" dxfId="2" priority="1" operator="notEqual">
      <formula>$G$40</formula>
    </cfRule>
  </conditionalFormatting>
  <printOptions horizontalCentered="1"/>
  <pageMargins left="0.23622047244094491" right="0.59055118110236227" top="0.39370078740157483" bottom="0.78740157480314965" header="0.39370078740157483" footer="0.55118110236220474"/>
  <pageSetup paperSize="9" scale="16" orientation="portrait" r:id="rId1"/>
  <headerFooter alignWithMargins="0">
    <oddFooter>&amp;L&amp;8&amp;A&amp;R&amp;8R&amp;&amp;D 2022</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pageSetUpPr fitToPage="1"/>
  </sheetPr>
  <dimension ref="A1:H28"/>
  <sheetViews>
    <sheetView showGridLines="0" zoomScaleNormal="100" workbookViewId="0">
      <pane xSplit="7" ySplit="2" topLeftCell="H3" activePane="bottomRight" state="frozen"/>
      <selection activeCell="A13" sqref="A13:E13"/>
      <selection pane="topRight" activeCell="A13" sqref="A13:E13"/>
      <selection pane="bottomLeft" activeCell="A13" sqref="A13:E13"/>
      <selection pane="bottomRight" activeCell="B8" sqref="B8"/>
    </sheetView>
  </sheetViews>
  <sheetFormatPr baseColWidth="10" defaultColWidth="11.42578125" defaultRowHeight="15" x14ac:dyDescent="0.2"/>
  <cols>
    <col min="1" max="1" width="41.5703125" style="47" customWidth="1"/>
    <col min="2" max="3" width="15.7109375" style="47" customWidth="1"/>
    <col min="4" max="4" width="19.85546875" style="47" customWidth="1"/>
    <col min="5" max="5" width="17.5703125" style="47" customWidth="1"/>
    <col min="6" max="6" width="17.85546875" style="47" customWidth="1"/>
    <col min="7" max="7" width="18.7109375" style="47" customWidth="1"/>
    <col min="8" max="8" width="3.28515625" style="48" customWidth="1"/>
    <col min="9" max="16384" width="11.42578125" style="47"/>
  </cols>
  <sheetData>
    <row r="1" spans="1:8" ht="15.75" x14ac:dyDescent="0.2">
      <c r="A1" s="45"/>
      <c r="B1" s="46"/>
    </row>
    <row r="2" spans="1:8" ht="46.15" customHeight="1" x14ac:dyDescent="0.2">
      <c r="A2" s="629" t="str">
        <f>"Effectifs de R&amp;D travaillant dans votre organisme au 31/12/" &amp; SURVEY_YEAR &amp; " et rémunérés par un tiers, en personnes physiques (PP)"</f>
        <v>Effectifs de R&amp;D travaillant dans votre organisme au 31/12/2024 et rémunérés par un tiers, en personnes physiques (PP)</v>
      </c>
      <c r="B2" s="629"/>
      <c r="C2" s="629"/>
      <c r="D2" s="629"/>
      <c r="E2" s="629"/>
      <c r="F2" s="629"/>
      <c r="G2" s="629"/>
      <c r="H2" s="49"/>
    </row>
    <row r="3" spans="1:8" x14ac:dyDescent="0.2">
      <c r="A3" s="626" t="s">
        <v>397</v>
      </c>
      <c r="B3" s="626"/>
      <c r="C3" s="626"/>
      <c r="D3" s="626"/>
      <c r="E3" s="626"/>
      <c r="F3" s="626"/>
      <c r="G3" s="626"/>
      <c r="H3" s="51"/>
    </row>
    <row r="4" spans="1:8" ht="15.75" x14ac:dyDescent="0.2">
      <c r="A4" s="627" t="str">
        <f>"En Personnes Physiques (PP) au 31/12/" &amp; SURVEY_YEAR</f>
        <v>En Personnes Physiques (PP) au 31/12/2024</v>
      </c>
      <c r="B4" s="627"/>
      <c r="C4" s="627"/>
      <c r="D4" s="627"/>
      <c r="E4" s="627"/>
      <c r="F4" s="627"/>
      <c r="G4" s="627"/>
      <c r="H4" s="53"/>
    </row>
    <row r="5" spans="1:8" ht="29.25" customHeight="1" x14ac:dyDescent="0.2">
      <c r="A5" s="630" t="s">
        <v>569</v>
      </c>
      <c r="B5" s="630"/>
      <c r="C5" s="630"/>
      <c r="D5" s="630"/>
      <c r="E5" s="630"/>
      <c r="F5" s="630"/>
      <c r="G5" s="630"/>
      <c r="H5" s="53"/>
    </row>
    <row r="6" spans="1:8" ht="76.5" customHeight="1" x14ac:dyDescent="0.2">
      <c r="A6" s="304" t="s">
        <v>412</v>
      </c>
      <c r="B6" s="304" t="s">
        <v>413</v>
      </c>
      <c r="C6" s="304" t="s">
        <v>422</v>
      </c>
      <c r="D6" s="304" t="s">
        <v>416</v>
      </c>
      <c r="E6" s="304" t="s">
        <v>414</v>
      </c>
      <c r="F6" s="304" t="s">
        <v>415</v>
      </c>
      <c r="G6" s="290" t="s">
        <v>358</v>
      </c>
      <c r="H6" s="58"/>
    </row>
    <row r="7" spans="1:8" ht="24.95" customHeight="1" x14ac:dyDescent="0.2">
      <c r="A7" s="628" t="s">
        <v>582</v>
      </c>
      <c r="B7" s="628"/>
      <c r="C7" s="628"/>
      <c r="D7" s="628"/>
      <c r="E7" s="628"/>
      <c r="F7" s="628"/>
      <c r="G7" s="628"/>
      <c r="H7" s="58"/>
    </row>
    <row r="8" spans="1:8" ht="29.25" customHeight="1" x14ac:dyDescent="0.2">
      <c r="A8" s="330" t="s">
        <v>398</v>
      </c>
      <c r="B8" s="317"/>
      <c r="C8" s="317"/>
      <c r="D8" s="317"/>
      <c r="E8" s="317"/>
      <c r="F8" s="317"/>
      <c r="G8" s="318">
        <f t="shared" ref="G8:G13" si="0">SUM(B8:F8)</f>
        <v>0</v>
      </c>
      <c r="H8" s="51"/>
    </row>
    <row r="9" spans="1:8" ht="29.25" customHeight="1" x14ac:dyDescent="0.2">
      <c r="A9" s="331" t="s">
        <v>399</v>
      </c>
      <c r="B9" s="317"/>
      <c r="C9" s="317"/>
      <c r="D9" s="317"/>
      <c r="E9" s="317"/>
      <c r="F9" s="317"/>
      <c r="G9" s="318">
        <f t="shared" si="0"/>
        <v>0</v>
      </c>
      <c r="H9" s="51"/>
    </row>
    <row r="10" spans="1:8" ht="29.25" customHeight="1" x14ac:dyDescent="0.2">
      <c r="A10" s="331" t="s">
        <v>400</v>
      </c>
      <c r="B10" s="317"/>
      <c r="C10" s="317"/>
      <c r="D10" s="317"/>
      <c r="E10" s="317"/>
      <c r="F10" s="317"/>
      <c r="G10" s="318">
        <f t="shared" si="0"/>
        <v>0</v>
      </c>
      <c r="H10" s="51"/>
    </row>
    <row r="11" spans="1:8" ht="29.25" customHeight="1" x14ac:dyDescent="0.2">
      <c r="A11" s="331" t="s">
        <v>401</v>
      </c>
      <c r="B11" s="317"/>
      <c r="C11" s="317"/>
      <c r="D11" s="317"/>
      <c r="E11" s="317"/>
      <c r="F11" s="317"/>
      <c r="G11" s="318">
        <f t="shared" si="0"/>
        <v>0</v>
      </c>
      <c r="H11" s="51"/>
    </row>
    <row r="12" spans="1:8" ht="29.25" customHeight="1" x14ac:dyDescent="0.2">
      <c r="A12" s="332" t="s">
        <v>402</v>
      </c>
      <c r="B12" s="317"/>
      <c r="C12" s="317"/>
      <c r="D12" s="317"/>
      <c r="E12" s="317"/>
      <c r="F12" s="317"/>
      <c r="G12" s="318">
        <f t="shared" si="0"/>
        <v>0</v>
      </c>
      <c r="H12" s="51"/>
    </row>
    <row r="13" spans="1:8" ht="29.25" customHeight="1" x14ac:dyDescent="0.2">
      <c r="A13" s="333" t="s">
        <v>403</v>
      </c>
      <c r="B13" s="317"/>
      <c r="C13" s="317"/>
      <c r="D13" s="317"/>
      <c r="E13" s="317"/>
      <c r="F13" s="317"/>
      <c r="G13" s="318">
        <f t="shared" si="0"/>
        <v>0</v>
      </c>
      <c r="H13" s="51"/>
    </row>
    <row r="14" spans="1:8" ht="29.25" customHeight="1" x14ac:dyDescent="0.2">
      <c r="A14" s="334" t="s">
        <v>404</v>
      </c>
      <c r="B14" s="318">
        <f t="shared" ref="B14:G14" si="1">SUM(B8:B13)</f>
        <v>0</v>
      </c>
      <c r="C14" s="318">
        <f t="shared" si="1"/>
        <v>0</v>
      </c>
      <c r="D14" s="318">
        <f t="shared" si="1"/>
        <v>0</v>
      </c>
      <c r="E14" s="318">
        <f t="shared" si="1"/>
        <v>0</v>
      </c>
      <c r="F14" s="318">
        <f t="shared" si="1"/>
        <v>0</v>
      </c>
      <c r="G14" s="318">
        <f t="shared" si="1"/>
        <v>0</v>
      </c>
      <c r="H14" s="51"/>
    </row>
    <row r="15" spans="1:8" ht="18.75" customHeight="1" x14ac:dyDescent="0.2">
      <c r="A15" s="145"/>
      <c r="B15" s="145"/>
      <c r="C15" s="145"/>
      <c r="D15" s="145"/>
      <c r="E15" s="145"/>
      <c r="F15" s="145"/>
      <c r="G15" s="145"/>
      <c r="H15" s="51"/>
    </row>
    <row r="26" ht="31.5" customHeight="1" x14ac:dyDescent="0.2"/>
    <row r="27" ht="31.5" customHeight="1" x14ac:dyDescent="0.2"/>
    <row r="28" ht="31.5" customHeight="1" x14ac:dyDescent="0.2"/>
  </sheetData>
  <mergeCells count="5">
    <mergeCell ref="A3:G3"/>
    <mergeCell ref="A4:G4"/>
    <mergeCell ref="A7:G7"/>
    <mergeCell ref="A2:G2"/>
    <mergeCell ref="A5:G5"/>
  </mergeCells>
  <conditionalFormatting sqref="B6:F6">
    <cfRule type="cellIs" dxfId="1"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59" orientation="portrait" r:id="rId1"/>
  <headerFooter alignWithMargins="0">
    <oddFooter>&amp;L&amp;8&amp;A&amp;R&amp;8R&amp;&amp;D 2022</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pageSetUpPr fitToPage="1"/>
  </sheetPr>
  <dimension ref="A1:H37"/>
  <sheetViews>
    <sheetView showGridLines="0" zoomScaleNormal="100" workbookViewId="0">
      <pane xSplit="1" ySplit="7" topLeftCell="B8" activePane="bottomRight" state="frozen"/>
      <selection pane="topRight" activeCell="B1" sqref="B1"/>
      <selection pane="bottomLeft" activeCell="A8" sqref="A8"/>
      <selection pane="bottomRight" activeCell="A4" sqref="A4:G4"/>
    </sheetView>
  </sheetViews>
  <sheetFormatPr baseColWidth="10" defaultColWidth="11.42578125" defaultRowHeight="15" x14ac:dyDescent="0.2"/>
  <cols>
    <col min="1" max="1" width="45.42578125" style="47" customWidth="1"/>
    <col min="2" max="3" width="15.7109375" style="47" customWidth="1"/>
    <col min="4" max="4" width="19.28515625" style="47" customWidth="1"/>
    <col min="5" max="5" width="17.5703125" style="47" customWidth="1"/>
    <col min="6" max="6" width="17.85546875" style="47" customWidth="1"/>
    <col min="7" max="7" width="18.7109375" style="47" customWidth="1"/>
    <col min="8" max="8" width="3.140625" style="48" customWidth="1"/>
    <col min="9" max="16384" width="11.42578125" style="47"/>
  </cols>
  <sheetData>
    <row r="1" spans="1:8" ht="15.75" x14ac:dyDescent="0.2">
      <c r="A1" s="45"/>
      <c r="B1" s="46"/>
    </row>
    <row r="2" spans="1:8" ht="34.15" customHeight="1" x14ac:dyDescent="0.2">
      <c r="A2" s="629" t="str">
        <f>"Effectifs de R&amp;D travaillant dans votre organisme en " &amp; SURVEY_YEAR &amp; " et rémunérés par un tiers, en équivalents temps plein recherche (ETPR)"</f>
        <v>Effectifs de R&amp;D travaillant dans votre organisme en 2024 et rémunérés par un tiers, en équivalents temps plein recherche (ETPR)</v>
      </c>
      <c r="B2" s="629"/>
      <c r="C2" s="629"/>
      <c r="D2" s="629"/>
      <c r="E2" s="629"/>
      <c r="F2" s="629"/>
      <c r="G2" s="629"/>
      <c r="H2" s="49"/>
    </row>
    <row r="3" spans="1:8" x14ac:dyDescent="0.2">
      <c r="A3" s="631" t="s">
        <v>397</v>
      </c>
      <c r="B3" s="631"/>
      <c r="C3" s="631"/>
      <c r="D3" s="631"/>
      <c r="E3" s="631"/>
      <c r="F3" s="631"/>
      <c r="G3" s="631"/>
      <c r="H3" s="51"/>
    </row>
    <row r="4" spans="1:8" ht="75" customHeight="1" x14ac:dyDescent="0.2">
      <c r="A4" s="600" t="s">
        <v>579</v>
      </c>
      <c r="B4" s="600"/>
      <c r="C4" s="600"/>
      <c r="D4" s="600"/>
      <c r="E4" s="600"/>
      <c r="F4" s="600"/>
      <c r="G4" s="600"/>
      <c r="H4" s="56"/>
    </row>
    <row r="5" spans="1:8" ht="16.5" customHeight="1" x14ac:dyDescent="0.2">
      <c r="A5" s="335"/>
      <c r="B5" s="335"/>
      <c r="C5" s="335"/>
      <c r="D5" s="335"/>
      <c r="E5" s="335"/>
      <c r="F5" s="335"/>
      <c r="G5" s="335"/>
      <c r="H5" s="56"/>
    </row>
    <row r="6" spans="1:8" ht="78.75" x14ac:dyDescent="0.2">
      <c r="A6" s="304" t="s">
        <v>412</v>
      </c>
      <c r="B6" s="304" t="s">
        <v>413</v>
      </c>
      <c r="C6" s="304" t="s">
        <v>422</v>
      </c>
      <c r="D6" s="304" t="s">
        <v>416</v>
      </c>
      <c r="E6" s="304" t="s">
        <v>414</v>
      </c>
      <c r="F6" s="304" t="s">
        <v>415</v>
      </c>
      <c r="G6" s="290" t="s">
        <v>358</v>
      </c>
      <c r="H6" s="58"/>
    </row>
    <row r="7" spans="1:8" ht="17.25" customHeight="1" x14ac:dyDescent="0.2">
      <c r="A7" s="632" t="s">
        <v>582</v>
      </c>
      <c r="B7" s="632"/>
      <c r="C7" s="632"/>
      <c r="D7" s="632"/>
      <c r="E7" s="632"/>
      <c r="F7" s="632"/>
      <c r="G7" s="632"/>
      <c r="H7" s="58"/>
    </row>
    <row r="8" spans="1:8" ht="29.25" customHeight="1" x14ac:dyDescent="0.2">
      <c r="A8" s="330" t="s">
        <v>398</v>
      </c>
      <c r="B8" s="317"/>
      <c r="C8" s="317"/>
      <c r="D8" s="317"/>
      <c r="E8" s="317"/>
      <c r="F8" s="317"/>
      <c r="G8" s="318">
        <f t="shared" ref="G8:G13" si="0">SUM(B8:F8)</f>
        <v>0</v>
      </c>
      <c r="H8" s="51"/>
    </row>
    <row r="9" spans="1:8" ht="29.25" customHeight="1" x14ac:dyDescent="0.2">
      <c r="A9" s="331" t="s">
        <v>399</v>
      </c>
      <c r="B9" s="317"/>
      <c r="C9" s="317"/>
      <c r="D9" s="317"/>
      <c r="E9" s="317"/>
      <c r="F9" s="317"/>
      <c r="G9" s="318">
        <f t="shared" si="0"/>
        <v>0</v>
      </c>
      <c r="H9" s="51"/>
    </row>
    <row r="10" spans="1:8" ht="29.25" customHeight="1" x14ac:dyDescent="0.2">
      <c r="A10" s="331" t="s">
        <v>400</v>
      </c>
      <c r="B10" s="317"/>
      <c r="C10" s="317"/>
      <c r="D10" s="317"/>
      <c r="E10" s="317"/>
      <c r="F10" s="317"/>
      <c r="G10" s="318">
        <f t="shared" si="0"/>
        <v>0</v>
      </c>
      <c r="H10" s="51"/>
    </row>
    <row r="11" spans="1:8" ht="29.25" customHeight="1" x14ac:dyDescent="0.2">
      <c r="A11" s="331" t="s">
        <v>401</v>
      </c>
      <c r="B11" s="317"/>
      <c r="C11" s="317"/>
      <c r="D11" s="317"/>
      <c r="E11" s="317"/>
      <c r="F11" s="317"/>
      <c r="G11" s="318">
        <f t="shared" si="0"/>
        <v>0</v>
      </c>
      <c r="H11" s="51"/>
    </row>
    <row r="12" spans="1:8" ht="29.25" customHeight="1" x14ac:dyDescent="0.2">
      <c r="A12" s="332" t="s">
        <v>402</v>
      </c>
      <c r="B12" s="317"/>
      <c r="C12" s="317"/>
      <c r="D12" s="317"/>
      <c r="E12" s="317"/>
      <c r="F12" s="317"/>
      <c r="G12" s="318">
        <f t="shared" si="0"/>
        <v>0</v>
      </c>
      <c r="H12" s="51"/>
    </row>
    <row r="13" spans="1:8" ht="29.25" customHeight="1" x14ac:dyDescent="0.2">
      <c r="A13" s="333" t="s">
        <v>403</v>
      </c>
      <c r="B13" s="317"/>
      <c r="C13" s="317"/>
      <c r="D13" s="317"/>
      <c r="E13" s="317"/>
      <c r="F13" s="317"/>
      <c r="G13" s="318">
        <f t="shared" si="0"/>
        <v>0</v>
      </c>
      <c r="H13" s="51"/>
    </row>
    <row r="14" spans="1:8" ht="29.25" customHeight="1" x14ac:dyDescent="0.2">
      <c r="A14" s="334" t="s">
        <v>428</v>
      </c>
      <c r="B14" s="318">
        <f t="shared" ref="B14:G14" si="1">SUM(B8:B13)</f>
        <v>0</v>
      </c>
      <c r="C14" s="318">
        <f t="shared" si="1"/>
        <v>0</v>
      </c>
      <c r="D14" s="318">
        <f t="shared" si="1"/>
        <v>0</v>
      </c>
      <c r="E14" s="318">
        <f t="shared" si="1"/>
        <v>0</v>
      </c>
      <c r="F14" s="318">
        <f t="shared" si="1"/>
        <v>0</v>
      </c>
      <c r="G14" s="318">
        <f t="shared" si="1"/>
        <v>0</v>
      </c>
      <c r="H14" s="59"/>
    </row>
    <row r="15" spans="1:8" x14ac:dyDescent="0.2">
      <c r="B15" s="61"/>
    </row>
    <row r="35" ht="31.5" customHeight="1" x14ac:dyDescent="0.2"/>
    <row r="36" ht="31.5" customHeight="1" x14ac:dyDescent="0.2"/>
    <row r="37" ht="31.5" customHeight="1" x14ac:dyDescent="0.2"/>
  </sheetData>
  <mergeCells count="4">
    <mergeCell ref="A3:G3"/>
    <mergeCell ref="A7:G7"/>
    <mergeCell ref="A2:G2"/>
    <mergeCell ref="A4:G4"/>
  </mergeCells>
  <conditionalFormatting sqref="B6:F6">
    <cfRule type="cellIs" dxfId="0"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59" orientation="portrait" r:id="rId1"/>
  <headerFooter alignWithMargins="0">
    <oddFooter>&amp;L&amp;8&amp;A&amp;R&amp;8R&amp;&amp;D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2:D84"/>
  <sheetViews>
    <sheetView showGridLines="0" zoomScale="85" zoomScaleNormal="85" workbookViewId="0">
      <pane xSplit="1" ySplit="7" topLeftCell="B8" activePane="bottomRight" state="frozen"/>
      <selection pane="topRight" activeCell="B1" sqref="B1"/>
      <selection pane="bottomLeft" activeCell="A8" sqref="A8"/>
      <selection pane="bottomRight" activeCell="B12" sqref="B12"/>
    </sheetView>
  </sheetViews>
  <sheetFormatPr baseColWidth="10" defaultColWidth="11.42578125" defaultRowHeight="15" x14ac:dyDescent="0.2"/>
  <cols>
    <col min="1" max="3" width="50.7109375" style="47" customWidth="1"/>
    <col min="4" max="4" width="3.140625" style="48" customWidth="1"/>
    <col min="5" max="16384" width="11.42578125" style="47"/>
  </cols>
  <sheetData>
    <row r="2" spans="1:4" ht="34.5" customHeight="1" thickBot="1" x14ac:dyDescent="0.3">
      <c r="A2" s="92" t="str">
        <f>"VOTRE ACTIVITÉ DE FINANCEUR DE R&amp;D EN "&amp;SURVEY_YEAR</f>
        <v>VOTRE ACTIVITÉ DE FINANCEUR DE R&amp;D EN 2024</v>
      </c>
      <c r="B2" s="93"/>
      <c r="C2" s="93"/>
      <c r="D2" s="49"/>
    </row>
    <row r="3" spans="1:4" ht="34.5" customHeight="1" thickTop="1" x14ac:dyDescent="0.25">
      <c r="A3" s="512" t="str">
        <f>"Montants reçus et reversés en " &amp; SURVEY_YEAR &amp; " par votre organisme dans le cadre de son activité de financeur de la R&amp;D"</f>
        <v>Montants reçus et reversés en 2024 par votre organisme dans le cadre de son activité de financeur de la R&amp;D</v>
      </c>
      <c r="B3" s="512"/>
      <c r="C3" s="512"/>
      <c r="D3" s="49"/>
    </row>
    <row r="4" spans="1:4" ht="111" customHeight="1" x14ac:dyDescent="0.2">
      <c r="A4" s="514" t="s">
        <v>430</v>
      </c>
      <c r="B4" s="515"/>
      <c r="C4" s="515"/>
      <c r="D4" s="51"/>
    </row>
    <row r="5" spans="1:4" ht="36" customHeight="1" x14ac:dyDescent="0.25">
      <c r="A5" s="513" t="s">
        <v>52</v>
      </c>
      <c r="B5" s="513"/>
      <c r="C5" s="513"/>
      <c r="D5" s="57"/>
    </row>
    <row r="6" spans="1:4" ht="15.75" x14ac:dyDescent="0.2">
      <c r="D6" s="57"/>
    </row>
    <row r="7" spans="1:4" ht="33" customHeight="1" x14ac:dyDescent="0.2">
      <c r="A7" s="342" t="s">
        <v>53</v>
      </c>
      <c r="B7" s="342" t="s">
        <v>54</v>
      </c>
      <c r="C7" s="343" t="s">
        <v>55</v>
      </c>
      <c r="D7" s="51"/>
    </row>
    <row r="8" spans="1:4" ht="21" customHeight="1" x14ac:dyDescent="0.2">
      <c r="A8" s="340"/>
      <c r="B8" s="341"/>
      <c r="C8" s="341"/>
      <c r="D8" s="51"/>
    </row>
    <row r="9" spans="1:4" ht="21" customHeight="1" x14ac:dyDescent="0.2">
      <c r="A9" s="347"/>
      <c r="B9" s="347"/>
      <c r="C9" s="347"/>
      <c r="D9" s="51"/>
    </row>
    <row r="10" spans="1:4" ht="21" customHeight="1" x14ac:dyDescent="0.2">
      <c r="A10" s="347"/>
      <c r="B10" s="347"/>
      <c r="C10" s="347"/>
      <c r="D10" s="51"/>
    </row>
    <row r="11" spans="1:4" ht="21" customHeight="1" x14ac:dyDescent="0.2">
      <c r="A11" s="347"/>
      <c r="B11" s="347"/>
      <c r="C11" s="347"/>
      <c r="D11" s="51"/>
    </row>
    <row r="12" spans="1:4" ht="21" customHeight="1" x14ac:dyDescent="0.2">
      <c r="A12" s="347"/>
      <c r="B12" s="347"/>
      <c r="C12" s="347"/>
      <c r="D12" s="51"/>
    </row>
    <row r="13" spans="1:4" ht="21" customHeight="1" x14ac:dyDescent="0.2">
      <c r="A13" s="347"/>
      <c r="B13" s="347"/>
      <c r="C13" s="347"/>
    </row>
    <row r="14" spans="1:4" ht="21" customHeight="1" x14ac:dyDescent="0.2">
      <c r="A14" s="347"/>
      <c r="B14" s="347"/>
      <c r="C14" s="347"/>
    </row>
    <row r="15" spans="1:4" ht="21" customHeight="1" x14ac:dyDescent="0.2">
      <c r="A15" s="347"/>
      <c r="B15" s="347"/>
      <c r="C15" s="347"/>
    </row>
    <row r="16" spans="1:4" ht="21" customHeight="1" x14ac:dyDescent="0.2">
      <c r="A16" s="347"/>
      <c r="B16" s="347"/>
      <c r="C16" s="347"/>
    </row>
    <row r="17" spans="1:4" ht="21" customHeight="1" x14ac:dyDescent="0.2">
      <c r="A17" s="347"/>
      <c r="B17" s="347"/>
      <c r="C17" s="347"/>
    </row>
    <row r="18" spans="1:4" ht="21" customHeight="1" x14ac:dyDescent="0.2">
      <c r="A18" s="347"/>
      <c r="B18" s="347"/>
      <c r="C18" s="347"/>
    </row>
    <row r="19" spans="1:4" ht="21" customHeight="1" x14ac:dyDescent="0.2">
      <c r="A19" s="347"/>
      <c r="B19" s="347"/>
      <c r="C19" s="347"/>
    </row>
    <row r="20" spans="1:4" ht="21" customHeight="1" x14ac:dyDescent="0.2">
      <c r="A20" s="347"/>
      <c r="B20" s="347"/>
      <c r="C20" s="347"/>
    </row>
    <row r="21" spans="1:4" ht="21" customHeight="1" x14ac:dyDescent="0.2">
      <c r="A21" s="347"/>
      <c r="B21" s="347"/>
      <c r="C21" s="347"/>
    </row>
    <row r="22" spans="1:4" ht="21" customHeight="1" x14ac:dyDescent="0.2">
      <c r="A22" s="347"/>
      <c r="B22" s="347"/>
      <c r="C22" s="347"/>
    </row>
    <row r="23" spans="1:4" ht="21" customHeight="1" x14ac:dyDescent="0.2">
      <c r="A23" s="347"/>
      <c r="B23" s="347"/>
      <c r="C23" s="347"/>
    </row>
    <row r="24" spans="1:4" ht="21" customHeight="1" x14ac:dyDescent="0.2">
      <c r="A24" s="347"/>
      <c r="B24" s="347"/>
      <c r="C24" s="347"/>
    </row>
    <row r="25" spans="1:4" ht="21" customHeight="1" x14ac:dyDescent="0.2">
      <c r="A25" s="347"/>
      <c r="B25" s="347"/>
      <c r="C25" s="347"/>
    </row>
    <row r="26" spans="1:4" ht="21" customHeight="1" x14ac:dyDescent="0.2">
      <c r="A26" s="347"/>
      <c r="B26" s="347"/>
      <c r="C26" s="347"/>
      <c r="D26" s="51"/>
    </row>
    <row r="27" spans="1:4" ht="21" customHeight="1" x14ac:dyDescent="0.2">
      <c r="A27" s="347"/>
      <c r="B27" s="347"/>
      <c r="C27" s="347"/>
      <c r="D27" s="51"/>
    </row>
    <row r="28" spans="1:4" ht="21" customHeight="1" x14ac:dyDescent="0.2">
      <c r="A28" s="347"/>
      <c r="B28" s="347"/>
      <c r="C28" s="347"/>
      <c r="D28" s="51"/>
    </row>
    <row r="29" spans="1:4" ht="21" customHeight="1" x14ac:dyDescent="0.2">
      <c r="A29" s="347"/>
      <c r="B29" s="347"/>
      <c r="C29" s="347"/>
      <c r="D29" s="51"/>
    </row>
    <row r="30" spans="1:4" ht="21" customHeight="1" x14ac:dyDescent="0.2">
      <c r="A30" s="347"/>
      <c r="B30" s="347"/>
      <c r="C30" s="347"/>
      <c r="D30" s="51"/>
    </row>
    <row r="31" spans="1:4" ht="21" customHeight="1" x14ac:dyDescent="0.2">
      <c r="A31" s="347"/>
      <c r="B31" s="347"/>
      <c r="C31" s="347"/>
      <c r="D31" s="51"/>
    </row>
    <row r="32" spans="1:4" ht="21" customHeight="1" x14ac:dyDescent="0.2">
      <c r="A32" s="347"/>
      <c r="B32" s="347"/>
      <c r="C32" s="347"/>
      <c r="D32" s="51"/>
    </row>
    <row r="33" spans="1:4" ht="21" customHeight="1" x14ac:dyDescent="0.2">
      <c r="A33" s="347"/>
      <c r="B33" s="347"/>
      <c r="C33" s="347"/>
      <c r="D33" s="51"/>
    </row>
    <row r="34" spans="1:4" ht="21" customHeight="1" x14ac:dyDescent="0.2">
      <c r="A34" s="347"/>
      <c r="B34" s="347"/>
      <c r="C34" s="347"/>
      <c r="D34" s="51"/>
    </row>
    <row r="35" spans="1:4" ht="21" customHeight="1" x14ac:dyDescent="0.2">
      <c r="A35" s="347"/>
      <c r="B35" s="347"/>
      <c r="C35" s="347"/>
      <c r="D35" s="51"/>
    </row>
    <row r="36" spans="1:4" ht="21" customHeight="1" x14ac:dyDescent="0.2">
      <c r="A36" s="347"/>
      <c r="B36" s="347"/>
      <c r="C36" s="347"/>
      <c r="D36" s="51"/>
    </row>
    <row r="37" spans="1:4" ht="21" customHeight="1" x14ac:dyDescent="0.2">
      <c r="A37" s="347"/>
      <c r="B37" s="347"/>
      <c r="C37" s="347"/>
      <c r="D37" s="51"/>
    </row>
    <row r="38" spans="1:4" ht="21" customHeight="1" x14ac:dyDescent="0.2">
      <c r="A38" s="347"/>
      <c r="B38" s="347"/>
      <c r="C38" s="347"/>
      <c r="D38" s="51"/>
    </row>
    <row r="39" spans="1:4" ht="21" customHeight="1" x14ac:dyDescent="0.2">
      <c r="A39" s="347"/>
      <c r="B39" s="347"/>
      <c r="C39" s="347"/>
      <c r="D39" s="51"/>
    </row>
    <row r="40" spans="1:4" ht="21" customHeight="1" x14ac:dyDescent="0.2">
      <c r="A40" s="347"/>
      <c r="B40" s="347"/>
      <c r="C40" s="347"/>
      <c r="D40" s="51"/>
    </row>
    <row r="41" spans="1:4" ht="21" customHeight="1" x14ac:dyDescent="0.2">
      <c r="A41" s="347"/>
      <c r="B41" s="347"/>
      <c r="C41" s="347"/>
      <c r="D41" s="51"/>
    </row>
    <row r="42" spans="1:4" ht="21" customHeight="1" x14ac:dyDescent="0.2">
      <c r="A42" s="347"/>
      <c r="B42" s="347"/>
      <c r="C42" s="347"/>
      <c r="D42" s="51"/>
    </row>
    <row r="43" spans="1:4" ht="21" customHeight="1" x14ac:dyDescent="0.2">
      <c r="A43" s="347"/>
      <c r="B43" s="347"/>
      <c r="C43" s="347"/>
      <c r="D43" s="51"/>
    </row>
    <row r="44" spans="1:4" ht="21" customHeight="1" x14ac:dyDescent="0.2">
      <c r="A44" s="347"/>
      <c r="B44" s="347"/>
      <c r="C44" s="347"/>
      <c r="D44" s="51"/>
    </row>
    <row r="45" spans="1:4" ht="21" customHeight="1" x14ac:dyDescent="0.2">
      <c r="A45" s="347"/>
      <c r="B45" s="347"/>
      <c r="C45" s="347"/>
      <c r="D45" s="51"/>
    </row>
    <row r="46" spans="1:4" ht="21" customHeight="1" x14ac:dyDescent="0.2">
      <c r="A46" s="347"/>
      <c r="B46" s="347"/>
      <c r="C46" s="347"/>
      <c r="D46" s="51"/>
    </row>
    <row r="47" spans="1:4" ht="21" customHeight="1" x14ac:dyDescent="0.2">
      <c r="A47" s="347"/>
      <c r="B47" s="347"/>
      <c r="C47" s="347"/>
      <c r="D47" s="51"/>
    </row>
    <row r="48" spans="1:4" ht="21" customHeight="1" x14ac:dyDescent="0.2">
      <c r="A48" s="347"/>
      <c r="B48" s="347"/>
      <c r="C48" s="347"/>
      <c r="D48" s="51"/>
    </row>
    <row r="49" spans="1:4" ht="21" customHeight="1" x14ac:dyDescent="0.2">
      <c r="A49" s="347"/>
      <c r="B49" s="347"/>
      <c r="C49" s="347"/>
      <c r="D49" s="51"/>
    </row>
    <row r="50" spans="1:4" x14ac:dyDescent="0.2">
      <c r="A50" s="55"/>
      <c r="B50" s="55"/>
      <c r="C50" s="55"/>
    </row>
    <row r="51" spans="1:4" ht="15.75" x14ac:dyDescent="0.25">
      <c r="A51" s="516" t="s">
        <v>56</v>
      </c>
      <c r="B51" s="516"/>
      <c r="C51" s="516"/>
      <c r="D51" s="51"/>
    </row>
    <row r="52" spans="1:4" x14ac:dyDescent="0.2">
      <c r="D52" s="56"/>
    </row>
    <row r="53" spans="1:4" ht="15.75" x14ac:dyDescent="0.2">
      <c r="D53" s="57"/>
    </row>
    <row r="54" spans="1:4" ht="15.75" x14ac:dyDescent="0.2">
      <c r="D54" s="57"/>
    </row>
    <row r="55" spans="1:4" ht="15.75" x14ac:dyDescent="0.2">
      <c r="D55" s="57"/>
    </row>
    <row r="56" spans="1:4" ht="15.75" x14ac:dyDescent="0.2">
      <c r="D56" s="57"/>
    </row>
    <row r="58" spans="1:4" x14ac:dyDescent="0.2">
      <c r="D58" s="58"/>
    </row>
    <row r="59" spans="1:4" x14ac:dyDescent="0.2">
      <c r="D59" s="51"/>
    </row>
    <row r="60" spans="1:4" x14ac:dyDescent="0.2">
      <c r="D60" s="51"/>
    </row>
    <row r="61" spans="1:4" x14ac:dyDescent="0.2">
      <c r="D61" s="51"/>
    </row>
    <row r="62" spans="1:4" x14ac:dyDescent="0.2">
      <c r="D62" s="51"/>
    </row>
    <row r="63" spans="1:4" x14ac:dyDescent="0.2">
      <c r="D63" s="51"/>
    </row>
    <row r="64" spans="1:4" x14ac:dyDescent="0.2">
      <c r="D64" s="51"/>
    </row>
    <row r="66" spans="4:4" ht="15.75" x14ac:dyDescent="0.2">
      <c r="D66" s="59"/>
    </row>
    <row r="82" ht="31.5" customHeight="1" x14ac:dyDescent="0.2"/>
    <row r="83" ht="31.5" customHeight="1" x14ac:dyDescent="0.2"/>
    <row r="84" ht="31.5" customHeight="1" x14ac:dyDescent="0.2"/>
  </sheetData>
  <mergeCells count="4">
    <mergeCell ref="A3:C3"/>
    <mergeCell ref="A5:C5"/>
    <mergeCell ref="A4:C4"/>
    <mergeCell ref="A51:C51"/>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F14"/>
  <sheetViews>
    <sheetView showGridLines="0" zoomScaleNormal="100" workbookViewId="0">
      <selection activeCell="A3" sqref="A3:A5"/>
    </sheetView>
  </sheetViews>
  <sheetFormatPr baseColWidth="10" defaultColWidth="11.42578125" defaultRowHeight="12.75" x14ac:dyDescent="0.2"/>
  <cols>
    <col min="1" max="1" width="45.5703125" style="2" customWidth="1"/>
    <col min="2" max="2" width="18.140625" style="2" customWidth="1"/>
    <col min="3" max="3" width="15.42578125" style="2" customWidth="1"/>
    <col min="4" max="4" width="16" style="2" customWidth="1"/>
    <col min="5" max="5" width="15.28515625" style="2" customWidth="1"/>
    <col min="6" max="6" width="3.7109375" style="2" customWidth="1"/>
    <col min="7" max="16384" width="11.42578125" style="2"/>
  </cols>
  <sheetData>
    <row r="1" spans="1:6" x14ac:dyDescent="0.2">
      <c r="A1" s="15"/>
      <c r="B1" s="16"/>
    </row>
    <row r="3" spans="1:6" x14ac:dyDescent="0.2">
      <c r="A3" s="633" t="s">
        <v>405</v>
      </c>
      <c r="B3" s="483"/>
      <c r="C3" s="483"/>
      <c r="D3" s="483"/>
      <c r="E3" s="483"/>
      <c r="F3" s="339"/>
    </row>
    <row r="4" spans="1:6" ht="21.75" customHeight="1" x14ac:dyDescent="0.2">
      <c r="A4" s="633"/>
      <c r="B4" s="484"/>
      <c r="C4" s="485" t="s">
        <v>406</v>
      </c>
      <c r="D4" s="484"/>
      <c r="E4" s="486" t="s">
        <v>407</v>
      </c>
      <c r="F4" s="339"/>
    </row>
    <row r="5" spans="1:6" ht="33" customHeight="1" x14ac:dyDescent="0.2">
      <c r="A5" s="633"/>
      <c r="B5" s="487"/>
      <c r="C5" s="487"/>
      <c r="D5" s="487"/>
      <c r="E5" s="487"/>
      <c r="F5" s="339"/>
    </row>
    <row r="6" spans="1:6" x14ac:dyDescent="0.2">
      <c r="A6" s="488"/>
      <c r="B6" s="488"/>
      <c r="C6" s="488"/>
      <c r="D6" s="488"/>
      <c r="E6" s="488"/>
    </row>
    <row r="7" spans="1:6" x14ac:dyDescent="0.2">
      <c r="A7" s="489" t="s">
        <v>408</v>
      </c>
      <c r="B7" s="489"/>
      <c r="C7" s="488"/>
      <c r="D7" s="489"/>
      <c r="E7" s="489"/>
    </row>
    <row r="8" spans="1:6" x14ac:dyDescent="0.2">
      <c r="A8" s="634" t="s">
        <v>409</v>
      </c>
      <c r="B8" s="634"/>
      <c r="C8" s="483"/>
      <c r="D8" s="490"/>
      <c r="E8" s="490"/>
      <c r="F8" s="339"/>
    </row>
    <row r="9" spans="1:6" ht="72.75" customHeight="1" x14ac:dyDescent="0.2">
      <c r="A9" s="635"/>
      <c r="B9" s="636"/>
      <c r="C9" s="636"/>
      <c r="D9" s="636"/>
      <c r="E9" s="637"/>
      <c r="F9" s="339"/>
    </row>
    <row r="10" spans="1:6" x14ac:dyDescent="0.2">
      <c r="A10" s="483"/>
      <c r="B10" s="483"/>
      <c r="C10" s="483"/>
      <c r="D10" s="483"/>
      <c r="E10" s="483"/>
      <c r="F10" s="339"/>
    </row>
    <row r="11" spans="1:6" x14ac:dyDescent="0.2">
      <c r="A11" s="483"/>
      <c r="B11" s="483"/>
      <c r="C11" s="483"/>
      <c r="D11" s="483"/>
      <c r="E11" s="483"/>
      <c r="F11" s="339"/>
    </row>
    <row r="12" spans="1:6" x14ac:dyDescent="0.2">
      <c r="A12" s="491" t="s">
        <v>410</v>
      </c>
      <c r="B12" s="483"/>
      <c r="C12" s="483"/>
      <c r="D12" s="483"/>
      <c r="E12" s="483"/>
      <c r="F12" s="339"/>
    </row>
    <row r="13" spans="1:6" ht="74.25" customHeight="1" x14ac:dyDescent="0.2">
      <c r="A13" s="635"/>
      <c r="B13" s="636"/>
      <c r="C13" s="636"/>
      <c r="D13" s="636"/>
      <c r="E13" s="637"/>
      <c r="F13" s="339"/>
    </row>
    <row r="14" spans="1:6" x14ac:dyDescent="0.2">
      <c r="A14" s="339"/>
      <c r="B14" s="339"/>
      <c r="C14" s="339"/>
      <c r="D14" s="339"/>
      <c r="E14" s="339"/>
      <c r="F14" s="339"/>
    </row>
  </sheetData>
  <mergeCells count="4">
    <mergeCell ref="A3:A5"/>
    <mergeCell ref="A8:B8"/>
    <mergeCell ref="A9:E9"/>
    <mergeCell ref="A13:E13"/>
  </mergeCells>
  <pageMargins left="0.70866141732283472" right="0.70866141732283472" top="0.74803149606299213" bottom="0.74803149606299213" header="0.31496062992125984" footer="0.31496062992125984"/>
  <pageSetup paperSize="9" orientation="portrait" r:id="rId1"/>
  <headerFooter>
    <oddFooter>&amp;L&amp;A&amp;RR&amp;&amp;D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H35"/>
  <sheetViews>
    <sheetView showGridLines="0" topLeftCell="A4" zoomScale="85" zoomScaleNormal="85" workbookViewId="0">
      <selection activeCell="A7" sqref="A7:G7"/>
    </sheetView>
  </sheetViews>
  <sheetFormatPr baseColWidth="10" defaultColWidth="11.42578125" defaultRowHeight="15" x14ac:dyDescent="0.2"/>
  <cols>
    <col min="1" max="7" width="11.42578125" style="47"/>
    <col min="8" max="8" width="3.140625" style="48" customWidth="1"/>
    <col min="9" max="16384" width="11.42578125" style="47"/>
  </cols>
  <sheetData>
    <row r="1" spans="1:8" ht="15.75" x14ac:dyDescent="0.2">
      <c r="A1" s="45"/>
      <c r="B1" s="46"/>
    </row>
    <row r="2" spans="1:8" ht="18.75" thickBot="1" x14ac:dyDescent="0.3">
      <c r="A2" s="89" t="str">
        <f>"VOTRE ACTIVITÉ D'OPÉRATEUR DE R&amp;D EN "&amp;SURVEY_YEAR</f>
        <v>VOTRE ACTIVITÉ D'OPÉRATEUR DE R&amp;D EN 2024</v>
      </c>
      <c r="B2" s="90"/>
      <c r="C2" s="91"/>
      <c r="D2" s="91"/>
      <c r="E2" s="91"/>
      <c r="F2" s="91"/>
      <c r="G2" s="91"/>
      <c r="H2" s="49"/>
    </row>
    <row r="3" spans="1:8" ht="16.5" thickTop="1" x14ac:dyDescent="0.2">
      <c r="A3" s="76"/>
      <c r="B3" s="77"/>
      <c r="C3" s="77"/>
      <c r="D3" s="77"/>
      <c r="E3" s="77"/>
      <c r="F3" s="77"/>
      <c r="G3" s="77"/>
      <c r="H3" s="49"/>
    </row>
    <row r="4" spans="1:8" ht="66" customHeight="1" x14ac:dyDescent="0.2">
      <c r="A4" s="517" t="s">
        <v>57</v>
      </c>
      <c r="B4" s="517"/>
      <c r="C4" s="517"/>
      <c r="D4" s="517"/>
      <c r="E4" s="517"/>
      <c r="F4" s="517"/>
      <c r="G4" s="517"/>
      <c r="H4" s="49"/>
    </row>
    <row r="5" spans="1:8" x14ac:dyDescent="0.2">
      <c r="H5" s="51"/>
    </row>
    <row r="6" spans="1:8" ht="87.6" customHeight="1" thickBot="1" x14ac:dyDescent="0.3">
      <c r="A6" s="519" t="s">
        <v>435</v>
      </c>
      <c r="B6" s="519"/>
      <c r="C6" s="519"/>
      <c r="D6" s="519"/>
      <c r="E6" s="519"/>
      <c r="F6" s="519"/>
      <c r="G6" s="519"/>
      <c r="H6" s="57"/>
    </row>
    <row r="7" spans="1:8" ht="70.5" customHeight="1" thickTop="1" x14ac:dyDescent="0.2">
      <c r="A7" s="520"/>
      <c r="B7" s="521"/>
      <c r="C7" s="521"/>
      <c r="D7" s="521"/>
      <c r="E7" s="521"/>
      <c r="F7" s="521"/>
      <c r="G7" s="522"/>
      <c r="H7" s="57"/>
    </row>
    <row r="9" spans="1:8" ht="15.75" x14ac:dyDescent="0.2">
      <c r="A9" s="523" t="str">
        <f>"Commentaires sur l'année " &amp; SURVEY_YEAR</f>
        <v>Commentaires sur l'année 2024</v>
      </c>
      <c r="B9" s="523"/>
      <c r="C9" s="523"/>
      <c r="D9" s="523"/>
      <c r="E9" s="523"/>
      <c r="F9" s="523"/>
      <c r="G9" s="523"/>
      <c r="H9" s="51"/>
    </row>
    <row r="10" spans="1:8" ht="64.900000000000006" customHeight="1" thickBot="1" x14ac:dyDescent="0.25">
      <c r="A10" s="524" t="s">
        <v>58</v>
      </c>
      <c r="B10" s="524"/>
      <c r="C10" s="524"/>
      <c r="D10" s="524"/>
      <c r="E10" s="524"/>
      <c r="F10" s="524"/>
      <c r="G10" s="524"/>
      <c r="H10" s="51"/>
    </row>
    <row r="11" spans="1:8" ht="70.5" customHeight="1" thickTop="1" x14ac:dyDescent="0.2">
      <c r="A11" s="520"/>
      <c r="B11" s="521"/>
      <c r="C11" s="521"/>
      <c r="D11" s="521"/>
      <c r="E11" s="521"/>
      <c r="F11" s="521"/>
      <c r="G11" s="522"/>
      <c r="H11" s="51"/>
    </row>
    <row r="12" spans="1:8" ht="9" customHeight="1" x14ac:dyDescent="0.2">
      <c r="A12" s="78"/>
      <c r="B12" s="78"/>
      <c r="C12" s="78"/>
      <c r="D12" s="78"/>
      <c r="E12" s="78"/>
      <c r="F12" s="78"/>
      <c r="G12" s="78"/>
      <c r="H12" s="51"/>
    </row>
    <row r="13" spans="1:8" ht="36.75" customHeight="1" x14ac:dyDescent="0.2">
      <c r="A13" s="518" t="s">
        <v>59</v>
      </c>
      <c r="B13" s="518"/>
      <c r="C13" s="518"/>
      <c r="D13" s="518"/>
      <c r="E13" s="518"/>
      <c r="F13" s="518"/>
      <c r="G13" s="518"/>
      <c r="H13" s="51"/>
    </row>
    <row r="14" spans="1:8" x14ac:dyDescent="0.2">
      <c r="H14" s="51"/>
    </row>
    <row r="16" spans="1:8" x14ac:dyDescent="0.2">
      <c r="H16" s="51"/>
    </row>
    <row r="17" spans="8:8" x14ac:dyDescent="0.2">
      <c r="H17" s="51"/>
    </row>
    <row r="19" spans="8:8" x14ac:dyDescent="0.2">
      <c r="H19" s="49"/>
    </row>
    <row r="20" spans="8:8" x14ac:dyDescent="0.2">
      <c r="H20" s="51"/>
    </row>
    <row r="21" spans="8:8" x14ac:dyDescent="0.2">
      <c r="H21" s="56"/>
    </row>
    <row r="22" spans="8:8" ht="15.75" x14ac:dyDescent="0.2">
      <c r="H22" s="57"/>
    </row>
    <row r="23" spans="8:8" ht="15.75" x14ac:dyDescent="0.2">
      <c r="H23" s="57"/>
    </row>
    <row r="24" spans="8:8" ht="15.75" x14ac:dyDescent="0.2">
      <c r="H24" s="57"/>
    </row>
    <row r="25" spans="8:8" ht="15.75" x14ac:dyDescent="0.2">
      <c r="H25" s="57"/>
    </row>
    <row r="27" spans="8:8" x14ac:dyDescent="0.2">
      <c r="H27" s="58"/>
    </row>
    <row r="28" spans="8:8" x14ac:dyDescent="0.2">
      <c r="H28" s="51"/>
    </row>
    <row r="29" spans="8:8" x14ac:dyDescent="0.2">
      <c r="H29" s="51"/>
    </row>
    <row r="30" spans="8:8" x14ac:dyDescent="0.2">
      <c r="H30" s="51"/>
    </row>
    <row r="31" spans="8:8" x14ac:dyDescent="0.2">
      <c r="H31" s="51"/>
    </row>
    <row r="32" spans="8:8" x14ac:dyDescent="0.2">
      <c r="H32" s="51"/>
    </row>
    <row r="33" spans="8:8" ht="31.5" customHeight="1" x14ac:dyDescent="0.2">
      <c r="H33" s="51"/>
    </row>
    <row r="34" spans="8:8" ht="31.5" customHeight="1" x14ac:dyDescent="0.2"/>
    <row r="35" spans="8:8" ht="31.5" customHeight="1" x14ac:dyDescent="0.2">
      <c r="H35" s="59"/>
    </row>
  </sheetData>
  <mergeCells count="7">
    <mergeCell ref="A4:G4"/>
    <mergeCell ref="A13:G13"/>
    <mergeCell ref="A6:G6"/>
    <mergeCell ref="A7:G7"/>
    <mergeCell ref="A9:G9"/>
    <mergeCell ref="A10:G10"/>
    <mergeCell ref="A11:G11"/>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D21"/>
  <sheetViews>
    <sheetView showGridLines="0" zoomScale="75" zoomScaleNormal="75" workbookViewId="0">
      <selection activeCell="C15" sqref="C15"/>
    </sheetView>
  </sheetViews>
  <sheetFormatPr baseColWidth="10" defaultColWidth="11.42578125" defaultRowHeight="15" x14ac:dyDescent="0.2"/>
  <cols>
    <col min="1" max="1" width="70.28515625" style="47" customWidth="1"/>
    <col min="2" max="2" width="22.28515625" style="47" customWidth="1"/>
    <col min="3" max="3" width="20.7109375" style="47" customWidth="1"/>
    <col min="4" max="4" width="92" style="50" customWidth="1"/>
    <col min="5" max="16384" width="11.42578125" style="47"/>
  </cols>
  <sheetData>
    <row r="1" spans="1:4" ht="15.75" x14ac:dyDescent="0.2">
      <c r="A1" s="45"/>
      <c r="B1" s="46"/>
      <c r="D1" s="104" t="s">
        <v>429</v>
      </c>
    </row>
    <row r="2" spans="1:4" ht="42" customHeight="1" x14ac:dyDescent="0.2">
      <c r="A2" s="525" t="str">
        <f>"Répartition des dépenses intérieures de R&amp;D (intra-muros à votre structure) par nature de charge en " &amp; SURVEY_YEAR &amp; " et estimation " &amp; SURVEY_YEAR+1</f>
        <v>Répartition des dépenses intérieures de R&amp;D (intra-muros à votre structure) par nature de charge en 2024 et estimation 2025</v>
      </c>
      <c r="B2" s="525"/>
      <c r="C2" s="525"/>
    </row>
    <row r="3" spans="1:4" ht="37.9" customHeight="1" x14ac:dyDescent="0.2">
      <c r="A3" s="526" t="s">
        <v>60</v>
      </c>
      <c r="B3" s="526"/>
      <c r="C3" s="526"/>
    </row>
    <row r="4" spans="1:4" ht="97.15" customHeight="1" x14ac:dyDescent="0.2">
      <c r="A4" s="529" t="s">
        <v>61</v>
      </c>
      <c r="B4" s="530"/>
      <c r="C4" s="531"/>
    </row>
    <row r="5" spans="1:4" ht="25.5" customHeight="1" x14ac:dyDescent="0.25">
      <c r="A5" s="527"/>
      <c r="B5" s="528"/>
      <c r="C5" s="528"/>
    </row>
    <row r="6" spans="1:4" ht="19.899999999999999" customHeight="1" x14ac:dyDescent="0.25">
      <c r="A6" s="79" t="s">
        <v>62</v>
      </c>
      <c r="B6" s="141" t="s">
        <v>63</v>
      </c>
      <c r="C6" s="55"/>
    </row>
    <row r="7" spans="1:4" ht="49.9" customHeight="1" x14ac:dyDescent="0.2">
      <c r="A7" s="88" t="s">
        <v>64</v>
      </c>
      <c r="B7" s="80"/>
      <c r="D7" s="102" t="s">
        <v>433</v>
      </c>
    </row>
    <row r="8" spans="1:4" ht="49.9" customHeight="1" x14ac:dyDescent="0.2">
      <c r="A8" s="88" t="s">
        <v>65</v>
      </c>
      <c r="B8" s="80"/>
      <c r="D8" s="102" t="s">
        <v>66</v>
      </c>
    </row>
    <row r="9" spans="1:4" ht="19.899999999999999" customHeight="1" x14ac:dyDescent="0.25">
      <c r="A9" s="79" t="s">
        <v>431</v>
      </c>
      <c r="B9" s="82"/>
    </row>
    <row r="10" spans="1:4" ht="49.9" customHeight="1" x14ac:dyDescent="0.2">
      <c r="A10" s="88" t="s">
        <v>67</v>
      </c>
      <c r="B10" s="80"/>
      <c r="D10" s="102" t="s">
        <v>68</v>
      </c>
    </row>
    <row r="11" spans="1:4" ht="49.9" customHeight="1" x14ac:dyDescent="0.2">
      <c r="A11" s="88" t="s">
        <v>69</v>
      </c>
      <c r="B11" s="80"/>
      <c r="D11" s="102" t="s">
        <v>70</v>
      </c>
    </row>
    <row r="12" spans="1:4" ht="15.75" x14ac:dyDescent="0.25">
      <c r="A12" s="83"/>
      <c r="B12" s="84"/>
      <c r="C12" s="103" t="str">
        <f>"Estimation " &amp; SURVEY_YEAR+1</f>
        <v>Estimation 2025</v>
      </c>
    </row>
    <row r="13" spans="1:4" ht="39.75" customHeight="1" x14ac:dyDescent="0.2">
      <c r="A13" s="85" t="s">
        <v>71</v>
      </c>
      <c r="B13" s="100">
        <f>SUM(B7:B8,B10:B11)</f>
        <v>0</v>
      </c>
      <c r="C13" s="101"/>
    </row>
    <row r="14" spans="1:4" x14ac:dyDescent="0.2">
      <c r="A14" s="58"/>
      <c r="B14" s="58"/>
    </row>
    <row r="15" spans="1:4" x14ac:dyDescent="0.2">
      <c r="A15" s="81" t="s">
        <v>432</v>
      </c>
      <c r="B15" s="81"/>
      <c r="C15" s="87">
        <f>IF(DI_TOTALE&lt;&gt;0,(DI_TOTALE_PREV/DI_TOTALE-1)*100,0)</f>
        <v>0</v>
      </c>
    </row>
    <row r="16" spans="1:4" x14ac:dyDescent="0.2">
      <c r="A16" s="532" t="str">
        <f>IF(ABS(C15)&gt;20,"La DIRD estimée pour "&amp; SURVEY_YEAR + 1&amp; " varie de plus de 20% par rapport à la DIRD "&amp; SURVEY_YEAR,"Contrôles OK")</f>
        <v>Contrôles OK</v>
      </c>
      <c r="B16" s="532"/>
      <c r="C16" s="532"/>
    </row>
    <row r="17" spans="1:4" ht="12" customHeight="1" x14ac:dyDescent="0.2"/>
    <row r="18" spans="1:4" ht="15.75" customHeight="1" x14ac:dyDescent="0.2">
      <c r="B18" s="75" t="s">
        <v>72</v>
      </c>
    </row>
    <row r="19" spans="1:4" ht="49.9" customHeight="1" x14ac:dyDescent="0.25">
      <c r="A19" s="114" t="str">
        <f>"Amortissements des dépenses en capital de R&amp;D en " &amp; SURVEY_YEAR</f>
        <v>Amortissements des dépenses en capital de R&amp;D en 2024</v>
      </c>
      <c r="B19" s="80"/>
      <c r="D19" s="115" t="s">
        <v>434</v>
      </c>
    </row>
    <row r="21" spans="1:4" ht="43.9" customHeight="1" x14ac:dyDescent="0.2"/>
  </sheetData>
  <mergeCells count="5">
    <mergeCell ref="A2:C2"/>
    <mergeCell ref="A3:C3"/>
    <mergeCell ref="A5:C5"/>
    <mergeCell ref="A4:C4"/>
    <mergeCell ref="A16:C16"/>
  </mergeCells>
  <conditionalFormatting sqref="C15">
    <cfRule type="cellIs" dxfId="49"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97" orientation="portrait" r:id="rId1"/>
  <headerFooter alignWithMargins="0">
    <oddFooter>&amp;L&amp;8&amp;A&amp;R&amp;8R&amp;&amp;D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C37"/>
  <sheetViews>
    <sheetView zoomScale="85" zoomScaleNormal="85" workbookViewId="0">
      <pane xSplit="1" ySplit="6" topLeftCell="B28" activePane="bottomRight" state="frozen"/>
      <selection pane="topRight" activeCell="B1" sqref="B1"/>
      <selection pane="bottomLeft" activeCell="A7" sqref="A7"/>
      <selection pane="bottomRight" activeCell="C10" sqref="C10"/>
    </sheetView>
  </sheetViews>
  <sheetFormatPr baseColWidth="10" defaultRowHeight="15" x14ac:dyDescent="0.25"/>
  <cols>
    <col min="1" max="1" width="60.140625" customWidth="1"/>
    <col min="2" max="3" width="40.7109375" customWidth="1"/>
  </cols>
  <sheetData>
    <row r="1" spans="1:3" ht="15.75" x14ac:dyDescent="0.25">
      <c r="A1" s="45"/>
      <c r="B1" s="46"/>
      <c r="C1" s="47"/>
    </row>
    <row r="2" spans="1:3" ht="43.9" customHeight="1" x14ac:dyDescent="0.25">
      <c r="A2" s="536" t="str">
        <f>"Répartition des dépenses intérieures de R&amp;D (intra-muros à votre structure) par région (y compris outre-mer) en " &amp; SURVEY_YEAR</f>
        <v>Répartition des dépenses intérieures de R&amp;D (intra-muros à votre structure) par région (y compris outre-mer) en 2024</v>
      </c>
      <c r="B2" s="536"/>
      <c r="C2" s="537"/>
    </row>
    <row r="3" spans="1:3" ht="30.6" customHeight="1" x14ac:dyDescent="0.25">
      <c r="A3" s="533" t="s">
        <v>60</v>
      </c>
      <c r="B3" s="533"/>
      <c r="C3" s="533"/>
    </row>
    <row r="4" spans="1:3" ht="15.75" x14ac:dyDescent="0.25">
      <c r="A4" s="52"/>
      <c r="B4" s="47"/>
      <c r="C4" s="47"/>
    </row>
    <row r="5" spans="1:3" ht="121.15" customHeight="1" x14ac:dyDescent="0.25">
      <c r="A5" s="514" t="s">
        <v>438</v>
      </c>
      <c r="B5" s="515"/>
      <c r="C5" s="535"/>
    </row>
    <row r="6" spans="1:3" ht="15.75" x14ac:dyDescent="0.25">
      <c r="A6" s="54"/>
      <c r="B6" s="141" t="s">
        <v>63</v>
      </c>
      <c r="C6" s="55" t="s">
        <v>0</v>
      </c>
    </row>
    <row r="7" spans="1:3" ht="15.75" x14ac:dyDescent="0.25">
      <c r="A7" s="105" t="s">
        <v>73</v>
      </c>
      <c r="B7" s="124"/>
      <c r="C7" s="131">
        <f>IF(DI_TOT_REG&lt;&gt;0,DI_IdF/DI_TOT_REG,0)</f>
        <v>0</v>
      </c>
    </row>
    <row r="8" spans="1:3" ht="15.75" x14ac:dyDescent="0.25">
      <c r="A8" s="105" t="s">
        <v>74</v>
      </c>
      <c r="B8" s="124"/>
      <c r="C8" s="131">
        <f>IF(DI_TOT_REG&lt;&gt;0,DI_CA/DI_TOT_REG,0)</f>
        <v>0</v>
      </c>
    </row>
    <row r="9" spans="1:3" ht="15.75" x14ac:dyDescent="0.25">
      <c r="A9" s="105" t="s">
        <v>75</v>
      </c>
      <c r="B9" s="124"/>
      <c r="C9" s="131">
        <f>IF(DI_TOT_REG&lt;&gt;0,DI_Pic/DI_TOT_REG,0)</f>
        <v>0</v>
      </c>
    </row>
    <row r="10" spans="1:3" ht="15.75" x14ac:dyDescent="0.25">
      <c r="A10" s="105" t="s">
        <v>76</v>
      </c>
      <c r="B10" s="124"/>
      <c r="C10" s="131">
        <f>IF(DI_TOT_REG&lt;&gt;0,DI_HN/DI_TOT_REG,0)</f>
        <v>0</v>
      </c>
    </row>
    <row r="11" spans="1:3" ht="15.75" x14ac:dyDescent="0.25">
      <c r="A11" s="105" t="s">
        <v>77</v>
      </c>
      <c r="B11" s="124"/>
      <c r="C11" s="131">
        <f>IF(DI_TOT_REG&lt;&gt;0,DI_CVdL/DI_TOT_REG,0)</f>
        <v>0</v>
      </c>
    </row>
    <row r="12" spans="1:3" ht="15.75" x14ac:dyDescent="0.25">
      <c r="A12" s="105" t="s">
        <v>78</v>
      </c>
      <c r="B12" s="124"/>
      <c r="C12" s="131">
        <f>IF(DI_TOT_REG&lt;&gt;0,DI_BN/DI_TOT_REG,0)</f>
        <v>0</v>
      </c>
    </row>
    <row r="13" spans="1:3" ht="15.75" x14ac:dyDescent="0.25">
      <c r="A13" s="105" t="s">
        <v>79</v>
      </c>
      <c r="B13" s="124"/>
      <c r="C13" s="131">
        <f>IF(DI_TOT_REG&lt;&gt;0,DI_Bourg/DI_TOT_REG,0)</f>
        <v>0</v>
      </c>
    </row>
    <row r="14" spans="1:3" ht="15.75" x14ac:dyDescent="0.25">
      <c r="A14" s="105" t="s">
        <v>80</v>
      </c>
      <c r="B14" s="124"/>
      <c r="C14" s="131">
        <f>IF(DI_TOT_REG&lt;&gt;0,DI_NPdC/DI_TOT_REG,0)</f>
        <v>0</v>
      </c>
    </row>
    <row r="15" spans="1:3" ht="15.75" x14ac:dyDescent="0.25">
      <c r="A15" s="105" t="s">
        <v>81</v>
      </c>
      <c r="B15" s="124"/>
      <c r="C15" s="131">
        <f>IF(DI_TOT_REG&lt;&gt;0,DI_Lorr/DI_TOT_REG,0)</f>
        <v>0</v>
      </c>
    </row>
    <row r="16" spans="1:3" ht="15.75" x14ac:dyDescent="0.25">
      <c r="A16" s="105" t="s">
        <v>82</v>
      </c>
      <c r="B16" s="124"/>
      <c r="C16" s="131">
        <f>IF(DI_TOT_REG&lt;&gt;0,DI_Als/DI_TOT_REG,0)</f>
        <v>0</v>
      </c>
    </row>
    <row r="17" spans="1:3" ht="15.75" x14ac:dyDescent="0.25">
      <c r="A17" s="105" t="s">
        <v>83</v>
      </c>
      <c r="B17" s="124"/>
      <c r="C17" s="131">
        <f>IF(DI_TOT_REG&lt;&gt;0,DI_FC/DI_TOT_REG,0)</f>
        <v>0</v>
      </c>
    </row>
    <row r="18" spans="1:3" ht="15.75" x14ac:dyDescent="0.25">
      <c r="A18" s="105" t="s">
        <v>84</v>
      </c>
      <c r="B18" s="124"/>
      <c r="C18" s="131">
        <f>IF(DI_TOT_REG&lt;&gt;0,DI_PdL/DI_TOT_REG,0)</f>
        <v>0</v>
      </c>
    </row>
    <row r="19" spans="1:3" ht="15.75" x14ac:dyDescent="0.25">
      <c r="A19" s="105" t="s">
        <v>85</v>
      </c>
      <c r="B19" s="124"/>
      <c r="C19" s="131">
        <f>IF(DI_TOT_REG&lt;&gt;0,DI_Bret/DI_TOT_REG,0)</f>
        <v>0</v>
      </c>
    </row>
    <row r="20" spans="1:3" ht="15.75" x14ac:dyDescent="0.25">
      <c r="A20" s="105" t="s">
        <v>86</v>
      </c>
      <c r="B20" s="124"/>
      <c r="C20" s="131">
        <f>IF(DI_TOT_REG&lt;&gt;0,DI_PC/DI_TOT_REG,0)</f>
        <v>0</v>
      </c>
    </row>
    <row r="21" spans="1:3" ht="15.75" x14ac:dyDescent="0.25">
      <c r="A21" s="105" t="s">
        <v>87</v>
      </c>
      <c r="B21" s="124"/>
      <c r="C21" s="131">
        <f>IF(DI_TOT_REG&lt;&gt;0,DI_Aqu/DI_TOT_REG,0)</f>
        <v>0</v>
      </c>
    </row>
    <row r="22" spans="1:3" ht="15.75" x14ac:dyDescent="0.25">
      <c r="A22" s="105" t="s">
        <v>88</v>
      </c>
      <c r="B22" s="124"/>
      <c r="C22" s="131">
        <f>IF(DI_TOT_REG&lt;&gt;0,DI_MP/DI_TOT_REG,0)</f>
        <v>0</v>
      </c>
    </row>
    <row r="23" spans="1:3" ht="15.75" x14ac:dyDescent="0.25">
      <c r="A23" s="105" t="s">
        <v>89</v>
      </c>
      <c r="B23" s="124"/>
      <c r="C23" s="131">
        <f>IF(DI_TOT_REG&lt;&gt;0,DI_Lim/DI_TOT_REG,0)</f>
        <v>0</v>
      </c>
    </row>
    <row r="24" spans="1:3" ht="15.75" x14ac:dyDescent="0.25">
      <c r="A24" s="105" t="s">
        <v>90</v>
      </c>
      <c r="B24" s="124"/>
      <c r="C24" s="131">
        <f>IF(DI_TOT_REG&lt;&gt;0,DI_RA/DI_TOT_REG,0)</f>
        <v>0</v>
      </c>
    </row>
    <row r="25" spans="1:3" ht="15.75" x14ac:dyDescent="0.25">
      <c r="A25" s="105" t="s">
        <v>91</v>
      </c>
      <c r="B25" s="124"/>
      <c r="C25" s="131">
        <f>IF(DI_TOT_REG&lt;&gt;0,DI_Auv/DI_TOT_REG,0)</f>
        <v>0</v>
      </c>
    </row>
    <row r="26" spans="1:3" ht="15.75" x14ac:dyDescent="0.25">
      <c r="A26" s="105" t="s">
        <v>92</v>
      </c>
      <c r="B26" s="124"/>
      <c r="C26" s="131">
        <f>IF(DI_TOT_REG&lt;&gt;0,DI_LR/DI_TOT_REG,0)</f>
        <v>0</v>
      </c>
    </row>
    <row r="27" spans="1:3" ht="15.75" x14ac:dyDescent="0.25">
      <c r="A27" s="105" t="s">
        <v>93</v>
      </c>
      <c r="B27" s="124"/>
      <c r="C27" s="131">
        <f>IF(DI_TOT_REG&lt;&gt;0,DI_PACA/DI_TOT_REG,0)</f>
        <v>0</v>
      </c>
    </row>
    <row r="28" spans="1:3" ht="15.75" x14ac:dyDescent="0.25">
      <c r="A28" s="105" t="s">
        <v>94</v>
      </c>
      <c r="B28" s="124"/>
      <c r="C28" s="131">
        <f>IF(DI_TOT_REG&lt;&gt;0,DI_Cors/DI_TOT_REG,0)</f>
        <v>0</v>
      </c>
    </row>
    <row r="29" spans="1:3" ht="15.75" x14ac:dyDescent="0.25">
      <c r="A29" s="105" t="s">
        <v>95</v>
      </c>
      <c r="B29" s="124"/>
      <c r="C29" s="131">
        <f>IF(DI_TOT_REG&lt;&gt;0,DI_Guad/DI_TOT_REG,0)</f>
        <v>0</v>
      </c>
    </row>
    <row r="30" spans="1:3" ht="15.75" x14ac:dyDescent="0.25">
      <c r="A30" s="105" t="s">
        <v>96</v>
      </c>
      <c r="B30" s="124"/>
      <c r="C30" s="131">
        <f>IF(DI_TOT_REG&lt;&gt;0,DI_Marti/DI_TOT_REG,0)</f>
        <v>0</v>
      </c>
    </row>
    <row r="31" spans="1:3" ht="15.75" x14ac:dyDescent="0.25">
      <c r="A31" s="105" t="s">
        <v>97</v>
      </c>
      <c r="B31" s="124"/>
      <c r="C31" s="131">
        <f>IF(DI_TOT_REG&lt;&gt;0,DI_Guya/DI_TOT_REG,0)</f>
        <v>0</v>
      </c>
    </row>
    <row r="32" spans="1:3" ht="15.75" x14ac:dyDescent="0.25">
      <c r="A32" s="105" t="s">
        <v>98</v>
      </c>
      <c r="B32" s="124"/>
      <c r="C32" s="131">
        <f>IF(DI_TOT_REG&lt;&gt;0,DI_LRe/DI_TOT_REG,0)</f>
        <v>0</v>
      </c>
    </row>
    <row r="33" spans="1:3" ht="15.75" x14ac:dyDescent="0.25">
      <c r="A33" s="105" t="s">
        <v>99</v>
      </c>
      <c r="B33" s="124"/>
      <c r="C33" s="131">
        <f>IF(DI_TOT_REG&lt;&gt;0,DI_Mayo/DI_TOT_REG,0)</f>
        <v>0</v>
      </c>
    </row>
    <row r="34" spans="1:3" ht="15.75" x14ac:dyDescent="0.25">
      <c r="A34" s="105" t="s">
        <v>100</v>
      </c>
      <c r="B34" s="124"/>
      <c r="C34" s="131">
        <f>IF(DI_TOT_REG&lt;&gt;0,DI_AOM/DI_TOT_REG,0)</f>
        <v>0</v>
      </c>
    </row>
    <row r="35" spans="1:3" ht="31.5" x14ac:dyDescent="0.25">
      <c r="A35" s="85" t="s">
        <v>71</v>
      </c>
      <c r="B35" s="125">
        <f>SUM(B7:B34)</f>
        <v>0</v>
      </c>
      <c r="C35" s="130">
        <f>SUM(C7:C34)</f>
        <v>0</v>
      </c>
    </row>
    <row r="36" spans="1:3" ht="33.6" customHeight="1" x14ac:dyDescent="0.25">
      <c r="A36" s="534" t="str">
        <f>IF(DI_TOT_REG&lt;&gt;B37,"La DIRD totale par région ne correspond pas à la DIRD totale indiquée au tableau DIRD/nature rappelée ci-dessous","Contrôles OK")</f>
        <v>Contrôles OK</v>
      </c>
      <c r="B36" s="534"/>
      <c r="C36" s="534"/>
    </row>
    <row r="37" spans="1:3" ht="31.5" x14ac:dyDescent="0.25">
      <c r="A37" s="128" t="s">
        <v>437</v>
      </c>
      <c r="B37" s="129">
        <f>DI_TOTALE</f>
        <v>0</v>
      </c>
    </row>
  </sheetData>
  <mergeCells count="4">
    <mergeCell ref="A3:C3"/>
    <mergeCell ref="A36:C36"/>
    <mergeCell ref="A5:C5"/>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E23"/>
  <sheetViews>
    <sheetView showGridLines="0" zoomScale="75" zoomScaleNormal="75" workbookViewId="0">
      <selection activeCell="B7" sqref="B7"/>
    </sheetView>
  </sheetViews>
  <sheetFormatPr baseColWidth="10" defaultColWidth="11.42578125" defaultRowHeight="15" x14ac:dyDescent="0.2"/>
  <cols>
    <col min="1" max="1" width="56.28515625" style="47" customWidth="1"/>
    <col min="2" max="2" width="23.5703125" style="47" customWidth="1"/>
    <col min="3" max="3" width="3.28515625" style="48" customWidth="1"/>
    <col min="4" max="4" width="132.140625" style="50" customWidth="1"/>
    <col min="5" max="5" width="3.140625" style="48" customWidth="1"/>
    <col min="6" max="16384" width="11.42578125" style="47"/>
  </cols>
  <sheetData>
    <row r="1" spans="1:5" ht="15.75" x14ac:dyDescent="0.2">
      <c r="A1" s="45"/>
      <c r="B1" s="46"/>
      <c r="D1" s="104" t="s">
        <v>429</v>
      </c>
    </row>
    <row r="2" spans="1:5" ht="59.45" customHeight="1" x14ac:dyDescent="0.2">
      <c r="A2" s="538" t="str">
        <f>"Répartition en % des dépenses intérieures de R&amp;D (intra-muros à votre structure) par catégorie de recherche en " &amp; SURVEY_YEAR</f>
        <v>Répartition en % des dépenses intérieures de R&amp;D (intra-muros à votre structure) par catégorie de recherche en 2024</v>
      </c>
      <c r="B2" s="538"/>
      <c r="C2" s="49"/>
      <c r="E2" s="49"/>
    </row>
    <row r="3" spans="1:5" x14ac:dyDescent="0.2">
      <c r="C3" s="51"/>
      <c r="E3" s="51"/>
    </row>
    <row r="4" spans="1:5" ht="15.75" x14ac:dyDescent="0.2">
      <c r="A4" s="54"/>
      <c r="B4" s="141" t="s">
        <v>101</v>
      </c>
      <c r="C4" s="53"/>
      <c r="E4" s="53"/>
    </row>
    <row r="5" spans="1:5" ht="79.900000000000006" customHeight="1" x14ac:dyDescent="0.2">
      <c r="A5" s="105" t="s">
        <v>102</v>
      </c>
      <c r="B5" s="353"/>
      <c r="C5" s="57"/>
      <c r="D5" s="102" t="s">
        <v>439</v>
      </c>
      <c r="E5" s="57"/>
    </row>
    <row r="6" spans="1:5" ht="109.9" customHeight="1" x14ac:dyDescent="0.2">
      <c r="A6" s="105" t="s">
        <v>103</v>
      </c>
      <c r="B6" s="353"/>
      <c r="C6" s="57"/>
      <c r="D6" s="102" t="s">
        <v>440</v>
      </c>
      <c r="E6" s="57"/>
    </row>
    <row r="7" spans="1:5" ht="79.900000000000006" customHeight="1" x14ac:dyDescent="0.2">
      <c r="A7" s="105" t="s">
        <v>104</v>
      </c>
      <c r="B7" s="353"/>
      <c r="C7" s="57"/>
      <c r="D7" s="102" t="s">
        <v>441</v>
      </c>
      <c r="E7" s="57"/>
    </row>
    <row r="8" spans="1:5" ht="54.75" customHeight="1" x14ac:dyDescent="0.2">
      <c r="A8" s="128" t="s">
        <v>71</v>
      </c>
      <c r="B8" s="354">
        <f>SUM(B5:B7)</f>
        <v>0</v>
      </c>
      <c r="C8" s="57"/>
      <c r="E8" s="57"/>
    </row>
    <row r="9" spans="1:5" ht="33.6" customHeight="1" x14ac:dyDescent="0.2">
      <c r="A9" s="539" t="str">
        <f>IF(CAT_TOT&lt;&gt;100,"La répartition de la DIRD par catégorie de recherche est différente de 100","Contrôles OK")</f>
        <v>La répartition de la DIRD par catégorie de recherche est différente de 100</v>
      </c>
      <c r="B9" s="539"/>
    </row>
    <row r="14" spans="1:5" ht="17.25" customHeight="1" x14ac:dyDescent="0.25">
      <c r="A14" s="52"/>
      <c r="C14" s="51"/>
      <c r="E14" s="51"/>
    </row>
    <row r="15" spans="1:5" ht="17.25" customHeight="1" x14ac:dyDescent="0.2">
      <c r="C15" s="51"/>
      <c r="E15" s="51"/>
    </row>
    <row r="16" spans="1:5" x14ac:dyDescent="0.2">
      <c r="A16" s="106"/>
    </row>
    <row r="17" spans="1:1" x14ac:dyDescent="0.2">
      <c r="A17" s="106"/>
    </row>
    <row r="18" spans="1:1" x14ac:dyDescent="0.2">
      <c r="A18" s="106"/>
    </row>
    <row r="19" spans="1:1" x14ac:dyDescent="0.2">
      <c r="A19" s="106"/>
    </row>
    <row r="20" spans="1:1" x14ac:dyDescent="0.2">
      <c r="A20" s="106"/>
    </row>
    <row r="21" spans="1:1" x14ac:dyDescent="0.2">
      <c r="A21" s="106"/>
    </row>
    <row r="22" spans="1:1" x14ac:dyDescent="0.2">
      <c r="A22" s="106"/>
    </row>
    <row r="23" spans="1:1" x14ac:dyDescent="0.2">
      <c r="A23" s="106"/>
    </row>
  </sheetData>
  <mergeCells count="2">
    <mergeCell ref="A2:B2"/>
    <mergeCell ref="A9:B9"/>
  </mergeCells>
  <conditionalFormatting sqref="B8">
    <cfRule type="cellIs" dxfId="48" priority="1" operator="notEqual">
      <formula>100</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D95"/>
  <sheetViews>
    <sheetView showGridLines="0" zoomScale="75" zoomScaleNormal="75" workbookViewId="0">
      <pane xSplit="2" ySplit="2" topLeftCell="C4" activePane="bottomRight" state="frozen"/>
      <selection pane="topRight" activeCell="C1" sqref="C1"/>
      <selection pane="bottomLeft" activeCell="A3" sqref="A3"/>
      <selection pane="bottomRight" activeCell="B10" sqref="B10"/>
    </sheetView>
  </sheetViews>
  <sheetFormatPr baseColWidth="10" defaultColWidth="11.42578125" defaultRowHeight="15" x14ac:dyDescent="0.2"/>
  <cols>
    <col min="1" max="1" width="80.7109375" style="47" customWidth="1"/>
    <col min="2" max="2" width="34.7109375" style="47" customWidth="1"/>
    <col min="3" max="3" width="3.28515625" style="48" customWidth="1"/>
    <col min="4" max="4" width="3.140625" style="48" customWidth="1"/>
    <col min="5" max="16384" width="11.42578125" style="47"/>
  </cols>
  <sheetData>
    <row r="1" spans="1:4" ht="15.75" x14ac:dyDescent="0.2">
      <c r="A1" s="45"/>
      <c r="B1" s="46"/>
    </row>
    <row r="2" spans="1:4" ht="34.5" customHeight="1" x14ac:dyDescent="0.2">
      <c r="A2" s="540" t="str">
        <f>"Dépenses extérieures de R&amp;D exécutées en " &amp; SURVEY_YEAR &amp; " par le secteur militaire de l'État et des organismes publics"</f>
        <v>Dépenses extérieures de R&amp;D exécutées en 2024 par le secteur militaire de l'État et des organismes publics</v>
      </c>
      <c r="B2" s="540"/>
      <c r="C2" s="51"/>
      <c r="D2" s="51"/>
    </row>
    <row r="3" spans="1:4" ht="60" customHeight="1" x14ac:dyDescent="0.25">
      <c r="A3" s="541" t="s">
        <v>105</v>
      </c>
      <c r="B3" s="541"/>
    </row>
    <row r="4" spans="1:4" ht="15.6" customHeight="1" x14ac:dyDescent="0.25">
      <c r="A4" s="127"/>
      <c r="B4" s="127"/>
    </row>
    <row r="5" spans="1:4" ht="187.15" customHeight="1" x14ac:dyDescent="0.2">
      <c r="A5" s="542" t="s">
        <v>442</v>
      </c>
      <c r="B5" s="543"/>
    </row>
    <row r="6" spans="1:4" ht="15.75" x14ac:dyDescent="0.2">
      <c r="C6" s="57"/>
      <c r="D6" s="57"/>
    </row>
    <row r="7" spans="1:4" ht="15.75" x14ac:dyDescent="0.25">
      <c r="A7" s="136" t="s">
        <v>106</v>
      </c>
      <c r="B7" s="140" t="s">
        <v>72</v>
      </c>
    </row>
    <row r="8" spans="1:4" ht="30" x14ac:dyDescent="0.2">
      <c r="A8" s="137" t="s">
        <v>107</v>
      </c>
      <c r="B8" s="243"/>
      <c r="C8" s="58"/>
      <c r="D8" s="58"/>
    </row>
    <row r="9" spans="1:4" ht="30" x14ac:dyDescent="0.2">
      <c r="A9" s="138" t="s">
        <v>108</v>
      </c>
      <c r="B9" s="357"/>
      <c r="C9" s="51"/>
      <c r="D9" s="51"/>
    </row>
    <row r="10" spans="1:4" x14ac:dyDescent="0.2">
      <c r="A10" s="139" t="s">
        <v>109</v>
      </c>
      <c r="B10" s="243"/>
      <c r="C10" s="51"/>
      <c r="D10" s="51"/>
    </row>
    <row r="11" spans="1:4" x14ac:dyDescent="0.2">
      <c r="A11" s="139" t="s">
        <v>110</v>
      </c>
      <c r="B11" s="357"/>
      <c r="C11" s="51"/>
      <c r="D11" s="51"/>
    </row>
    <row r="12" spans="1:4" x14ac:dyDescent="0.2">
      <c r="A12" s="139" t="s">
        <v>111</v>
      </c>
      <c r="B12" s="243"/>
      <c r="C12" s="51"/>
      <c r="D12" s="51"/>
    </row>
    <row r="13" spans="1:4" x14ac:dyDescent="0.2">
      <c r="A13" s="139" t="s">
        <v>112</v>
      </c>
      <c r="B13" s="357"/>
      <c r="C13" s="51"/>
      <c r="D13" s="51"/>
    </row>
    <row r="14" spans="1:4" x14ac:dyDescent="0.2">
      <c r="A14" s="139" t="s">
        <v>113</v>
      </c>
      <c r="B14" s="243"/>
      <c r="C14" s="51"/>
      <c r="D14" s="51"/>
    </row>
    <row r="15" spans="1:4" x14ac:dyDescent="0.2">
      <c r="A15" s="139" t="s">
        <v>114</v>
      </c>
      <c r="B15" s="357"/>
    </row>
    <row r="16" spans="1:4" ht="15.75" x14ac:dyDescent="0.2">
      <c r="A16" s="139" t="s">
        <v>115</v>
      </c>
      <c r="B16" s="243"/>
      <c r="C16" s="59"/>
      <c r="D16" s="59"/>
    </row>
    <row r="17" spans="1:2" x14ac:dyDescent="0.2">
      <c r="A17" s="139" t="s">
        <v>116</v>
      </c>
      <c r="B17" s="357"/>
    </row>
    <row r="18" spans="1:2" x14ac:dyDescent="0.2">
      <c r="A18" s="139" t="s">
        <v>117</v>
      </c>
      <c r="B18" s="243"/>
    </row>
    <row r="19" spans="1:2" x14ac:dyDescent="0.2">
      <c r="A19" s="139" t="s">
        <v>118</v>
      </c>
      <c r="B19" s="357"/>
    </row>
    <row r="20" spans="1:2" ht="29.25" customHeight="1" x14ac:dyDescent="0.2">
      <c r="A20" s="137" t="s">
        <v>119</v>
      </c>
      <c r="B20" s="355"/>
    </row>
    <row r="21" spans="1:2" ht="31.5" x14ac:dyDescent="0.2">
      <c r="A21" s="128" t="s">
        <v>120</v>
      </c>
      <c r="B21" s="142">
        <f>SUM(B8:B19)</f>
        <v>0</v>
      </c>
    </row>
    <row r="22" spans="1:2" ht="15.75" customHeight="1" x14ac:dyDescent="0.2">
      <c r="A22" s="106"/>
      <c r="B22" s="106"/>
    </row>
    <row r="23" spans="1:2" ht="22.5" customHeight="1" x14ac:dyDescent="0.2">
      <c r="A23" s="106"/>
    </row>
    <row r="24" spans="1:2" x14ac:dyDescent="0.2">
      <c r="A24" s="106"/>
    </row>
    <row r="25" spans="1:2" x14ac:dyDescent="0.2">
      <c r="A25" s="106"/>
    </row>
    <row r="26" spans="1:2" ht="31.5" customHeight="1" x14ac:dyDescent="0.2">
      <c r="A26" s="106"/>
    </row>
    <row r="27" spans="1:2" ht="31.5" customHeight="1" x14ac:dyDescent="0.2">
      <c r="A27" s="106"/>
    </row>
    <row r="28" spans="1:2" ht="31.5" customHeight="1" x14ac:dyDescent="0.2">
      <c r="A28" s="106"/>
    </row>
    <row r="29" spans="1:2" x14ac:dyDescent="0.2">
      <c r="A29" s="106"/>
    </row>
    <row r="30" spans="1:2" x14ac:dyDescent="0.2">
      <c r="A30" s="106"/>
    </row>
    <row r="31" spans="1:2" x14ac:dyDescent="0.2">
      <c r="A31" s="106"/>
    </row>
    <row r="32" spans="1:2" x14ac:dyDescent="0.2">
      <c r="A32" s="106"/>
    </row>
    <row r="33" spans="1:1" x14ac:dyDescent="0.2">
      <c r="A33" s="106"/>
    </row>
    <row r="34" spans="1:1" x14ac:dyDescent="0.2">
      <c r="A34" s="106"/>
    </row>
    <row r="35" spans="1:1" x14ac:dyDescent="0.2">
      <c r="A35" s="106"/>
    </row>
    <row r="36" spans="1:1" x14ac:dyDescent="0.2">
      <c r="A36" s="106"/>
    </row>
    <row r="37" spans="1:1" x14ac:dyDescent="0.2">
      <c r="A37" s="106"/>
    </row>
    <row r="38" spans="1:1" x14ac:dyDescent="0.2">
      <c r="A38" s="106"/>
    </row>
    <row r="39" spans="1:1" x14ac:dyDescent="0.2">
      <c r="A39" s="106"/>
    </row>
    <row r="40" spans="1:1" x14ac:dyDescent="0.2">
      <c r="A40" s="106"/>
    </row>
    <row r="41" spans="1:1" x14ac:dyDescent="0.2">
      <c r="A41" s="106"/>
    </row>
    <row r="42" spans="1:1" x14ac:dyDescent="0.2">
      <c r="A42" s="106"/>
    </row>
    <row r="43" spans="1:1" x14ac:dyDescent="0.2">
      <c r="A43" s="106"/>
    </row>
    <row r="44" spans="1:1" x14ac:dyDescent="0.2">
      <c r="A44" s="106"/>
    </row>
    <row r="45" spans="1:1" x14ac:dyDescent="0.2">
      <c r="A45" s="106"/>
    </row>
    <row r="46" spans="1:1" x14ac:dyDescent="0.2">
      <c r="A46" s="106"/>
    </row>
    <row r="47" spans="1:1" x14ac:dyDescent="0.2">
      <c r="A47" s="106"/>
    </row>
    <row r="48" spans="1:1" x14ac:dyDescent="0.2">
      <c r="A48" s="106"/>
    </row>
    <row r="49" spans="1:1" x14ac:dyDescent="0.2">
      <c r="A49" s="106"/>
    </row>
    <row r="50" spans="1:1" x14ac:dyDescent="0.2">
      <c r="A50" s="106"/>
    </row>
    <row r="51" spans="1:1" x14ac:dyDescent="0.2">
      <c r="A51" s="106"/>
    </row>
    <row r="52" spans="1:1" x14ac:dyDescent="0.2">
      <c r="A52" s="106"/>
    </row>
    <row r="53" spans="1:1" x14ac:dyDescent="0.2">
      <c r="A53" s="106"/>
    </row>
    <row r="54" spans="1:1" x14ac:dyDescent="0.2">
      <c r="A54" s="106"/>
    </row>
    <row r="55" spans="1:1" x14ac:dyDescent="0.2">
      <c r="A55" s="106"/>
    </row>
    <row r="56" spans="1:1" x14ac:dyDescent="0.2">
      <c r="A56" s="106"/>
    </row>
    <row r="57" spans="1:1" x14ac:dyDescent="0.2">
      <c r="A57" s="106"/>
    </row>
    <row r="58" spans="1:1" x14ac:dyDescent="0.2">
      <c r="A58" s="106"/>
    </row>
    <row r="59" spans="1:1" x14ac:dyDescent="0.2">
      <c r="A59" s="106"/>
    </row>
    <row r="60" spans="1:1" x14ac:dyDescent="0.2">
      <c r="A60" s="106"/>
    </row>
    <row r="61" spans="1:1" x14ac:dyDescent="0.2">
      <c r="A61" s="106"/>
    </row>
    <row r="62" spans="1:1" x14ac:dyDescent="0.2">
      <c r="A62" s="106"/>
    </row>
    <row r="63" spans="1:1" x14ac:dyDescent="0.2">
      <c r="A63" s="106"/>
    </row>
    <row r="64" spans="1:1" x14ac:dyDescent="0.2">
      <c r="A64" s="106"/>
    </row>
    <row r="65" spans="1:1" x14ac:dyDescent="0.2">
      <c r="A65" s="106"/>
    </row>
    <row r="66" spans="1:1" x14ac:dyDescent="0.2">
      <c r="A66" s="106"/>
    </row>
    <row r="67" spans="1:1" x14ac:dyDescent="0.2">
      <c r="A67" s="106"/>
    </row>
    <row r="68" spans="1:1" x14ac:dyDescent="0.2">
      <c r="A68" s="106"/>
    </row>
    <row r="69" spans="1:1" x14ac:dyDescent="0.2">
      <c r="A69" s="106"/>
    </row>
    <row r="70" spans="1:1" x14ac:dyDescent="0.2">
      <c r="A70" s="106"/>
    </row>
    <row r="71" spans="1:1" x14ac:dyDescent="0.2">
      <c r="A71" s="106"/>
    </row>
    <row r="72" spans="1:1" x14ac:dyDescent="0.2">
      <c r="A72" s="106"/>
    </row>
    <row r="73" spans="1:1" x14ac:dyDescent="0.2">
      <c r="A73" s="106"/>
    </row>
    <row r="74" spans="1:1" x14ac:dyDescent="0.2">
      <c r="A74" s="106"/>
    </row>
    <row r="75" spans="1:1" x14ac:dyDescent="0.2">
      <c r="A75" s="106"/>
    </row>
    <row r="76" spans="1:1" x14ac:dyDescent="0.2">
      <c r="A76" s="106"/>
    </row>
    <row r="77" spans="1:1" x14ac:dyDescent="0.2">
      <c r="A77" s="106"/>
    </row>
    <row r="78" spans="1:1" x14ac:dyDescent="0.2">
      <c r="A78" s="106"/>
    </row>
    <row r="79" spans="1:1" x14ac:dyDescent="0.2">
      <c r="A79" s="106"/>
    </row>
    <row r="80" spans="1:1" x14ac:dyDescent="0.2">
      <c r="A80" s="106"/>
    </row>
    <row r="81" spans="1:1" x14ac:dyDescent="0.2">
      <c r="A81" s="106"/>
    </row>
    <row r="82" spans="1:1" x14ac:dyDescent="0.2">
      <c r="A82" s="106"/>
    </row>
    <row r="83" spans="1:1" x14ac:dyDescent="0.2">
      <c r="A83" s="106"/>
    </row>
    <row r="84" spans="1:1" x14ac:dyDescent="0.2">
      <c r="A84" s="106"/>
    </row>
    <row r="85" spans="1:1" x14ac:dyDescent="0.2">
      <c r="A85" s="106"/>
    </row>
    <row r="86" spans="1:1" x14ac:dyDescent="0.2">
      <c r="A86" s="106"/>
    </row>
    <row r="87" spans="1:1" x14ac:dyDescent="0.2">
      <c r="A87" s="106"/>
    </row>
    <row r="88" spans="1:1" x14ac:dyDescent="0.2">
      <c r="A88" s="106"/>
    </row>
    <row r="89" spans="1:1" x14ac:dyDescent="0.2">
      <c r="A89" s="106"/>
    </row>
    <row r="90" spans="1:1" x14ac:dyDescent="0.2">
      <c r="A90" s="106"/>
    </row>
    <row r="91" spans="1:1" x14ac:dyDescent="0.2">
      <c r="A91" s="106"/>
    </row>
    <row r="92" spans="1:1" x14ac:dyDescent="0.2">
      <c r="A92" s="106"/>
    </row>
    <row r="93" spans="1:1" x14ac:dyDescent="0.2">
      <c r="A93" s="106"/>
    </row>
    <row r="94" spans="1:1" x14ac:dyDescent="0.2">
      <c r="A94" s="106"/>
    </row>
    <row r="95" spans="1:1" x14ac:dyDescent="0.2">
      <c r="A95" s="106"/>
    </row>
  </sheetData>
  <mergeCells count="3">
    <mergeCell ref="A2:B2"/>
    <mergeCell ref="A3:B3"/>
    <mergeCell ref="A5:B5"/>
  </mergeCells>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40</vt:i4>
      </vt:variant>
      <vt:variant>
        <vt:lpstr>Plages nommées</vt:lpstr>
      </vt:variant>
      <vt:variant>
        <vt:i4>1501</vt:i4>
      </vt:variant>
    </vt:vector>
  </HeadingPairs>
  <TitlesOfParts>
    <vt:vector size="1541" baseType="lpstr">
      <vt:lpstr>1ERE PAGE</vt:lpstr>
      <vt:lpstr>A1-INFORMATIONS GENERALES</vt:lpstr>
      <vt:lpstr>A2-CONTACTS</vt:lpstr>
      <vt:lpstr>B1-Financeur</vt:lpstr>
      <vt:lpstr>B2-Opérateurs</vt:lpstr>
      <vt:lpstr>C1-DIRD_Nature</vt:lpstr>
      <vt:lpstr>C2-DIRD_Régions</vt:lpstr>
      <vt:lpstr>C3-DIRD_Type</vt:lpstr>
      <vt:lpstr>D1.1a-Militaire</vt:lpstr>
      <vt:lpstr>D1.1b-Civil</vt:lpstr>
      <vt:lpstr>D1.2-ESR</vt:lpstr>
      <vt:lpstr>D1.3-Associations</vt:lpstr>
      <vt:lpstr>D1.4-Entreprises</vt:lpstr>
      <vt:lpstr>D1.5-Etranger</vt:lpstr>
      <vt:lpstr>D2-Total DERD n+1</vt:lpstr>
      <vt:lpstr>D-Synthèse</vt:lpstr>
      <vt:lpstr>E1-Dotations</vt:lpstr>
      <vt:lpstr>E2-Ress propres</vt:lpstr>
      <vt:lpstr>E3.1-Militaire</vt:lpstr>
      <vt:lpstr>E3.1-Administration</vt:lpstr>
      <vt:lpstr>E3.1-Org Publics</vt:lpstr>
      <vt:lpstr>E3.2-ESR</vt:lpstr>
      <vt:lpstr>E3.3-Associations</vt:lpstr>
      <vt:lpstr>E3.4-Entreprises</vt:lpstr>
      <vt:lpstr>E3.5-Etranger</vt:lpstr>
      <vt:lpstr>E-Synthèse</vt:lpstr>
      <vt:lpstr>G8-Effectifs PP Statut</vt:lpstr>
      <vt:lpstr>G01234-Effectifs PP</vt:lpstr>
      <vt:lpstr>G5-Age (onglet H)</vt:lpstr>
      <vt:lpstr>G5-Age (onglet F)</vt:lpstr>
      <vt:lpstr>G5-Age (onglet T)</vt:lpstr>
      <vt:lpstr>G6-Disciplines</vt:lpstr>
      <vt:lpstr>R3-Recr EPIC</vt:lpstr>
      <vt:lpstr>R5-Recr Disc</vt:lpstr>
      <vt:lpstr>O2-Dép EPIC</vt:lpstr>
      <vt:lpstr>H1-ETPR lieu</vt:lpstr>
      <vt:lpstr>H2-ETPR Région</vt:lpstr>
      <vt:lpstr>I-Tiers PP</vt:lpstr>
      <vt:lpstr>J-Tiers ETPR</vt:lpstr>
      <vt:lpstr>ChargeEnquêté</vt:lpstr>
      <vt:lpstr>AMMORT</vt:lpstr>
      <vt:lpstr>AUTRE_100_FE</vt:lpstr>
      <vt:lpstr>AUTRE_100_HO</vt:lpstr>
      <vt:lpstr>AUTRE_25_FE</vt:lpstr>
      <vt:lpstr>AUTRE_25_HO</vt:lpstr>
      <vt:lpstr>AUTRE_29_FE</vt:lpstr>
      <vt:lpstr>AUTRE_29_HO</vt:lpstr>
      <vt:lpstr>AUTRE_34_FE</vt:lpstr>
      <vt:lpstr>AUTRE_34_HO</vt:lpstr>
      <vt:lpstr>AUTRE_39_FE</vt:lpstr>
      <vt:lpstr>AUTRE_39_HO</vt:lpstr>
      <vt:lpstr>AUTRE_44_FE</vt:lpstr>
      <vt:lpstr>AUTRE_44_HO</vt:lpstr>
      <vt:lpstr>AUTRE_49_FE</vt:lpstr>
      <vt:lpstr>AUTRE_49_HO</vt:lpstr>
      <vt:lpstr>AUTRE_54_FE</vt:lpstr>
      <vt:lpstr>AUTRE_54_HO</vt:lpstr>
      <vt:lpstr>AUTRE_59_FE</vt:lpstr>
      <vt:lpstr>AUTRE_59_HO</vt:lpstr>
      <vt:lpstr>AUTRE_62_FE</vt:lpstr>
      <vt:lpstr>AUTRE_62_HO</vt:lpstr>
      <vt:lpstr>AUTRE_64_FE</vt:lpstr>
      <vt:lpstr>AUTRE_64_HO</vt:lpstr>
      <vt:lpstr>AUTRE_67_FE</vt:lpstr>
      <vt:lpstr>AUTRE_67_HO</vt:lpstr>
      <vt:lpstr>AUTRE_AFRI</vt:lpstr>
      <vt:lpstr>AUTRE_AGE</vt:lpstr>
      <vt:lpstr>AUTRE_AGE_FE</vt:lpstr>
      <vt:lpstr>AUTRE_AGE_HO</vt:lpstr>
      <vt:lpstr>AUTRE_Als</vt:lpstr>
      <vt:lpstr>AUTRE_AMNORD</vt:lpstr>
      <vt:lpstr>AUTRE_AMSUD</vt:lpstr>
      <vt:lpstr>AUTRE_AOM</vt:lpstr>
      <vt:lpstr>AUTRE_Aqu</vt:lpstr>
      <vt:lpstr>AUTRE_ASIE</vt:lpstr>
      <vt:lpstr>AUTRE_AUTR</vt:lpstr>
      <vt:lpstr>AUTRE_Auv</vt:lpstr>
      <vt:lpstr>AUTRE_BN</vt:lpstr>
      <vt:lpstr>AUTRE_Bourg</vt:lpstr>
      <vt:lpstr>AUTRE_Bret</vt:lpstr>
      <vt:lpstr>AUTRE_CA</vt:lpstr>
      <vt:lpstr>AUTRE_CD</vt:lpstr>
      <vt:lpstr>AUTRE_CDD</vt:lpstr>
      <vt:lpstr>AUTRE_CDD_A</vt:lpstr>
      <vt:lpstr>AUTRE_CDD_F</vt:lpstr>
      <vt:lpstr>AUTRE_CDD_H</vt:lpstr>
      <vt:lpstr>AUTRE_CDD_L</vt:lpstr>
      <vt:lpstr>AUTRE_CDI</vt:lpstr>
      <vt:lpstr>AUTRE_Cors</vt:lpstr>
      <vt:lpstr>AUTRE_CVdL</vt:lpstr>
      <vt:lpstr>AUTRE_ENSU_PP</vt:lpstr>
      <vt:lpstr>AUTRE_ENTR_PP</vt:lpstr>
      <vt:lpstr>AUTRE_ETAT_PP</vt:lpstr>
      <vt:lpstr>AUTRE_ETR_PP</vt:lpstr>
      <vt:lpstr>AUTRE_EURO</vt:lpstr>
      <vt:lpstr>AUTRE_FC</vt:lpstr>
      <vt:lpstr>AUTRE_FE</vt:lpstr>
      <vt:lpstr>AUTRE_FORM_F</vt:lpstr>
      <vt:lpstr>AUTRE_FORM_H</vt:lpstr>
      <vt:lpstr>AUTRE_FR</vt:lpstr>
      <vt:lpstr>AUTRE_Guad</vt:lpstr>
      <vt:lpstr>AUTRE_Guya</vt:lpstr>
      <vt:lpstr>AUTRE_HN</vt:lpstr>
      <vt:lpstr>AUTRE_HO</vt:lpstr>
      <vt:lpstr>AUTRE_IdF</vt:lpstr>
      <vt:lpstr>AUTRE_IN_ETP</vt:lpstr>
      <vt:lpstr>AUTRE_IN_PP</vt:lpstr>
      <vt:lpstr>AUTRE_ISBL_PP</vt:lpstr>
      <vt:lpstr>AUTRE_LIEU_ETP</vt:lpstr>
      <vt:lpstr>AUTRE_LIEU_PP</vt:lpstr>
      <vt:lpstr>AUTRE_Lim</vt:lpstr>
      <vt:lpstr>AUTRE_Lorr</vt:lpstr>
      <vt:lpstr>AUTRE_LR</vt:lpstr>
      <vt:lpstr>AUTRE_LRe</vt:lpstr>
      <vt:lpstr>AUTRE_Marti</vt:lpstr>
      <vt:lpstr>AUTRE_Mayo</vt:lpstr>
      <vt:lpstr>AUTRE_MP</vt:lpstr>
      <vt:lpstr>AUTRE_NAT</vt:lpstr>
      <vt:lpstr>AUTRE_NPdC</vt:lpstr>
      <vt:lpstr>AUTRE_OI_PP</vt:lpstr>
      <vt:lpstr>AUTRE_OUT_ETP</vt:lpstr>
      <vt:lpstr>AUTRE_OUT_PP</vt:lpstr>
      <vt:lpstr>AUTRE_PACA</vt:lpstr>
      <vt:lpstr>AUTRE_PC</vt:lpstr>
      <vt:lpstr>AUTRE_PdL</vt:lpstr>
      <vt:lpstr>AUTRE_PERM_F</vt:lpstr>
      <vt:lpstr>AUTRE_PERM_H</vt:lpstr>
      <vt:lpstr>AUTRE_Pic</vt:lpstr>
      <vt:lpstr>AUTRE_RA</vt:lpstr>
      <vt:lpstr>AUTRE_REG</vt:lpstr>
      <vt:lpstr>AUTRE_REG_ETR</vt:lpstr>
      <vt:lpstr>AUTRE_SE</vt:lpstr>
      <vt:lpstr>AUTRE_T_ETP</vt:lpstr>
      <vt:lpstr>AUTRE_T_PP</vt:lpstr>
      <vt:lpstr>AUTRE_TAUTRE_ETP</vt:lpstr>
      <vt:lpstr>AUTRE_TAUTRE_PP</vt:lpstr>
      <vt:lpstr>AUTRE_TCOLLTER_ETP</vt:lpstr>
      <vt:lpstr>AUTRE_TCOLLTER_PP</vt:lpstr>
      <vt:lpstr>AUTRE_TETR_ETP</vt:lpstr>
      <vt:lpstr>AUTRE_TETR_PP</vt:lpstr>
      <vt:lpstr>AUTRE_TMIN_ETP</vt:lpstr>
      <vt:lpstr>AUTRE_TMIN_PP</vt:lpstr>
      <vt:lpstr>AUTRE_TOI_ETP</vt:lpstr>
      <vt:lpstr>AUTRE_TOI_PP</vt:lpstr>
      <vt:lpstr>AUTRE_TORGFI_ETP</vt:lpstr>
      <vt:lpstr>AUTRE_TORGFI_PP</vt:lpstr>
      <vt:lpstr>AUTRE_TOT</vt:lpstr>
      <vt:lpstr>AUTRE_TOT_F</vt:lpstr>
      <vt:lpstr>AUTRE_TOT_H</vt:lpstr>
      <vt:lpstr>AUTRE_UE</vt:lpstr>
      <vt:lpstr>BUDGET_TOTAL</vt:lpstr>
      <vt:lpstr>CAT_DEV_EXP</vt:lpstr>
      <vt:lpstr>CAT_RECH_APP</vt:lpstr>
      <vt:lpstr>CAT_RECH_FOND</vt:lpstr>
      <vt:lpstr>CAT_TOT</vt:lpstr>
      <vt:lpstr>COMMENTAIRE_ANOMALIES</vt:lpstr>
      <vt:lpstr>COMMENTAIRE_CHARGE</vt:lpstr>
      <vt:lpstr>COMMENTAIRE_INFO_G</vt:lpstr>
      <vt:lpstr>COMMENTAIRE1</vt:lpstr>
      <vt:lpstr>COMMENTAIRE2</vt:lpstr>
      <vt:lpstr>CORR1_MAIL</vt:lpstr>
      <vt:lpstr>CORR1_NOM</vt:lpstr>
      <vt:lpstr>CORR1_SERVICE</vt:lpstr>
      <vt:lpstr>CORR1_TEL</vt:lpstr>
      <vt:lpstr>CORR2_MAIL</vt:lpstr>
      <vt:lpstr>CORR2_NOM</vt:lpstr>
      <vt:lpstr>CORR2_QUEST</vt:lpstr>
      <vt:lpstr>CORR2_SERVICE</vt:lpstr>
      <vt:lpstr>CORR2_TEL</vt:lpstr>
      <vt:lpstr>CORR3_MAIL</vt:lpstr>
      <vt:lpstr>CORR3_NOM</vt:lpstr>
      <vt:lpstr>CORR3_QUEST</vt:lpstr>
      <vt:lpstr>CORR3_SERVICE</vt:lpstr>
      <vt:lpstr>CORR3_TEL</vt:lpstr>
      <vt:lpstr>CR_100_FE</vt:lpstr>
      <vt:lpstr>CR_100_HO</vt:lpstr>
      <vt:lpstr>CR_25_FE</vt:lpstr>
      <vt:lpstr>CR_25_HO</vt:lpstr>
      <vt:lpstr>CR_29_FE</vt:lpstr>
      <vt:lpstr>CR_29_HO</vt:lpstr>
      <vt:lpstr>CR_34_FE</vt:lpstr>
      <vt:lpstr>CR_34_HO</vt:lpstr>
      <vt:lpstr>CR_39_FE</vt:lpstr>
      <vt:lpstr>CR_39_HO</vt:lpstr>
      <vt:lpstr>CR_44_FE</vt:lpstr>
      <vt:lpstr>CR_44_HO</vt:lpstr>
      <vt:lpstr>CR_49_FE</vt:lpstr>
      <vt:lpstr>CR_49_HO</vt:lpstr>
      <vt:lpstr>CR_54_FE</vt:lpstr>
      <vt:lpstr>CR_54_HO</vt:lpstr>
      <vt:lpstr>CR_59_FE</vt:lpstr>
      <vt:lpstr>CR_59_HO</vt:lpstr>
      <vt:lpstr>CR_62_FE</vt:lpstr>
      <vt:lpstr>CR_62_HO</vt:lpstr>
      <vt:lpstr>CR_64_FE</vt:lpstr>
      <vt:lpstr>CR_64_HO</vt:lpstr>
      <vt:lpstr>CR_67_FE</vt:lpstr>
      <vt:lpstr>CR_67_HO</vt:lpstr>
      <vt:lpstr>CR_AFRI</vt:lpstr>
      <vt:lpstr>CR_AGE</vt:lpstr>
      <vt:lpstr>CR_AGE_FE</vt:lpstr>
      <vt:lpstr>CR_AGE_HO</vt:lpstr>
      <vt:lpstr>CR_Als</vt:lpstr>
      <vt:lpstr>CR_AMNORD</vt:lpstr>
      <vt:lpstr>CR_AMSUD</vt:lpstr>
      <vt:lpstr>CR_AOM</vt:lpstr>
      <vt:lpstr>CR_Aqu</vt:lpstr>
      <vt:lpstr>CR_ASIE</vt:lpstr>
      <vt:lpstr>CR_AUTR</vt:lpstr>
      <vt:lpstr>CR_Auv</vt:lpstr>
      <vt:lpstr>CR_BN</vt:lpstr>
      <vt:lpstr>CR_Bourg</vt:lpstr>
      <vt:lpstr>CR_Bret</vt:lpstr>
      <vt:lpstr>CR_CA</vt:lpstr>
      <vt:lpstr>CR_CD</vt:lpstr>
      <vt:lpstr>CR_CDD</vt:lpstr>
      <vt:lpstr>CR_CDD_A</vt:lpstr>
      <vt:lpstr>CR_CDD_F</vt:lpstr>
      <vt:lpstr>CR_CDD_H</vt:lpstr>
      <vt:lpstr>CR_CDD_L</vt:lpstr>
      <vt:lpstr>CR_CDI</vt:lpstr>
      <vt:lpstr>CR_Cors</vt:lpstr>
      <vt:lpstr>CR_CVdL</vt:lpstr>
      <vt:lpstr>CR_ENSU_PP</vt:lpstr>
      <vt:lpstr>CR_ENTR_PP</vt:lpstr>
      <vt:lpstr>CR_ETAT_PP</vt:lpstr>
      <vt:lpstr>CR_ETR_PP</vt:lpstr>
      <vt:lpstr>CR_EURO</vt:lpstr>
      <vt:lpstr>CR_FC</vt:lpstr>
      <vt:lpstr>CR_FE</vt:lpstr>
      <vt:lpstr>CR_FORM_F</vt:lpstr>
      <vt:lpstr>CR_FORM_H</vt:lpstr>
      <vt:lpstr>CR_FR</vt:lpstr>
      <vt:lpstr>CR_Guad</vt:lpstr>
      <vt:lpstr>CR_Guya</vt:lpstr>
      <vt:lpstr>CR_HN</vt:lpstr>
      <vt:lpstr>CR_HO</vt:lpstr>
      <vt:lpstr>CR_IdF</vt:lpstr>
      <vt:lpstr>CR_IN_ETP</vt:lpstr>
      <vt:lpstr>CR_IN_PP</vt:lpstr>
      <vt:lpstr>CR_ISBL_PP</vt:lpstr>
      <vt:lpstr>CR_LIEU_ETP</vt:lpstr>
      <vt:lpstr>CR_LIEU_PP</vt:lpstr>
      <vt:lpstr>CR_Lim</vt:lpstr>
      <vt:lpstr>CR_Lorr</vt:lpstr>
      <vt:lpstr>CR_LR</vt:lpstr>
      <vt:lpstr>CR_LRe</vt:lpstr>
      <vt:lpstr>CR_Marti</vt:lpstr>
      <vt:lpstr>CR_Mayo</vt:lpstr>
      <vt:lpstr>CR_MP</vt:lpstr>
      <vt:lpstr>CR_NAT</vt:lpstr>
      <vt:lpstr>CR_NPdC</vt:lpstr>
      <vt:lpstr>CR_OI_PP</vt:lpstr>
      <vt:lpstr>CR_OUT_ETP</vt:lpstr>
      <vt:lpstr>CR_OUT_PP</vt:lpstr>
      <vt:lpstr>CR_PACA</vt:lpstr>
      <vt:lpstr>CR_PC</vt:lpstr>
      <vt:lpstr>CR_PdL</vt:lpstr>
      <vt:lpstr>CR_PERM_F</vt:lpstr>
      <vt:lpstr>CR_PERM_H</vt:lpstr>
      <vt:lpstr>CR_Pic</vt:lpstr>
      <vt:lpstr>CR_RA</vt:lpstr>
      <vt:lpstr>CR_REG</vt:lpstr>
      <vt:lpstr>CR_REG_ETR</vt:lpstr>
      <vt:lpstr>CR_SE</vt:lpstr>
      <vt:lpstr>CR_T_ETP</vt:lpstr>
      <vt:lpstr>CR_T_PP</vt:lpstr>
      <vt:lpstr>CR_TAUTRE_ETP</vt:lpstr>
      <vt:lpstr>CR_TAUTRE_PP</vt:lpstr>
      <vt:lpstr>CR_TCOLLTER_ETP</vt:lpstr>
      <vt:lpstr>CR_TCOLLTER_PP</vt:lpstr>
      <vt:lpstr>CR_TETR_ETP</vt:lpstr>
      <vt:lpstr>CR_TETR_PP</vt:lpstr>
      <vt:lpstr>CR_TMIN_ETP</vt:lpstr>
      <vt:lpstr>CR_TMIN_PP</vt:lpstr>
      <vt:lpstr>CR_TOI_ETP</vt:lpstr>
      <vt:lpstr>CR_TOI_PP</vt:lpstr>
      <vt:lpstr>CR_TORGFI_ETP</vt:lpstr>
      <vt:lpstr>CR_TORGFI_PP</vt:lpstr>
      <vt:lpstr>CR_TOT</vt:lpstr>
      <vt:lpstr>CR_TOT_F</vt:lpstr>
      <vt:lpstr>CR_TOT_H</vt:lpstr>
      <vt:lpstr>CR_UE</vt:lpstr>
      <vt:lpstr>D_SYNTHESE_DE_TOTALE</vt:lpstr>
      <vt:lpstr>D_SYNTHESE_DE_TOTALE_PREV</vt:lpstr>
      <vt:lpstr>D_SYNTHESE_DI_TOTALE</vt:lpstr>
      <vt:lpstr>D_SYNTHESE_DI_TOTALE_PREV</vt:lpstr>
      <vt:lpstr>DE_C_ANDRA</vt:lpstr>
      <vt:lpstr>DE_C_ANSES</vt:lpstr>
      <vt:lpstr>DE_C_Autres</vt:lpstr>
      <vt:lpstr>DE_C_BRGM</vt:lpstr>
      <vt:lpstr>DE_C_CEA</vt:lpstr>
      <vt:lpstr>DE_C_CEE</vt:lpstr>
      <vt:lpstr>DE_C_CEPII</vt:lpstr>
      <vt:lpstr>DE_C_CEREMA</vt:lpstr>
      <vt:lpstr>DE_C_CIRAD</vt:lpstr>
      <vt:lpstr>DE_C_CNAF</vt:lpstr>
      <vt:lpstr>DE_C_CNES</vt:lpstr>
      <vt:lpstr>DE_C_CNRM</vt:lpstr>
      <vt:lpstr>DE_C_CNRS</vt:lpstr>
      <vt:lpstr>DE_C_Commentaire</vt:lpstr>
      <vt:lpstr>DE_C_CSTB</vt:lpstr>
      <vt:lpstr>DE_C_EFS</vt:lpstr>
      <vt:lpstr>DE_C_IFREMER</vt:lpstr>
      <vt:lpstr>DE_C_IGN</vt:lpstr>
      <vt:lpstr>DE_C_INED</vt:lpstr>
      <vt:lpstr>DE_C_INERIS</vt:lpstr>
      <vt:lpstr>DE_C_INRAE</vt:lpstr>
      <vt:lpstr>DE_C_INRAP</vt:lpstr>
      <vt:lpstr>DE_C_INRIA</vt:lpstr>
      <vt:lpstr>DE_C_INSEE</vt:lpstr>
      <vt:lpstr>DE_C_INSERM</vt:lpstr>
      <vt:lpstr>DE_C_IPEV</vt:lpstr>
      <vt:lpstr>DE_C_IRCAM</vt:lpstr>
      <vt:lpstr>DE_C_IRD</vt:lpstr>
      <vt:lpstr>DE_C_IRDES</vt:lpstr>
      <vt:lpstr>DE_C_IRSN</vt:lpstr>
      <vt:lpstr>DE_C_LNE</vt:lpstr>
      <vt:lpstr>DE_C_TOTAL</vt:lpstr>
      <vt:lpstr>DE_EE_AEUROPE</vt:lpstr>
      <vt:lpstr>DE_EE_Autres</vt:lpstr>
      <vt:lpstr>DE_EE_TOTAL</vt:lpstr>
      <vt:lpstr>DE_EE_UE</vt:lpstr>
      <vt:lpstr>DE_ENTR_TOTAL</vt:lpstr>
      <vt:lpstr>DE_ENTR1_NOM</vt:lpstr>
      <vt:lpstr>DE_ENTR1_SIREN</vt:lpstr>
      <vt:lpstr>DE_ENTR1_VAL</vt:lpstr>
      <vt:lpstr>DE_ENTR10_NOM</vt:lpstr>
      <vt:lpstr>DE_ENTR10_SIREN</vt:lpstr>
      <vt:lpstr>DE_ENTR10_VAL</vt:lpstr>
      <vt:lpstr>DE_ENTR11_NOM</vt:lpstr>
      <vt:lpstr>DE_ENTR11_SIREN</vt:lpstr>
      <vt:lpstr>DE_ENTR11_VAL</vt:lpstr>
      <vt:lpstr>DE_ENTR12_NOM</vt:lpstr>
      <vt:lpstr>DE_ENTR12_SIREN</vt:lpstr>
      <vt:lpstr>DE_ENTR12_VAL</vt:lpstr>
      <vt:lpstr>DE_ENTR13_NOM</vt:lpstr>
      <vt:lpstr>DE_ENTR13_SIREN</vt:lpstr>
      <vt:lpstr>DE_ENTR13_VAL</vt:lpstr>
      <vt:lpstr>DE_ENTR14_NOM</vt:lpstr>
      <vt:lpstr>DE_ENTR14_SIREN</vt:lpstr>
      <vt:lpstr>DE_ENTR14_VAL</vt:lpstr>
      <vt:lpstr>DE_ENTR15_NOM</vt:lpstr>
      <vt:lpstr>DE_ENTR15_SIREN</vt:lpstr>
      <vt:lpstr>DE_ENTR15_VAL</vt:lpstr>
      <vt:lpstr>DE_ENTR16_NOM</vt:lpstr>
      <vt:lpstr>DE_ENTR16_SIREN</vt:lpstr>
      <vt:lpstr>DE_ENTR16_VAL</vt:lpstr>
      <vt:lpstr>DE_ENTR17_NOM</vt:lpstr>
      <vt:lpstr>DE_ENTR17_SIREN</vt:lpstr>
      <vt:lpstr>DE_ENTR17_VAL</vt:lpstr>
      <vt:lpstr>DE_ENTR18_NOM</vt:lpstr>
      <vt:lpstr>DE_ENTR18_SIREN</vt:lpstr>
      <vt:lpstr>DE_ENTR18_VAL</vt:lpstr>
      <vt:lpstr>DE_ENTR19_NOM</vt:lpstr>
      <vt:lpstr>DE_ENTR19_SIREN</vt:lpstr>
      <vt:lpstr>DE_ENTR19_VAL</vt:lpstr>
      <vt:lpstr>DE_ENTR2_NOM</vt:lpstr>
      <vt:lpstr>DE_ENTR2_SIREN</vt:lpstr>
      <vt:lpstr>DE_ENTR2_VAL</vt:lpstr>
      <vt:lpstr>DE_ENTR20_NOM</vt:lpstr>
      <vt:lpstr>DE_ENTR20_SIREN</vt:lpstr>
      <vt:lpstr>DE_ENTR20_VAL</vt:lpstr>
      <vt:lpstr>DE_ENTR21_NOM</vt:lpstr>
      <vt:lpstr>DE_ENTR21_SIREN</vt:lpstr>
      <vt:lpstr>DE_ENTR21_VAL</vt:lpstr>
      <vt:lpstr>DE_ENTR22_NOM</vt:lpstr>
      <vt:lpstr>DE_ENTR22_SIREN</vt:lpstr>
      <vt:lpstr>DE_ENTR22_VAL</vt:lpstr>
      <vt:lpstr>DE_ENTR23_NOM</vt:lpstr>
      <vt:lpstr>DE_ENTR23_SIREN</vt:lpstr>
      <vt:lpstr>DE_ENTR23_VAL</vt:lpstr>
      <vt:lpstr>DE_ENTR24_NOM</vt:lpstr>
      <vt:lpstr>DE_ENTR24_SIREN</vt:lpstr>
      <vt:lpstr>DE_ENTR24_VAL</vt:lpstr>
      <vt:lpstr>DE_ENTR25_NOM</vt:lpstr>
      <vt:lpstr>DE_ENTR25_SIREN</vt:lpstr>
      <vt:lpstr>DE_ENTR25_VAL</vt:lpstr>
      <vt:lpstr>DE_ENTR26_NOM</vt:lpstr>
      <vt:lpstr>DE_ENTR26_SIREN</vt:lpstr>
      <vt:lpstr>DE_ENTR26_VAL</vt:lpstr>
      <vt:lpstr>DE_ENTR27_NOM</vt:lpstr>
      <vt:lpstr>DE_ENTR27_SIREN</vt:lpstr>
      <vt:lpstr>DE_ENTR27_VAL</vt:lpstr>
      <vt:lpstr>DE_ENTR28_NOM</vt:lpstr>
      <vt:lpstr>DE_ENTR28_SIREN</vt:lpstr>
      <vt:lpstr>DE_ENTR28_VAL</vt:lpstr>
      <vt:lpstr>DE_ENTR29_NOM</vt:lpstr>
      <vt:lpstr>DE_ENTR29_SIREN</vt:lpstr>
      <vt:lpstr>DE_ENTR29_VAL</vt:lpstr>
      <vt:lpstr>DE_ENTR3_NOM</vt:lpstr>
      <vt:lpstr>DE_ENTR3_SIREN</vt:lpstr>
      <vt:lpstr>DE_ENTR3_VAL</vt:lpstr>
      <vt:lpstr>DE_ENTR30_NOM</vt:lpstr>
      <vt:lpstr>DE_ENTR30_SIREN</vt:lpstr>
      <vt:lpstr>DE_ENTR30_VAL</vt:lpstr>
      <vt:lpstr>DE_ENTR4_NOM</vt:lpstr>
      <vt:lpstr>DE_ENTR4_SIREN</vt:lpstr>
      <vt:lpstr>DE_ENTR4_VAL</vt:lpstr>
      <vt:lpstr>DE_ENTR5_NOM</vt:lpstr>
      <vt:lpstr>DE_ENTR5_SIREN</vt:lpstr>
      <vt:lpstr>DE_ENTR5_VAL</vt:lpstr>
      <vt:lpstr>DE_ENTR6_NOM</vt:lpstr>
      <vt:lpstr>DE_ENTR6_SIREN</vt:lpstr>
      <vt:lpstr>DE_ENTR6_VAL</vt:lpstr>
      <vt:lpstr>DE_ENTR7_NOM</vt:lpstr>
      <vt:lpstr>DE_ENTR7_SIREN</vt:lpstr>
      <vt:lpstr>DE_ENTR7_VAL</vt:lpstr>
      <vt:lpstr>DE_ENTR8_NOM</vt:lpstr>
      <vt:lpstr>DE_ENTR8_SIREN</vt:lpstr>
      <vt:lpstr>DE_ENTR8_VAL</vt:lpstr>
      <vt:lpstr>DE_ENTR9_NOM</vt:lpstr>
      <vt:lpstr>DE_ENTR9_SIREN</vt:lpstr>
      <vt:lpstr>DE_ENTR9_VAL</vt:lpstr>
      <vt:lpstr>DE_ENTRA_NOM</vt:lpstr>
      <vt:lpstr>DE_ENTRA_VAL</vt:lpstr>
      <vt:lpstr>DE_ES_TOTAL</vt:lpstr>
      <vt:lpstr>DE_ESC_Autres</vt:lpstr>
      <vt:lpstr>DE_ESC_CHU</vt:lpstr>
      <vt:lpstr>DE_ESC_CLCC</vt:lpstr>
      <vt:lpstr>DE_ESC_Commentaire</vt:lpstr>
      <vt:lpstr>DE_ESC_COMUE</vt:lpstr>
      <vt:lpstr>DE_ESC_TOTAL</vt:lpstr>
      <vt:lpstr>DE_ESC_UNIV</vt:lpstr>
      <vt:lpstr>DE_ESE_AEUROPE</vt:lpstr>
      <vt:lpstr>DE_ESE_Autres</vt:lpstr>
      <vt:lpstr>DE_ESE_TOTAL</vt:lpstr>
      <vt:lpstr>DE_ESE_UE</vt:lpstr>
      <vt:lpstr>DE_ESH_ACO</vt:lpstr>
      <vt:lpstr>DE_ESH_APT</vt:lpstr>
      <vt:lpstr>DE_ESH_ASD</vt:lpstr>
      <vt:lpstr>DE_ESH_Autres</vt:lpstr>
      <vt:lpstr>DE_ESH_BSA</vt:lpstr>
      <vt:lpstr>DE_ESH_Commentaire</vt:lpstr>
      <vt:lpstr>DE_ESH_ENAC</vt:lpstr>
      <vt:lpstr>DE_ESH_ENGEES</vt:lpstr>
      <vt:lpstr>DE_ESH_ENSFEA</vt:lpstr>
      <vt:lpstr>DE_ESH_ENSPV</vt:lpstr>
      <vt:lpstr>DE_ESH_ENSTAB</vt:lpstr>
      <vt:lpstr>DE_ESH_ENSTAP</vt:lpstr>
      <vt:lpstr>DE_ESH_ESA</vt:lpstr>
      <vt:lpstr>DE_ESH_ESIEE</vt:lpstr>
      <vt:lpstr>DE_ESH_ESPCI</vt:lpstr>
      <vt:lpstr>DE_ESH_ESSEC</vt:lpstr>
      <vt:lpstr>DE_ESH_HEC</vt:lpstr>
      <vt:lpstr>DE_ESH_IMT</vt:lpstr>
      <vt:lpstr>DE_ESH_INSEAD</vt:lpstr>
      <vt:lpstr>DE_ESH_ISAE</vt:lpstr>
      <vt:lpstr>DE_ESH_MINES</vt:lpstr>
      <vt:lpstr>DE_ESH_MSA</vt:lpstr>
      <vt:lpstr>DE_ESH_ONIRIS</vt:lpstr>
      <vt:lpstr>DE_ESH_PC</vt:lpstr>
      <vt:lpstr>DE_ESH_TOTAL</vt:lpstr>
      <vt:lpstr>DE_ESH_TPE</vt:lpstr>
      <vt:lpstr>DE_ESH_VAS</vt:lpstr>
      <vt:lpstr>DE_ESH_VETOA</vt:lpstr>
      <vt:lpstr>DE_ESH_VETOT</vt:lpstr>
      <vt:lpstr>DE_ESH_X</vt:lpstr>
      <vt:lpstr>DE_ETR_TOTAL</vt:lpstr>
      <vt:lpstr>DE_GOV_TOTAL</vt:lpstr>
      <vt:lpstr>DE_I_Autres</vt:lpstr>
      <vt:lpstr>DE_I_Commentaire</vt:lpstr>
      <vt:lpstr>DE_I_CURIE</vt:lpstr>
      <vt:lpstr>DE_I_INRS</vt:lpstr>
      <vt:lpstr>DE_I_INTS</vt:lpstr>
      <vt:lpstr>DE_I_PAST</vt:lpstr>
      <vt:lpstr>DE_I_TOTAL</vt:lpstr>
      <vt:lpstr>DE_M_Autre</vt:lpstr>
      <vt:lpstr>DE_M_CEA</vt:lpstr>
      <vt:lpstr>DE_M_CERAH</vt:lpstr>
      <vt:lpstr>DE_M_Commentaire</vt:lpstr>
      <vt:lpstr>DE_M_CTSA</vt:lpstr>
      <vt:lpstr>DE_M_DGA</vt:lpstr>
      <vt:lpstr>DE_M_IRBA</vt:lpstr>
      <vt:lpstr>DE_M_IREN</vt:lpstr>
      <vt:lpstr>DE_M_IRSEM</vt:lpstr>
      <vt:lpstr>DE_M_ISL</vt:lpstr>
      <vt:lpstr>DE_M_MINDEF</vt:lpstr>
      <vt:lpstr>DE_M_ONERA</vt:lpstr>
      <vt:lpstr>DE_M_SHOM</vt:lpstr>
      <vt:lpstr>DE_M_TOTAL</vt:lpstr>
      <vt:lpstr>DE_OI_Autres</vt:lpstr>
      <vt:lpstr>DE_OI_CEPMMT</vt:lpstr>
      <vt:lpstr>DE_OI_CERN</vt:lpstr>
      <vt:lpstr>DE_OI_CIRC</vt:lpstr>
      <vt:lpstr>DE_OI_Commentaire</vt:lpstr>
      <vt:lpstr>DE_OI_ESA</vt:lpstr>
      <vt:lpstr>DE_OI_ESO</vt:lpstr>
      <vt:lpstr>DE_OI_ESRF</vt:lpstr>
      <vt:lpstr>DE_OI_EUMETSAT</vt:lpstr>
      <vt:lpstr>DE_OI_LEBM</vt:lpstr>
      <vt:lpstr>DE_OI_TOTAL</vt:lpstr>
      <vt:lpstr>DE_TOTALE</vt:lpstr>
      <vt:lpstr>DE_TOTALE_PREV</vt:lpstr>
      <vt:lpstr>DEP_TOTALE</vt:lpstr>
      <vt:lpstr>DEP_TOTALE_PREV</vt:lpstr>
      <vt:lpstr>DI_Als</vt:lpstr>
      <vt:lpstr>DI_AOM</vt:lpstr>
      <vt:lpstr>DI_Aqu</vt:lpstr>
      <vt:lpstr>DI_Auv</vt:lpstr>
      <vt:lpstr>DI_BN</vt:lpstr>
      <vt:lpstr>DI_Bourg</vt:lpstr>
      <vt:lpstr>DI_Bret</vt:lpstr>
      <vt:lpstr>DI_CA</vt:lpstr>
      <vt:lpstr>DI_Cors</vt:lpstr>
      <vt:lpstr>DI_CVdL</vt:lpstr>
      <vt:lpstr>DI_EQU</vt:lpstr>
      <vt:lpstr>DI_FC</vt:lpstr>
      <vt:lpstr>DI_FONC</vt:lpstr>
      <vt:lpstr>DI_Guad</vt:lpstr>
      <vt:lpstr>DI_Guya</vt:lpstr>
      <vt:lpstr>DI_HN</vt:lpstr>
      <vt:lpstr>DI_IdF</vt:lpstr>
      <vt:lpstr>DI_IMM</vt:lpstr>
      <vt:lpstr>DI_Lim</vt:lpstr>
      <vt:lpstr>DI_Lorr</vt:lpstr>
      <vt:lpstr>DI_LR</vt:lpstr>
      <vt:lpstr>DI_LRe</vt:lpstr>
      <vt:lpstr>DI_Marti</vt:lpstr>
      <vt:lpstr>DI_Mayo</vt:lpstr>
      <vt:lpstr>DI_MP</vt:lpstr>
      <vt:lpstr>DI_NPdC</vt:lpstr>
      <vt:lpstr>DI_PACA</vt:lpstr>
      <vt:lpstr>DI_PC</vt:lpstr>
      <vt:lpstr>DI_PdL</vt:lpstr>
      <vt:lpstr>DI_PERS</vt:lpstr>
      <vt:lpstr>DI_Pic</vt:lpstr>
      <vt:lpstr>DI_RA</vt:lpstr>
      <vt:lpstr>DI_TOT_REG</vt:lpstr>
      <vt:lpstr>DI_TOT_REG_PERCENT</vt:lpstr>
      <vt:lpstr>DI_TOTALE</vt:lpstr>
      <vt:lpstr>DI_TOTALE_PREV</vt:lpstr>
      <vt:lpstr>DOC_AFRI</vt:lpstr>
      <vt:lpstr>DOC_AGRI</vt:lpstr>
      <vt:lpstr>DOC_Als</vt:lpstr>
      <vt:lpstr>DOC_AMNORD</vt:lpstr>
      <vt:lpstr>DOC_AMSUD</vt:lpstr>
      <vt:lpstr>DOC_AOM</vt:lpstr>
      <vt:lpstr>DOC_Aqu</vt:lpstr>
      <vt:lpstr>DOC_ASIE</vt:lpstr>
      <vt:lpstr>DOC_AUTR</vt:lpstr>
      <vt:lpstr>DOC_Auv</vt:lpstr>
      <vt:lpstr>DOC_BN</vt:lpstr>
      <vt:lpstr>DOC_Bourg</vt:lpstr>
      <vt:lpstr>DOC_Bret</vt:lpstr>
      <vt:lpstr>DOC_CA</vt:lpstr>
      <vt:lpstr>DOC_CD</vt:lpstr>
      <vt:lpstr>DOC_CDD</vt:lpstr>
      <vt:lpstr>DOC_CDD_A</vt:lpstr>
      <vt:lpstr>DOC_CDD_L</vt:lpstr>
      <vt:lpstr>DOC_CDI</vt:lpstr>
      <vt:lpstr>DOC_CHIM</vt:lpstr>
      <vt:lpstr>DOC_Cors</vt:lpstr>
      <vt:lpstr>DOC_CVdL</vt:lpstr>
      <vt:lpstr>DOC_ENSU_PP</vt:lpstr>
      <vt:lpstr>DOC_ENTR_PP</vt:lpstr>
      <vt:lpstr>DOC_ETAT_PP</vt:lpstr>
      <vt:lpstr>DOC_ETR_PP</vt:lpstr>
      <vt:lpstr>DOC_EURO</vt:lpstr>
      <vt:lpstr>DOC_FC</vt:lpstr>
      <vt:lpstr>DOC_FE</vt:lpstr>
      <vt:lpstr>DOC_FORM_F</vt:lpstr>
      <vt:lpstr>DOC_FORM_H</vt:lpstr>
      <vt:lpstr>DOC_FR</vt:lpstr>
      <vt:lpstr>DOC_GES</vt:lpstr>
      <vt:lpstr>DOC_Guad</vt:lpstr>
      <vt:lpstr>DOC_Guya</vt:lpstr>
      <vt:lpstr>DOC_HN</vt:lpstr>
      <vt:lpstr>DOC_HO</vt:lpstr>
      <vt:lpstr>DOC_IdF</vt:lpstr>
      <vt:lpstr>DOC_IN_ETP</vt:lpstr>
      <vt:lpstr>DOC_IN_PP</vt:lpstr>
      <vt:lpstr>DOC_ISBL_PP</vt:lpstr>
      <vt:lpstr>DOC_LIEU_ETP</vt:lpstr>
      <vt:lpstr>DOC_LIEU_PP</vt:lpstr>
      <vt:lpstr>DOC_Lim</vt:lpstr>
      <vt:lpstr>DOC_Lorr</vt:lpstr>
      <vt:lpstr>DOC_LR</vt:lpstr>
      <vt:lpstr>DOC_LRe</vt:lpstr>
      <vt:lpstr>DOC_Marti</vt:lpstr>
      <vt:lpstr>DOC_MATH</vt:lpstr>
      <vt:lpstr>DOC_Mayo</vt:lpstr>
      <vt:lpstr>DOC_MECA</vt:lpstr>
      <vt:lpstr>DOC_MED</vt:lpstr>
      <vt:lpstr>DOC_MP</vt:lpstr>
      <vt:lpstr>DOC_NAT</vt:lpstr>
      <vt:lpstr>DOC_NATU</vt:lpstr>
      <vt:lpstr>DOC_NPdC</vt:lpstr>
      <vt:lpstr>DOC_OI_PP</vt:lpstr>
      <vt:lpstr>DOC_OUT_ETP</vt:lpstr>
      <vt:lpstr>DOC_OUT_PP</vt:lpstr>
      <vt:lpstr>DOC_PACA</vt:lpstr>
      <vt:lpstr>DOC_PC</vt:lpstr>
      <vt:lpstr>DOC_PdL</vt:lpstr>
      <vt:lpstr>DOC_PHYS</vt:lpstr>
      <vt:lpstr>DOC_Pic</vt:lpstr>
      <vt:lpstr>DOC_RA</vt:lpstr>
      <vt:lpstr>DOC_REG</vt:lpstr>
      <vt:lpstr>DOC_REG_ETR</vt:lpstr>
      <vt:lpstr>DOC_SE</vt:lpstr>
      <vt:lpstr>DOC_SH</vt:lpstr>
      <vt:lpstr>DOC_SS</vt:lpstr>
      <vt:lpstr>DOC_STIC</vt:lpstr>
      <vt:lpstr>DOC_SV</vt:lpstr>
      <vt:lpstr>DOC_T_ETP</vt:lpstr>
      <vt:lpstr>DOC_T_PP</vt:lpstr>
      <vt:lpstr>DOC_TAUTRE_ETP</vt:lpstr>
      <vt:lpstr>DOC_TAUTRE_PP</vt:lpstr>
      <vt:lpstr>DOC_TCOLLTER_ETP</vt:lpstr>
      <vt:lpstr>DOC_TCOLLTER_PP</vt:lpstr>
      <vt:lpstr>DOC_TETR_ETP</vt:lpstr>
      <vt:lpstr>DOC_TETR_PP</vt:lpstr>
      <vt:lpstr>DOC_TMIN_ETP</vt:lpstr>
      <vt:lpstr>DOC_TMIN_PP</vt:lpstr>
      <vt:lpstr>DOC_TOI_ETP</vt:lpstr>
      <vt:lpstr>DOC_TOI_PP</vt:lpstr>
      <vt:lpstr>DOC_TORGFI_ETP</vt:lpstr>
      <vt:lpstr>DOC_TORGFI_PP</vt:lpstr>
      <vt:lpstr>DOC_TOT</vt:lpstr>
      <vt:lpstr>DOC_TOT_F</vt:lpstr>
      <vt:lpstr>DOC_TOT_H</vt:lpstr>
      <vt:lpstr>DOC_UE</vt:lpstr>
      <vt:lpstr>DR_100_FE</vt:lpstr>
      <vt:lpstr>DR_100_HO</vt:lpstr>
      <vt:lpstr>DR_25_FE</vt:lpstr>
      <vt:lpstr>DR_25_HO</vt:lpstr>
      <vt:lpstr>DR_29_FE</vt:lpstr>
      <vt:lpstr>DR_29_HO</vt:lpstr>
      <vt:lpstr>DR_34_FE</vt:lpstr>
      <vt:lpstr>DR_34_HO</vt:lpstr>
      <vt:lpstr>DR_39_FE</vt:lpstr>
      <vt:lpstr>DR_39_HO</vt:lpstr>
      <vt:lpstr>DR_44_FE</vt:lpstr>
      <vt:lpstr>DR_44_HO</vt:lpstr>
      <vt:lpstr>DR_49_FE</vt:lpstr>
      <vt:lpstr>DR_49_HO</vt:lpstr>
      <vt:lpstr>DR_54_FE</vt:lpstr>
      <vt:lpstr>DR_54_HO</vt:lpstr>
      <vt:lpstr>DR_59_FE</vt:lpstr>
      <vt:lpstr>DR_59_HO</vt:lpstr>
      <vt:lpstr>DR_62_FE</vt:lpstr>
      <vt:lpstr>DR_62_HO</vt:lpstr>
      <vt:lpstr>DR_64_FE</vt:lpstr>
      <vt:lpstr>DR_64_HO</vt:lpstr>
      <vt:lpstr>DR_67_FE</vt:lpstr>
      <vt:lpstr>DR_67_HO</vt:lpstr>
      <vt:lpstr>DR_AFRI</vt:lpstr>
      <vt:lpstr>DR_AGE</vt:lpstr>
      <vt:lpstr>DR_AGE_FE</vt:lpstr>
      <vt:lpstr>DR_AGE_HO</vt:lpstr>
      <vt:lpstr>DR_Als</vt:lpstr>
      <vt:lpstr>DR_AMNORD</vt:lpstr>
      <vt:lpstr>DR_AMSUD</vt:lpstr>
      <vt:lpstr>DR_AOM</vt:lpstr>
      <vt:lpstr>DR_Aqu</vt:lpstr>
      <vt:lpstr>DR_ASIE</vt:lpstr>
      <vt:lpstr>DR_AUTR</vt:lpstr>
      <vt:lpstr>DR_Auv</vt:lpstr>
      <vt:lpstr>DR_BN</vt:lpstr>
      <vt:lpstr>DR_Bourg</vt:lpstr>
      <vt:lpstr>DR_Bret</vt:lpstr>
      <vt:lpstr>DR_CA</vt:lpstr>
      <vt:lpstr>DR_CD</vt:lpstr>
      <vt:lpstr>DR_CDD</vt:lpstr>
      <vt:lpstr>DR_CDD_A</vt:lpstr>
      <vt:lpstr>DR_CDD_F</vt:lpstr>
      <vt:lpstr>DR_CDD_H</vt:lpstr>
      <vt:lpstr>DR_CDD_L</vt:lpstr>
      <vt:lpstr>DR_CDI</vt:lpstr>
      <vt:lpstr>DR_Cors</vt:lpstr>
      <vt:lpstr>DR_CVdL</vt:lpstr>
      <vt:lpstr>DR_ENSU_PP</vt:lpstr>
      <vt:lpstr>DR_ENTR_PP</vt:lpstr>
      <vt:lpstr>DR_ETAT_PP</vt:lpstr>
      <vt:lpstr>DR_ETR_PP</vt:lpstr>
      <vt:lpstr>DR_EURO</vt:lpstr>
      <vt:lpstr>DR_FC</vt:lpstr>
      <vt:lpstr>DR_FE</vt:lpstr>
      <vt:lpstr>DR_FR</vt:lpstr>
      <vt:lpstr>DR_Guad</vt:lpstr>
      <vt:lpstr>DR_Guya</vt:lpstr>
      <vt:lpstr>DR_HN</vt:lpstr>
      <vt:lpstr>DR_HO</vt:lpstr>
      <vt:lpstr>DR_IdF</vt:lpstr>
      <vt:lpstr>DR_IN_ETP</vt:lpstr>
      <vt:lpstr>DR_IN_PP</vt:lpstr>
      <vt:lpstr>DR_ISBL_PP</vt:lpstr>
      <vt:lpstr>DR_LIEU_ETP</vt:lpstr>
      <vt:lpstr>DR_LIEU_PP</vt:lpstr>
      <vt:lpstr>DR_Lim</vt:lpstr>
      <vt:lpstr>DR_Lorr</vt:lpstr>
      <vt:lpstr>DR_LR</vt:lpstr>
      <vt:lpstr>DR_LRe</vt:lpstr>
      <vt:lpstr>DR_Marti</vt:lpstr>
      <vt:lpstr>DR_Mayo</vt:lpstr>
      <vt:lpstr>DR_MP</vt:lpstr>
      <vt:lpstr>DR_NAT</vt:lpstr>
      <vt:lpstr>DR_NPdC</vt:lpstr>
      <vt:lpstr>DR_OI_PP</vt:lpstr>
      <vt:lpstr>DR_OUT_ETP</vt:lpstr>
      <vt:lpstr>DR_OUT_PP</vt:lpstr>
      <vt:lpstr>DR_PACA</vt:lpstr>
      <vt:lpstr>DR_PC</vt:lpstr>
      <vt:lpstr>DR_PdL</vt:lpstr>
      <vt:lpstr>DR_PERM_F</vt:lpstr>
      <vt:lpstr>DR_PERM_H</vt:lpstr>
      <vt:lpstr>DR_Pic</vt:lpstr>
      <vt:lpstr>DR_RA</vt:lpstr>
      <vt:lpstr>DR_REG</vt:lpstr>
      <vt:lpstr>DR_REG_ETR</vt:lpstr>
      <vt:lpstr>DR_SE</vt:lpstr>
      <vt:lpstr>DR_T_ETP</vt:lpstr>
      <vt:lpstr>DR_T_PP</vt:lpstr>
      <vt:lpstr>DR_TAUTRE_ETP</vt:lpstr>
      <vt:lpstr>DR_TAUTRE_PP</vt:lpstr>
      <vt:lpstr>DR_TCOLLTER_ETP</vt:lpstr>
      <vt:lpstr>DR_TCOLLTER_PP</vt:lpstr>
      <vt:lpstr>DR_TETR_ETP</vt:lpstr>
      <vt:lpstr>DR_TETR_PP</vt:lpstr>
      <vt:lpstr>DR_TMIN_ETP</vt:lpstr>
      <vt:lpstr>DR_TMIN_PP</vt:lpstr>
      <vt:lpstr>DR_TOI_ETP</vt:lpstr>
      <vt:lpstr>DR_TOI_PP</vt:lpstr>
      <vt:lpstr>DR_TORGFI_ETP</vt:lpstr>
      <vt:lpstr>DR_TORGFI_PP</vt:lpstr>
      <vt:lpstr>DR_TOT</vt:lpstr>
      <vt:lpstr>DR_TOT_F</vt:lpstr>
      <vt:lpstr>DR_TOT_H</vt:lpstr>
      <vt:lpstr>DR_UE</vt:lpstr>
      <vt:lpstr>E_SYNTHESE_DEP_TOTALE</vt:lpstr>
      <vt:lpstr>E_SYNTHESE_DEP_TOTALE_PREV</vt:lpstr>
      <vt:lpstr>EFFECTIF_TOTAL</vt:lpstr>
      <vt:lpstr>ENTITY_TYPE</vt:lpstr>
      <vt:lpstr>ENTITY_TYPE_SIGNATORY</vt:lpstr>
      <vt:lpstr>EPIC_AGERET_IC</vt:lpstr>
      <vt:lpstr>EPIC_AGERET_SO</vt:lpstr>
      <vt:lpstr>EPIC_AGERET_TOT</vt:lpstr>
      <vt:lpstr>EPIC_AUD_IC</vt:lpstr>
      <vt:lpstr>EPIC_AUD_SO</vt:lpstr>
      <vt:lpstr>EPIC_AUD_TOT</vt:lpstr>
      <vt:lpstr>EPIC_DEP_TOT_IC</vt:lpstr>
      <vt:lpstr>EPIC_DEP_TOT_SO</vt:lpstr>
      <vt:lpstr>EPIC_DEP_TOT_TOT</vt:lpstr>
      <vt:lpstr>EPIC_REC_F_AUTRE</vt:lpstr>
      <vt:lpstr>EPIC_REC_F_ICC</vt:lpstr>
      <vt:lpstr>EPIC_REC_F_ICNC</vt:lpstr>
      <vt:lpstr>EPIC_REC_F_IE</vt:lpstr>
      <vt:lpstr>EPIC_REC_F_TOT</vt:lpstr>
      <vt:lpstr>EPIC_REC_H_AUTRE</vt:lpstr>
      <vt:lpstr>EPIC_REC_H_ICC</vt:lpstr>
      <vt:lpstr>EPIC_REC_H_ICNC</vt:lpstr>
      <vt:lpstr>EPIC_REC_H_IE</vt:lpstr>
      <vt:lpstr>EPIC_REC_H_TOT</vt:lpstr>
      <vt:lpstr>EPIC_REC_ICNC_AGE</vt:lpstr>
      <vt:lpstr>EPIC_REC_TOT_AUTRE</vt:lpstr>
      <vt:lpstr>EPIC_REC_TOT_ICC</vt:lpstr>
      <vt:lpstr>EPIC_REC_TOT_ICNC</vt:lpstr>
      <vt:lpstr>EPIC_REC_TOT_IE</vt:lpstr>
      <vt:lpstr>EPIC_REC_TOT_TOT</vt:lpstr>
      <vt:lpstr>EPIC_RET_IC</vt:lpstr>
      <vt:lpstr>EPIC_RET_SO</vt:lpstr>
      <vt:lpstr>EPIC_RET_TOT</vt:lpstr>
      <vt:lpstr>F_AGRI</vt:lpstr>
      <vt:lpstr>F_CHIM</vt:lpstr>
      <vt:lpstr>F_GES</vt:lpstr>
      <vt:lpstr>F_MATH</vt:lpstr>
      <vt:lpstr>F_MECA</vt:lpstr>
      <vt:lpstr>F_MED</vt:lpstr>
      <vt:lpstr>F_NATU</vt:lpstr>
      <vt:lpstr>F_PHYS</vt:lpstr>
      <vt:lpstr>F_SH</vt:lpstr>
      <vt:lpstr>F_SS</vt:lpstr>
      <vt:lpstr>F_STIC</vt:lpstr>
      <vt:lpstr>F_SV</vt:lpstr>
      <vt:lpstr>FIN_1_DEST</vt:lpstr>
      <vt:lpstr>FIN_1_MONTANT</vt:lpstr>
      <vt:lpstr>FIN_1_PROV</vt:lpstr>
      <vt:lpstr>FIN_10_DEST</vt:lpstr>
      <vt:lpstr>FIN_10_MONTANT</vt:lpstr>
      <vt:lpstr>FIN_10_PROV</vt:lpstr>
      <vt:lpstr>FIN_11_DEST</vt:lpstr>
      <vt:lpstr>FIN_11_MONTANT</vt:lpstr>
      <vt:lpstr>FIN_11_PROV</vt:lpstr>
      <vt:lpstr>FIN_12_DEST</vt:lpstr>
      <vt:lpstr>FIN_12_MONTANT</vt:lpstr>
      <vt:lpstr>FIN_12_PROV</vt:lpstr>
      <vt:lpstr>FIN_13_DEST</vt:lpstr>
      <vt:lpstr>FIN_13_MONTANT</vt:lpstr>
      <vt:lpstr>FIN_13_PROV</vt:lpstr>
      <vt:lpstr>FIN_14_DEST</vt:lpstr>
      <vt:lpstr>FIN_14_MONTANT</vt:lpstr>
      <vt:lpstr>FIN_14_PROV</vt:lpstr>
      <vt:lpstr>FIN_15_DEST</vt:lpstr>
      <vt:lpstr>FIN_15_MONTANT</vt:lpstr>
      <vt:lpstr>FIN_15_PROV</vt:lpstr>
      <vt:lpstr>FIN_16_DEST</vt:lpstr>
      <vt:lpstr>FIN_16_MONTANT</vt:lpstr>
      <vt:lpstr>FIN_16_PROV</vt:lpstr>
      <vt:lpstr>FIN_17_DEST</vt:lpstr>
      <vt:lpstr>FIN_17_MONTANT</vt:lpstr>
      <vt:lpstr>FIN_17_PROV</vt:lpstr>
      <vt:lpstr>FIN_18_DEST</vt:lpstr>
      <vt:lpstr>FIN_18_MONTANT</vt:lpstr>
      <vt:lpstr>FIN_18_PROV</vt:lpstr>
      <vt:lpstr>FIN_19_DEST</vt:lpstr>
      <vt:lpstr>FIN_19_MONTANT</vt:lpstr>
      <vt:lpstr>FIN_19_PROV</vt:lpstr>
      <vt:lpstr>FIN_2_DEST</vt:lpstr>
      <vt:lpstr>FIN_2_MONTANT</vt:lpstr>
      <vt:lpstr>FIN_2_PROV</vt:lpstr>
      <vt:lpstr>FIN_20_DEST</vt:lpstr>
      <vt:lpstr>FIN_20_MONTANT</vt:lpstr>
      <vt:lpstr>FIN_20_PROV</vt:lpstr>
      <vt:lpstr>FIN_21_DEST</vt:lpstr>
      <vt:lpstr>FIN_21_MONTANT</vt:lpstr>
      <vt:lpstr>FIN_21_PROV</vt:lpstr>
      <vt:lpstr>FIN_22_DEST</vt:lpstr>
      <vt:lpstr>FIN_22_MONTANT</vt:lpstr>
      <vt:lpstr>FIN_22_PROV</vt:lpstr>
      <vt:lpstr>FIN_23_DEST</vt:lpstr>
      <vt:lpstr>FIN_23_MONTANT</vt:lpstr>
      <vt:lpstr>FIN_23_PROV</vt:lpstr>
      <vt:lpstr>FIN_24_DEST</vt:lpstr>
      <vt:lpstr>FIN_24_MONTANT</vt:lpstr>
      <vt:lpstr>FIN_24_PROV</vt:lpstr>
      <vt:lpstr>FIN_25_DEST</vt:lpstr>
      <vt:lpstr>FIN_25_MONTANT</vt:lpstr>
      <vt:lpstr>FIN_25_PROV</vt:lpstr>
      <vt:lpstr>FIN_26_DEST</vt:lpstr>
      <vt:lpstr>FIN_26_MONTANT</vt:lpstr>
      <vt:lpstr>FIN_26_PROV</vt:lpstr>
      <vt:lpstr>FIN_27_DEST</vt:lpstr>
      <vt:lpstr>FIN_27_MONTANT</vt:lpstr>
      <vt:lpstr>FIN_27_PROV</vt:lpstr>
      <vt:lpstr>FIN_28_DEST</vt:lpstr>
      <vt:lpstr>FIN_28_MONTANT</vt:lpstr>
      <vt:lpstr>FIN_28_PROV</vt:lpstr>
      <vt:lpstr>FIN_29_DEST</vt:lpstr>
      <vt:lpstr>FIN_29_MONTANT</vt:lpstr>
      <vt:lpstr>FIN_29_PROV</vt:lpstr>
      <vt:lpstr>FIN_3_DEST</vt:lpstr>
      <vt:lpstr>FIN_3_MONTANT</vt:lpstr>
      <vt:lpstr>FIN_3_PROV</vt:lpstr>
      <vt:lpstr>FIN_30_DEST</vt:lpstr>
      <vt:lpstr>FIN_30_MONTANT</vt:lpstr>
      <vt:lpstr>FIN_30_PROV</vt:lpstr>
      <vt:lpstr>FIN_31_DEST</vt:lpstr>
      <vt:lpstr>FIN_31_MONTANT</vt:lpstr>
      <vt:lpstr>FIN_31_PROV</vt:lpstr>
      <vt:lpstr>FIN_32_DEST</vt:lpstr>
      <vt:lpstr>FIN_32_MONTANT</vt:lpstr>
      <vt:lpstr>FIN_32_PROV</vt:lpstr>
      <vt:lpstr>FIN_33_DEST</vt:lpstr>
      <vt:lpstr>FIN_33_MONTANT</vt:lpstr>
      <vt:lpstr>FIN_33_PROV</vt:lpstr>
      <vt:lpstr>FIN_34_DEST</vt:lpstr>
      <vt:lpstr>FIN_34_MONTANT</vt:lpstr>
      <vt:lpstr>FIN_34_PROV</vt:lpstr>
      <vt:lpstr>FIN_35_DEST</vt:lpstr>
      <vt:lpstr>FIN_35_MONTANT</vt:lpstr>
      <vt:lpstr>FIN_35_PROV</vt:lpstr>
      <vt:lpstr>FIN_36_DEST</vt:lpstr>
      <vt:lpstr>FIN_36_MONTANT</vt:lpstr>
      <vt:lpstr>FIN_36_PROV</vt:lpstr>
      <vt:lpstr>FIN_37_DEST</vt:lpstr>
      <vt:lpstr>FIN_37_MONTANT</vt:lpstr>
      <vt:lpstr>FIN_37_PROV</vt:lpstr>
      <vt:lpstr>FIN_38_DEST</vt:lpstr>
      <vt:lpstr>FIN_38_MONTANT</vt:lpstr>
      <vt:lpstr>FIN_38_PROV</vt:lpstr>
      <vt:lpstr>FIN_39_DEST</vt:lpstr>
      <vt:lpstr>FIN_39_MONTANT</vt:lpstr>
      <vt:lpstr>FIN_39_PROV</vt:lpstr>
      <vt:lpstr>FIN_4_DEST</vt:lpstr>
      <vt:lpstr>FIN_4_MONTANT</vt:lpstr>
      <vt:lpstr>FIN_4_PROV</vt:lpstr>
      <vt:lpstr>FIN_40_DEST</vt:lpstr>
      <vt:lpstr>FIN_40_MONTANT</vt:lpstr>
      <vt:lpstr>FIN_40_PROV</vt:lpstr>
      <vt:lpstr>FIN_41_DEST</vt:lpstr>
      <vt:lpstr>FIN_41_MONTANT</vt:lpstr>
      <vt:lpstr>FIN_41_PROV</vt:lpstr>
      <vt:lpstr>FIN_42_DEST</vt:lpstr>
      <vt:lpstr>FIN_42_MONTANT</vt:lpstr>
      <vt:lpstr>FIN_42_PROV</vt:lpstr>
      <vt:lpstr>FIN_5_DEST</vt:lpstr>
      <vt:lpstr>FIN_5_MONTANT</vt:lpstr>
      <vt:lpstr>FIN_5_PROV</vt:lpstr>
      <vt:lpstr>FIN_6_DEST</vt:lpstr>
      <vt:lpstr>FIN_6_MONTANT</vt:lpstr>
      <vt:lpstr>FIN_6_PROV</vt:lpstr>
      <vt:lpstr>FIN_7_DEST</vt:lpstr>
      <vt:lpstr>FIN_7_MONTANT</vt:lpstr>
      <vt:lpstr>FIN_7_PROV</vt:lpstr>
      <vt:lpstr>FIN_8_DEST</vt:lpstr>
      <vt:lpstr>FIN_8_MONTANT</vt:lpstr>
      <vt:lpstr>FIN_8_PROV</vt:lpstr>
      <vt:lpstr>FIN_9_DEST</vt:lpstr>
      <vt:lpstr>FIN_9_MONTANT</vt:lpstr>
      <vt:lpstr>FIN_9_PROV</vt:lpstr>
      <vt:lpstr>HEURE_CHARGE</vt:lpstr>
      <vt:lpstr>IDENT_ADRESSE</vt:lpstr>
      <vt:lpstr>IDENT_COMPL_ADR</vt:lpstr>
      <vt:lpstr>IDENT_CP</vt:lpstr>
      <vt:lpstr>IDENT_NOM</vt:lpstr>
      <vt:lpstr>IDENT_SIGLE</vt:lpstr>
      <vt:lpstr>IDENT_VILLE</vt:lpstr>
      <vt:lpstr>IE_100_FE</vt:lpstr>
      <vt:lpstr>IE_100_HO</vt:lpstr>
      <vt:lpstr>IE_25_FE</vt:lpstr>
      <vt:lpstr>IE_25_HO</vt:lpstr>
      <vt:lpstr>IE_29_FE</vt:lpstr>
      <vt:lpstr>IE_29_HO</vt:lpstr>
      <vt:lpstr>IE_34_FE</vt:lpstr>
      <vt:lpstr>IE_34_HO</vt:lpstr>
      <vt:lpstr>IE_39_FE</vt:lpstr>
      <vt:lpstr>IE_39_HO</vt:lpstr>
      <vt:lpstr>IE_44_FE</vt:lpstr>
      <vt:lpstr>IE_44_HO</vt:lpstr>
      <vt:lpstr>IE_49_FE</vt:lpstr>
      <vt:lpstr>IE_49_HO</vt:lpstr>
      <vt:lpstr>IE_54_FE</vt:lpstr>
      <vt:lpstr>IE_54_HO</vt:lpstr>
      <vt:lpstr>IE_59_FE</vt:lpstr>
      <vt:lpstr>IE_59_HO</vt:lpstr>
      <vt:lpstr>IE_62_FE</vt:lpstr>
      <vt:lpstr>IE_62_HO</vt:lpstr>
      <vt:lpstr>IE_64_FE</vt:lpstr>
      <vt:lpstr>IE_64_HO</vt:lpstr>
      <vt:lpstr>IE_67_FE</vt:lpstr>
      <vt:lpstr>IE_67_HO</vt:lpstr>
      <vt:lpstr>IE_AFRI</vt:lpstr>
      <vt:lpstr>IE_AGE</vt:lpstr>
      <vt:lpstr>IE_AGE_FE</vt:lpstr>
      <vt:lpstr>IE_AGE_HO</vt:lpstr>
      <vt:lpstr>IE_Als</vt:lpstr>
      <vt:lpstr>IE_AMNORD</vt:lpstr>
      <vt:lpstr>IE_AMSUD</vt:lpstr>
      <vt:lpstr>IE_AOM</vt:lpstr>
      <vt:lpstr>IE_Aqu</vt:lpstr>
      <vt:lpstr>IE_ASIE</vt:lpstr>
      <vt:lpstr>IE_AUTR</vt:lpstr>
      <vt:lpstr>IE_Auv</vt:lpstr>
      <vt:lpstr>IE_BN</vt:lpstr>
      <vt:lpstr>IE_Bourg</vt:lpstr>
      <vt:lpstr>IE_Bret</vt:lpstr>
      <vt:lpstr>IE_CA</vt:lpstr>
      <vt:lpstr>IE_CD</vt:lpstr>
      <vt:lpstr>IE_CDD</vt:lpstr>
      <vt:lpstr>IE_CDD_A</vt:lpstr>
      <vt:lpstr>IE_CDD_F</vt:lpstr>
      <vt:lpstr>IE_CDD_H</vt:lpstr>
      <vt:lpstr>IE_CDD_L</vt:lpstr>
      <vt:lpstr>IE_CDI</vt:lpstr>
      <vt:lpstr>IE_Cors</vt:lpstr>
      <vt:lpstr>IE_CVdL</vt:lpstr>
      <vt:lpstr>IE_ENSU_PP</vt:lpstr>
      <vt:lpstr>IE_ENTR_PP</vt:lpstr>
      <vt:lpstr>IE_ETAT_PP</vt:lpstr>
      <vt:lpstr>IE_ETR_PP</vt:lpstr>
      <vt:lpstr>IE_EURO</vt:lpstr>
      <vt:lpstr>IE_FC</vt:lpstr>
      <vt:lpstr>IE_FE</vt:lpstr>
      <vt:lpstr>IE_FORM_F</vt:lpstr>
      <vt:lpstr>IE_FORM_H</vt:lpstr>
      <vt:lpstr>IE_FR</vt:lpstr>
      <vt:lpstr>IE_Guad</vt:lpstr>
      <vt:lpstr>IE_Guya</vt:lpstr>
      <vt:lpstr>IE_HN</vt:lpstr>
      <vt:lpstr>IE_HO</vt:lpstr>
      <vt:lpstr>IE_IdF</vt:lpstr>
      <vt:lpstr>IE_IN_ETP</vt:lpstr>
      <vt:lpstr>IE_IN_PP</vt:lpstr>
      <vt:lpstr>IE_ISBL_PP</vt:lpstr>
      <vt:lpstr>IE_LIEU_ETP</vt:lpstr>
      <vt:lpstr>IE_LIEU_PP</vt:lpstr>
      <vt:lpstr>IE_Lim</vt:lpstr>
      <vt:lpstr>IE_Lorr</vt:lpstr>
      <vt:lpstr>IE_LR</vt:lpstr>
      <vt:lpstr>IE_LRe</vt:lpstr>
      <vt:lpstr>IE_Marti</vt:lpstr>
      <vt:lpstr>IE_Mayo</vt:lpstr>
      <vt:lpstr>IE_MP</vt:lpstr>
      <vt:lpstr>IE_NAT</vt:lpstr>
      <vt:lpstr>IE_NPdC</vt:lpstr>
      <vt:lpstr>IE_OI_PP</vt:lpstr>
      <vt:lpstr>IE_OUT_ETP</vt:lpstr>
      <vt:lpstr>IE_OUT_PP</vt:lpstr>
      <vt:lpstr>IE_PACA</vt:lpstr>
      <vt:lpstr>IE_PC</vt:lpstr>
      <vt:lpstr>IE_PdL</vt:lpstr>
      <vt:lpstr>IE_PERM_F</vt:lpstr>
      <vt:lpstr>IE_PERM_H</vt:lpstr>
      <vt:lpstr>IE_Pic</vt:lpstr>
      <vt:lpstr>IE_RA</vt:lpstr>
      <vt:lpstr>IE_REG</vt:lpstr>
      <vt:lpstr>IE_REG_ETR</vt:lpstr>
      <vt:lpstr>IE_SE</vt:lpstr>
      <vt:lpstr>IE_T_ETP</vt:lpstr>
      <vt:lpstr>IE_T_PP</vt:lpstr>
      <vt:lpstr>IE_TAUTRE_ETP</vt:lpstr>
      <vt:lpstr>IE_TAUTRE_PP</vt:lpstr>
      <vt:lpstr>IE_TCOLLTER_ETP</vt:lpstr>
      <vt:lpstr>IE_TCOLLTER_PP</vt:lpstr>
      <vt:lpstr>IE_TETR_ETP</vt:lpstr>
      <vt:lpstr>IE_TETR_PP</vt:lpstr>
      <vt:lpstr>IE_TMIN_ETP</vt:lpstr>
      <vt:lpstr>IE_TMIN_PP</vt:lpstr>
      <vt:lpstr>IE_TOI_ETP</vt:lpstr>
      <vt:lpstr>IE_TOI_PP</vt:lpstr>
      <vt:lpstr>IE_TORGFI_ETP</vt:lpstr>
      <vt:lpstr>IE_TORGFI_PP</vt:lpstr>
      <vt:lpstr>IE_TOT</vt:lpstr>
      <vt:lpstr>IE_TOT_F</vt:lpstr>
      <vt:lpstr>IE_TOT_H</vt:lpstr>
      <vt:lpstr>IE_UE</vt:lpstr>
      <vt:lpstr>MIN_CHARGE</vt:lpstr>
      <vt:lpstr>NTI_AGRI</vt:lpstr>
      <vt:lpstr>NTI_CHIM</vt:lpstr>
      <vt:lpstr>NTI_DISC</vt:lpstr>
      <vt:lpstr>NTI_GES</vt:lpstr>
      <vt:lpstr>NTI_MATH</vt:lpstr>
      <vt:lpstr>NTI_MECA</vt:lpstr>
      <vt:lpstr>NTI_MED</vt:lpstr>
      <vt:lpstr>NTI_NATU</vt:lpstr>
      <vt:lpstr>NTI_NDOC_AGRI</vt:lpstr>
      <vt:lpstr>NTI_NDOC_CHIM</vt:lpstr>
      <vt:lpstr>NTI_NDOC_GES</vt:lpstr>
      <vt:lpstr>NTI_NDOC_MATH</vt:lpstr>
      <vt:lpstr>NTI_NDOC_MECA</vt:lpstr>
      <vt:lpstr>NTI_NDOC_MED</vt:lpstr>
      <vt:lpstr>NTI_NDOC_NATU</vt:lpstr>
      <vt:lpstr>NTI_NDOC_PHYS</vt:lpstr>
      <vt:lpstr>NTI_NDOC_SH</vt:lpstr>
      <vt:lpstr>NTI_NDOC_SS</vt:lpstr>
      <vt:lpstr>NTI_NDOC_STIC</vt:lpstr>
      <vt:lpstr>NTI_NDOC_SV</vt:lpstr>
      <vt:lpstr>NTI_PHYS</vt:lpstr>
      <vt:lpstr>NTI_SH</vt:lpstr>
      <vt:lpstr>NTI_SS</vt:lpstr>
      <vt:lpstr>NTI_STIC</vt:lpstr>
      <vt:lpstr>NTI_SV</vt:lpstr>
      <vt:lpstr>PREV1_IC</vt:lpstr>
      <vt:lpstr>PREV1_SO</vt:lpstr>
      <vt:lpstr>PREV1_TOT</vt:lpstr>
      <vt:lpstr>PREV2_IC</vt:lpstr>
      <vt:lpstr>PREV2_SO</vt:lpstr>
      <vt:lpstr>PREV2_TOT</vt:lpstr>
      <vt:lpstr>PREV3_IC</vt:lpstr>
      <vt:lpstr>PREV3_SO</vt:lpstr>
      <vt:lpstr>PREV3_TOT</vt:lpstr>
      <vt:lpstr>PREV4_IC</vt:lpstr>
      <vt:lpstr>PREV4_SO</vt:lpstr>
      <vt:lpstr>PREV4_TOT</vt:lpstr>
      <vt:lpstr>PREV5_IC</vt:lpstr>
      <vt:lpstr>PREV5_SO</vt:lpstr>
      <vt:lpstr>PREV5_TOT</vt:lpstr>
      <vt:lpstr>REC_AGRI</vt:lpstr>
      <vt:lpstr>REC_CHIM</vt:lpstr>
      <vt:lpstr>REC_CR_F_AGRI</vt:lpstr>
      <vt:lpstr>REC_CR_F_CHIM</vt:lpstr>
      <vt:lpstr>REC_CR_F_GES</vt:lpstr>
      <vt:lpstr>REC_CR_F_MATH</vt:lpstr>
      <vt:lpstr>REC_CR_F_MECA</vt:lpstr>
      <vt:lpstr>REC_CR_F_MED</vt:lpstr>
      <vt:lpstr>REC_CR_F_NATU</vt:lpstr>
      <vt:lpstr>REC_CR_F_PHYS</vt:lpstr>
      <vt:lpstr>REC_CR_F_SH</vt:lpstr>
      <vt:lpstr>REC_CR_F_SS</vt:lpstr>
      <vt:lpstr>REC_CR_F_STIC</vt:lpstr>
      <vt:lpstr>REC_CR_F_SV</vt:lpstr>
      <vt:lpstr>REC_CR_F_TOTDIS</vt:lpstr>
      <vt:lpstr>REC_CR_H_AGRI</vt:lpstr>
      <vt:lpstr>REC_CR_H_CHIM</vt:lpstr>
      <vt:lpstr>REC_CR_H_GES</vt:lpstr>
      <vt:lpstr>REC_CR_H_MATH</vt:lpstr>
      <vt:lpstr>REC_CR_H_MECA</vt:lpstr>
      <vt:lpstr>REC_CR_H_MED</vt:lpstr>
      <vt:lpstr>REC_CR_H_NATU</vt:lpstr>
      <vt:lpstr>REC_CR_H_PHYS</vt:lpstr>
      <vt:lpstr>REC_CR_H_SH</vt:lpstr>
      <vt:lpstr>REC_CR_H_SS</vt:lpstr>
      <vt:lpstr>REC_CR_H_STIC</vt:lpstr>
      <vt:lpstr>REC_CR_H_SV</vt:lpstr>
      <vt:lpstr>REC_CR_H_TOTDIS</vt:lpstr>
      <vt:lpstr>REC_DR_F_AGRI</vt:lpstr>
      <vt:lpstr>REC_DR_F_CHIM</vt:lpstr>
      <vt:lpstr>REC_DR_F_GES</vt:lpstr>
      <vt:lpstr>REC_DR_F_MATH</vt:lpstr>
      <vt:lpstr>REC_DR_F_MECA</vt:lpstr>
      <vt:lpstr>REC_DR_F_MED</vt:lpstr>
      <vt:lpstr>REC_DR_F_NATU</vt:lpstr>
      <vt:lpstr>REC_DR_F_PHYS</vt:lpstr>
      <vt:lpstr>REC_DR_F_SH</vt:lpstr>
      <vt:lpstr>REC_DR_F_SS</vt:lpstr>
      <vt:lpstr>REC_DR_F_STIC</vt:lpstr>
      <vt:lpstr>REC_DR_F_SV</vt:lpstr>
      <vt:lpstr>REC_DR_F_TOTDIS</vt:lpstr>
      <vt:lpstr>REC_DR_H_AGRI</vt:lpstr>
      <vt:lpstr>REC_DR_H_CHIM</vt:lpstr>
      <vt:lpstr>REC_DR_H_GES</vt:lpstr>
      <vt:lpstr>REC_DR_H_MATH</vt:lpstr>
      <vt:lpstr>REC_DR_H_MECA</vt:lpstr>
      <vt:lpstr>REC_DR_H_MED</vt:lpstr>
      <vt:lpstr>REC_DR_H_NATU</vt:lpstr>
      <vt:lpstr>REC_DR_H_PHYS</vt:lpstr>
      <vt:lpstr>REC_DR_H_SH</vt:lpstr>
      <vt:lpstr>REC_DR_H_SS</vt:lpstr>
      <vt:lpstr>REC_DR_H_STIC</vt:lpstr>
      <vt:lpstr>REC_DR_H_SV</vt:lpstr>
      <vt:lpstr>REC_DR_H_TOTDIS</vt:lpstr>
      <vt:lpstr>REC_GES</vt:lpstr>
      <vt:lpstr>REC_MATH</vt:lpstr>
      <vt:lpstr>REC_MECA</vt:lpstr>
      <vt:lpstr>REC_MED</vt:lpstr>
      <vt:lpstr>REC_NATU</vt:lpstr>
      <vt:lpstr>REC_PHYS</vt:lpstr>
      <vt:lpstr>REC_SH</vt:lpstr>
      <vt:lpstr>REC_SS</vt:lpstr>
      <vt:lpstr>REC_STIC</vt:lpstr>
      <vt:lpstr>REC_SV</vt:lpstr>
      <vt:lpstr>REC_TOTDIS</vt:lpstr>
      <vt:lpstr>RECVER_CR_F_TOTDIS</vt:lpstr>
      <vt:lpstr>RECVER_CR_H_TOTDIS</vt:lpstr>
      <vt:lpstr>RECVER_DR_F_TOTDIS</vt:lpstr>
      <vt:lpstr>RECVER_DR_H_TOTDIS</vt:lpstr>
      <vt:lpstr>RESS_A_Autre</vt:lpstr>
      <vt:lpstr>RESS_A_CCI</vt:lpstr>
      <vt:lpstr>RESS_A_IDENT</vt:lpstr>
      <vt:lpstr>RESS_A_TOTAL</vt:lpstr>
      <vt:lpstr>RESS_AUT_REDEVANCES</vt:lpstr>
      <vt:lpstr>RESS_BUDGT_PREV</vt:lpstr>
      <vt:lpstr>RESS_BUDGT_TOTAL</vt:lpstr>
      <vt:lpstr>RESS_C_ANDRA</vt:lpstr>
      <vt:lpstr>RESS_C_ANSES</vt:lpstr>
      <vt:lpstr>RESS_C_Autres</vt:lpstr>
      <vt:lpstr>RESS_C_BRGM</vt:lpstr>
      <vt:lpstr>RESS_C_CEA</vt:lpstr>
      <vt:lpstr>RESS_C_CEE</vt:lpstr>
      <vt:lpstr>RESS_C_CEPII</vt:lpstr>
      <vt:lpstr>RESS_C_CEREMA</vt:lpstr>
      <vt:lpstr>RESS_C_CIRAD</vt:lpstr>
      <vt:lpstr>RESS_C_CNAF</vt:lpstr>
      <vt:lpstr>RESS_C_CNES</vt:lpstr>
      <vt:lpstr>RESS_C_CNRM</vt:lpstr>
      <vt:lpstr>RESS_C_CNRS</vt:lpstr>
      <vt:lpstr>RESS_C_Commentaire</vt:lpstr>
      <vt:lpstr>RESS_C_CSTB</vt:lpstr>
      <vt:lpstr>RESS_C_EFS</vt:lpstr>
      <vt:lpstr>RESS_C_IFREMER</vt:lpstr>
      <vt:lpstr>RESS_C_IGN</vt:lpstr>
      <vt:lpstr>RESS_C_INED</vt:lpstr>
      <vt:lpstr>RESS_C_INERIS</vt:lpstr>
      <vt:lpstr>RESS_C_INRAE</vt:lpstr>
      <vt:lpstr>RESS_C_INRAP</vt:lpstr>
      <vt:lpstr>RESS_C_INRIA</vt:lpstr>
      <vt:lpstr>RESS_C_INSEE</vt:lpstr>
      <vt:lpstr>RESS_C_INSERM</vt:lpstr>
      <vt:lpstr>RESS_C_IPEV</vt:lpstr>
      <vt:lpstr>RESS_C_IRCAM</vt:lpstr>
      <vt:lpstr>RESS_C_IRD</vt:lpstr>
      <vt:lpstr>RESS_C_IRDES</vt:lpstr>
      <vt:lpstr>RESS_C_IRSN</vt:lpstr>
      <vt:lpstr>RESS_C_LNE</vt:lpstr>
      <vt:lpstr>RESS_C_TOTAL</vt:lpstr>
      <vt:lpstr>RESS_CONTRAT_PREV</vt:lpstr>
      <vt:lpstr>RESS_CONTRAT_TOTAL</vt:lpstr>
      <vt:lpstr>RESS_CT_Autre</vt:lpstr>
      <vt:lpstr>RESS_CT_CD</vt:lpstr>
      <vt:lpstr>RESS_CT_COM</vt:lpstr>
      <vt:lpstr>RESS_CT_Commentaire</vt:lpstr>
      <vt:lpstr>RESS_CT_CR</vt:lpstr>
      <vt:lpstr>RESS_CT_TOTAL</vt:lpstr>
      <vt:lpstr>RESS_DONS_LEGS</vt:lpstr>
      <vt:lpstr>RESS_EE_AEUROPE</vt:lpstr>
      <vt:lpstr>RESS_EE_Autres</vt:lpstr>
      <vt:lpstr>RESS_EE_TOTAL</vt:lpstr>
      <vt:lpstr>RESS_EE_UE</vt:lpstr>
      <vt:lpstr>RESS_ENTR_TOTAL</vt:lpstr>
      <vt:lpstr>RESS_ENTR1_NOM</vt:lpstr>
      <vt:lpstr>RESS_ENTR1_SIREN</vt:lpstr>
      <vt:lpstr>RESS_ENTR1_VAL</vt:lpstr>
      <vt:lpstr>RESS_ENTR10_NOM</vt:lpstr>
      <vt:lpstr>RESS_ENTR10_SIREN</vt:lpstr>
      <vt:lpstr>RESS_ENTR10_VAL</vt:lpstr>
      <vt:lpstr>RESS_ENTR11_NOM</vt:lpstr>
      <vt:lpstr>RESS_ENTR11_SIREN</vt:lpstr>
      <vt:lpstr>RESS_ENTR11_VAL</vt:lpstr>
      <vt:lpstr>RESS_ENTR12_NOM</vt:lpstr>
      <vt:lpstr>RESS_ENTR12_SIREN</vt:lpstr>
      <vt:lpstr>RESS_ENTR12_VAL</vt:lpstr>
      <vt:lpstr>RESS_ENTR13_NOM</vt:lpstr>
      <vt:lpstr>RESS_ENTR13_SIREN</vt:lpstr>
      <vt:lpstr>RESS_ENTR13_VAL</vt:lpstr>
      <vt:lpstr>RESS_ENTR14_NOM</vt:lpstr>
      <vt:lpstr>RESS_ENTR14_SIREN</vt:lpstr>
      <vt:lpstr>RESS_ENTR14_VAL</vt:lpstr>
      <vt:lpstr>RESS_ENTR15_NOM</vt:lpstr>
      <vt:lpstr>RESS_ENTR15_SIREN</vt:lpstr>
      <vt:lpstr>RESS_ENTR15_VAL</vt:lpstr>
      <vt:lpstr>RESS_ENTR16_NOM</vt:lpstr>
      <vt:lpstr>RESS_ENTR16_SIREN</vt:lpstr>
      <vt:lpstr>RESS_ENTR16_VAL</vt:lpstr>
      <vt:lpstr>RESS_ENTR17_NOM</vt:lpstr>
      <vt:lpstr>RESS_ENTR17_SIREN</vt:lpstr>
      <vt:lpstr>RESS_ENTR17_VAL</vt:lpstr>
      <vt:lpstr>RESS_ENTR18_NOM</vt:lpstr>
      <vt:lpstr>RESS_ENTR18_SIREN</vt:lpstr>
      <vt:lpstr>RESS_ENTR18_VAL</vt:lpstr>
      <vt:lpstr>RESS_ENTR19_NOM</vt:lpstr>
      <vt:lpstr>RESS_ENTR19_SIREN</vt:lpstr>
      <vt:lpstr>RESS_ENTR19_VAL</vt:lpstr>
      <vt:lpstr>RESS_ENTR2_NOM</vt:lpstr>
      <vt:lpstr>RESS_ENTR2_SIREN</vt:lpstr>
      <vt:lpstr>RESS_ENTR2_VAL</vt:lpstr>
      <vt:lpstr>RESS_ENTR20_NOM</vt:lpstr>
      <vt:lpstr>RESS_ENTR20_SIREN</vt:lpstr>
      <vt:lpstr>RESS_ENTR20_VAL</vt:lpstr>
      <vt:lpstr>RESS_ENTR21_NOM</vt:lpstr>
      <vt:lpstr>RESS_ENTR21_SIREN</vt:lpstr>
      <vt:lpstr>RESS_ENTR21_VAL</vt:lpstr>
      <vt:lpstr>RESS_ENTR22_NOM</vt:lpstr>
      <vt:lpstr>RESS_ENTR22_SIREN</vt:lpstr>
      <vt:lpstr>RESS_ENTR22_VAL</vt:lpstr>
      <vt:lpstr>RESS_ENTR23_NOM</vt:lpstr>
      <vt:lpstr>RESS_ENTR23_SIREN</vt:lpstr>
      <vt:lpstr>RESS_ENTR23_VAL</vt:lpstr>
      <vt:lpstr>RESS_ENTR24_NOM</vt:lpstr>
      <vt:lpstr>RESS_ENTR24_SIREN</vt:lpstr>
      <vt:lpstr>RESS_ENTR24_VAL</vt:lpstr>
      <vt:lpstr>RESS_ENTR25_NOM</vt:lpstr>
      <vt:lpstr>RESS_ENTR25_SIREN</vt:lpstr>
      <vt:lpstr>RESS_ENTR25_VAL</vt:lpstr>
      <vt:lpstr>RESS_ENTR26_NOM</vt:lpstr>
      <vt:lpstr>RESS_ENTR26_SIREN</vt:lpstr>
      <vt:lpstr>RESS_ENTR26_VAL</vt:lpstr>
      <vt:lpstr>RESS_ENTR27_NOM</vt:lpstr>
      <vt:lpstr>RESS_ENTR27_SIREN</vt:lpstr>
      <vt:lpstr>RESS_ENTR27_VAL</vt:lpstr>
      <vt:lpstr>RESS_ENTR28_NOM</vt:lpstr>
      <vt:lpstr>RESS_ENTR28_SIREN</vt:lpstr>
      <vt:lpstr>RESS_ENTR28_VAL</vt:lpstr>
      <vt:lpstr>RESS_ENTR29_NOM</vt:lpstr>
      <vt:lpstr>RESS_ENTR29_SIREN</vt:lpstr>
      <vt:lpstr>RESS_ENTR29_VAL</vt:lpstr>
      <vt:lpstr>RESS_ENTR3_NOM</vt:lpstr>
      <vt:lpstr>RESS_ENTR3_SIREN</vt:lpstr>
      <vt:lpstr>RESS_ENTR3_VAL</vt:lpstr>
      <vt:lpstr>RESS_ENTR30_NOM</vt:lpstr>
      <vt:lpstr>RESS_ENTR30_SIREN</vt:lpstr>
      <vt:lpstr>RESS_ENTR30_VAL</vt:lpstr>
      <vt:lpstr>RESS_ENTR4_NOM</vt:lpstr>
      <vt:lpstr>RESS_ENTR4_SIREN</vt:lpstr>
      <vt:lpstr>RESS_ENTR4_VAL</vt:lpstr>
      <vt:lpstr>RESS_ENTR5_NOM</vt:lpstr>
      <vt:lpstr>RESS_ENTR5_SIREN</vt:lpstr>
      <vt:lpstr>RESS_ENTR5_VAL</vt:lpstr>
      <vt:lpstr>RESS_ENTR6_NOM</vt:lpstr>
      <vt:lpstr>RESS_ENTR6_SIREN</vt:lpstr>
      <vt:lpstr>RESS_ENTR6_VAL</vt:lpstr>
      <vt:lpstr>RESS_ENTR7_NOM</vt:lpstr>
      <vt:lpstr>RESS_ENTR7_SIREN</vt:lpstr>
      <vt:lpstr>RESS_ENTR7_VAL</vt:lpstr>
      <vt:lpstr>RESS_ENTR8_NOM</vt:lpstr>
      <vt:lpstr>RESS_ENTR8_SIREN</vt:lpstr>
      <vt:lpstr>RESS_ENTR8_VAL</vt:lpstr>
      <vt:lpstr>RESS_ENTR9_NOM</vt:lpstr>
      <vt:lpstr>RESS_ENTR9_SIREN</vt:lpstr>
      <vt:lpstr>RESS_ENTR9_VAL</vt:lpstr>
      <vt:lpstr>RESS_ENTRA_NOM</vt:lpstr>
      <vt:lpstr>RESS_ENTRA_VAL</vt:lpstr>
      <vt:lpstr>RESS_ES_TOTAL</vt:lpstr>
      <vt:lpstr>RESS_ESC_Autres</vt:lpstr>
      <vt:lpstr>RESS_ESC_CHU</vt:lpstr>
      <vt:lpstr>RESS_ESC_CLCC</vt:lpstr>
      <vt:lpstr>RESS_ESC_Commentaire</vt:lpstr>
      <vt:lpstr>RESS_ESC_COMUE</vt:lpstr>
      <vt:lpstr>RESS_ESC_TOTAL</vt:lpstr>
      <vt:lpstr>RESS_ESC_UNIV</vt:lpstr>
      <vt:lpstr>RESS_ESE_AEUROPE</vt:lpstr>
      <vt:lpstr>RESS_ESE_Autres</vt:lpstr>
      <vt:lpstr>RESS_ESE_TOTAL</vt:lpstr>
      <vt:lpstr>RESS_ESE_UE</vt:lpstr>
      <vt:lpstr>RESS_ESH_ACO</vt:lpstr>
      <vt:lpstr>RESS_ESH_APT</vt:lpstr>
      <vt:lpstr>RESS_ESH_ASD</vt:lpstr>
      <vt:lpstr>RESS_ESH_Autres</vt:lpstr>
      <vt:lpstr>RESS_ESH_BSA</vt:lpstr>
      <vt:lpstr>RESS_ESH_Commentaire</vt:lpstr>
      <vt:lpstr>RESS_ESH_ENAC</vt:lpstr>
      <vt:lpstr>RESS_ESH_ENGEES</vt:lpstr>
      <vt:lpstr>RESS_ESH_ENSFEA</vt:lpstr>
      <vt:lpstr>RESS_ESH_ENSPV</vt:lpstr>
      <vt:lpstr>RESS_ESH_ENSTAB</vt:lpstr>
      <vt:lpstr>RESS_ESH_ENSTAP</vt:lpstr>
      <vt:lpstr>RESS_ESH_ESA</vt:lpstr>
      <vt:lpstr>RESS_ESH_ESIEE</vt:lpstr>
      <vt:lpstr>RESS_ESH_ESPCI</vt:lpstr>
      <vt:lpstr>RESS_ESH_ESSEC</vt:lpstr>
      <vt:lpstr>RESS_ESH_HEC</vt:lpstr>
      <vt:lpstr>RESS_ESH_IMT</vt:lpstr>
      <vt:lpstr>RESS_ESH_INSEAD</vt:lpstr>
      <vt:lpstr>RESS_ESH_ISAE</vt:lpstr>
      <vt:lpstr>RESS_ESH_MINES</vt:lpstr>
      <vt:lpstr>RESS_ESH_MSA</vt:lpstr>
      <vt:lpstr>RESS_ESH_ONIRIS</vt:lpstr>
      <vt:lpstr>RESS_ESH_PC</vt:lpstr>
      <vt:lpstr>RESS_ESH_TOTAL</vt:lpstr>
      <vt:lpstr>RESS_ESH_TPE</vt:lpstr>
      <vt:lpstr>RESS_ESH_VAS</vt:lpstr>
      <vt:lpstr>RESS_ESH_VETOA</vt:lpstr>
      <vt:lpstr>RESS_ESH_VETOT</vt:lpstr>
      <vt:lpstr>RESS_ESH_X</vt:lpstr>
      <vt:lpstr>RESS_ETR_TOTAL</vt:lpstr>
      <vt:lpstr>RESS_F_ADEME</vt:lpstr>
      <vt:lpstr>RESS_F_ANR</vt:lpstr>
      <vt:lpstr>RESS_F_ANRS</vt:lpstr>
      <vt:lpstr>RESS_F_Autres</vt:lpstr>
      <vt:lpstr>RESS_F_BPI</vt:lpstr>
      <vt:lpstr>RESS_F_CDC</vt:lpstr>
      <vt:lpstr>RESS_F_Commentaire</vt:lpstr>
      <vt:lpstr>RESS_F_INCA</vt:lpstr>
      <vt:lpstr>RESS_F_TOTAL</vt:lpstr>
      <vt:lpstr>RESS_FR_SCOL</vt:lpstr>
      <vt:lpstr>RESS_GOV_TOTAL</vt:lpstr>
      <vt:lpstr>RESS_HORS_MIRES</vt:lpstr>
      <vt:lpstr>RESS_HORS_MIRES_PREV</vt:lpstr>
      <vt:lpstr>RESS_I_Autres</vt:lpstr>
      <vt:lpstr>RESS_I_Commentaire</vt:lpstr>
      <vt:lpstr>RESS_I_CURIE</vt:lpstr>
      <vt:lpstr>RESS_I_INRS</vt:lpstr>
      <vt:lpstr>RESS_I_INTS</vt:lpstr>
      <vt:lpstr>RESS_I_PAST</vt:lpstr>
      <vt:lpstr>RESS_I_TOTAL</vt:lpstr>
      <vt:lpstr>RESS_M_CEA</vt:lpstr>
      <vt:lpstr>RESS_M_CERAH</vt:lpstr>
      <vt:lpstr>RESS_M_CTSA</vt:lpstr>
      <vt:lpstr>RESS_M_DGA</vt:lpstr>
      <vt:lpstr>RESS_M_IRBA</vt:lpstr>
      <vt:lpstr>RESS_M_IREN</vt:lpstr>
      <vt:lpstr>RESS_M_IRSEM</vt:lpstr>
      <vt:lpstr>RESS_M_ISL</vt:lpstr>
      <vt:lpstr>RESS_M_MINDEF</vt:lpstr>
      <vt:lpstr>RESS_M_ONERA</vt:lpstr>
      <vt:lpstr>RESS_M_SHOM</vt:lpstr>
      <vt:lpstr>RESS_MAFFETR</vt:lpstr>
      <vt:lpstr>RESS_MAGRIC</vt:lpstr>
      <vt:lpstr>RESS_MCULT</vt:lpstr>
      <vt:lpstr>RESS_MECOLO</vt:lpstr>
      <vt:lpstr>RESS_MECONOMIE</vt:lpstr>
      <vt:lpstr>RESS_MEMPLOI</vt:lpstr>
      <vt:lpstr>RESS_MESRI</vt:lpstr>
      <vt:lpstr>RESS_MFIN</vt:lpstr>
      <vt:lpstr>RESS_Mil_Autre</vt:lpstr>
      <vt:lpstr>RESS_Mil_Commentaire</vt:lpstr>
      <vt:lpstr>RESS_Mil_TOTAL</vt:lpstr>
      <vt:lpstr>RESS_Min_Autre</vt:lpstr>
      <vt:lpstr>RESS_Min_Commentaire</vt:lpstr>
      <vt:lpstr>RESS_Min_TOTAL</vt:lpstr>
      <vt:lpstr>RESS_MINTERIEUR</vt:lpstr>
      <vt:lpstr>RESS_MIRES</vt:lpstr>
      <vt:lpstr>RESS_MIRES_PREV</vt:lpstr>
      <vt:lpstr>RESS_MJUSTICE</vt:lpstr>
      <vt:lpstr>RESS_MLOGT</vt:lpstr>
      <vt:lpstr>RESS_MSOCIAL</vt:lpstr>
      <vt:lpstr>RESS_MVILLE</vt:lpstr>
      <vt:lpstr>RESS_OI_CEPMMT</vt:lpstr>
      <vt:lpstr>RESS_OI_CERN</vt:lpstr>
      <vt:lpstr>RESS_OI_CIRC</vt:lpstr>
      <vt:lpstr>RESS_OI_ESA</vt:lpstr>
      <vt:lpstr>RESS_OI_ESO</vt:lpstr>
      <vt:lpstr>RESS_OI_ESRF</vt:lpstr>
      <vt:lpstr>RESS_OI_EUMETSAT</vt:lpstr>
      <vt:lpstr>RESS_OI_HE_Autres</vt:lpstr>
      <vt:lpstr>RESS_OI_HE_commentaire</vt:lpstr>
      <vt:lpstr>RESS_OI_HE_TOTAL</vt:lpstr>
      <vt:lpstr>RESS_OI_LEBM</vt:lpstr>
      <vt:lpstr>RESS_OI_UE_Autre</vt:lpstr>
      <vt:lpstr>RESS_OI_UE_commentaire</vt:lpstr>
      <vt:lpstr>RESS_OI_UE_FS</vt:lpstr>
      <vt:lpstr>RESS_OI_UE_PCRD</vt:lpstr>
      <vt:lpstr>RESS_OI_UE_TOTAL</vt:lpstr>
      <vt:lpstr>RESS_PREST_SERVICES</vt:lpstr>
      <vt:lpstr>RESS_PRO_AUTRES</vt:lpstr>
      <vt:lpstr>RESS_PROPRES_PREV</vt:lpstr>
      <vt:lpstr>RESS_PROPRES_TOTAL</vt:lpstr>
      <vt:lpstr>RESS_REC</vt:lpstr>
      <vt:lpstr>RESS_REC_PREV</vt:lpstr>
      <vt:lpstr>RESS_REDEVANCES</vt:lpstr>
      <vt:lpstr>RESS_TOTALE</vt:lpstr>
      <vt:lpstr>RESS_TOTALE_2</vt:lpstr>
      <vt:lpstr>RESS_TOTALE_2_PREV</vt:lpstr>
      <vt:lpstr>RESS_TOTALE_PREV</vt:lpstr>
      <vt:lpstr>RESS_VENTES</vt:lpstr>
      <vt:lpstr>SIREN</vt:lpstr>
      <vt:lpstr>STATUT_JUR</vt:lpstr>
      <vt:lpstr>STATUTGENRE_TOT</vt:lpstr>
      <vt:lpstr>STATUTGENRE_TOT_CDD_F</vt:lpstr>
      <vt:lpstr>STATUTGENRE_TOT_CDD_H</vt:lpstr>
      <vt:lpstr>STATUTGENRE_TOT_F</vt:lpstr>
      <vt:lpstr>STATUTGENRE_TOT_FORM_F</vt:lpstr>
      <vt:lpstr>STATUTGENRE_TOT_FORM_H</vt:lpstr>
      <vt:lpstr>STATUTGENRE_TOT_H</vt:lpstr>
      <vt:lpstr>STATUTGENRE_TOT_PERM_F</vt:lpstr>
      <vt:lpstr>STATUTGENRE_TOT_PERM_H</vt:lpstr>
      <vt:lpstr>SURVEY_ENDDATE</vt:lpstr>
      <vt:lpstr>SURVEY_YEAR</vt:lpstr>
      <vt:lpstr>TI_AGRI</vt:lpstr>
      <vt:lpstr>TI_CHIM</vt:lpstr>
      <vt:lpstr>TI_DISC</vt:lpstr>
      <vt:lpstr>TI_GES</vt:lpstr>
      <vt:lpstr>TI_MATH</vt:lpstr>
      <vt:lpstr>TI_MECA</vt:lpstr>
      <vt:lpstr>TI_MED</vt:lpstr>
      <vt:lpstr>TI_NATU</vt:lpstr>
      <vt:lpstr>TI_PHYS</vt:lpstr>
      <vt:lpstr>TI_SH</vt:lpstr>
      <vt:lpstr>TI_SS</vt:lpstr>
      <vt:lpstr>TI_STIC</vt:lpstr>
      <vt:lpstr>TI_SV</vt:lpstr>
      <vt:lpstr>TOT_100_FE</vt:lpstr>
      <vt:lpstr>TOT_100_HO</vt:lpstr>
      <vt:lpstr>TOT_25_FE</vt:lpstr>
      <vt:lpstr>TOT_25_HO</vt:lpstr>
      <vt:lpstr>TOT_29_FE</vt:lpstr>
      <vt:lpstr>TOT_29_HO</vt:lpstr>
      <vt:lpstr>TOT_34_FE</vt:lpstr>
      <vt:lpstr>TOT_34_HO</vt:lpstr>
      <vt:lpstr>TOT_39_FE</vt:lpstr>
      <vt:lpstr>TOT_39_HO</vt:lpstr>
      <vt:lpstr>TOT_44_FE</vt:lpstr>
      <vt:lpstr>TOT_44_HO</vt:lpstr>
      <vt:lpstr>TOT_49_FE</vt:lpstr>
      <vt:lpstr>TOT_49_HO</vt:lpstr>
      <vt:lpstr>TOT_54_FE</vt:lpstr>
      <vt:lpstr>TOT_54_HO</vt:lpstr>
      <vt:lpstr>TOT_59_FE</vt:lpstr>
      <vt:lpstr>TOT_59_HO</vt:lpstr>
      <vt:lpstr>TOT_62_FE</vt:lpstr>
      <vt:lpstr>TOT_62_HO</vt:lpstr>
      <vt:lpstr>TOT_64_FE</vt:lpstr>
      <vt:lpstr>TOT_64_HO</vt:lpstr>
      <vt:lpstr>TOT_67_FE</vt:lpstr>
      <vt:lpstr>TOT_67_HO</vt:lpstr>
      <vt:lpstr>TOT_AFRI</vt:lpstr>
      <vt:lpstr>TOT_AGE</vt:lpstr>
      <vt:lpstr>TOT_AGE_FE</vt:lpstr>
      <vt:lpstr>TOT_AGE_HO</vt:lpstr>
      <vt:lpstr>TOT_AGRI</vt:lpstr>
      <vt:lpstr>TOT_Als</vt:lpstr>
      <vt:lpstr>TOT_AMNORD</vt:lpstr>
      <vt:lpstr>TOT_AMSUD</vt:lpstr>
      <vt:lpstr>TOT_AOM</vt:lpstr>
      <vt:lpstr>TOT_Aqu</vt:lpstr>
      <vt:lpstr>TOT_ASIE</vt:lpstr>
      <vt:lpstr>TOT_AUTR</vt:lpstr>
      <vt:lpstr>TOT_Auv</vt:lpstr>
      <vt:lpstr>TOT_BN</vt:lpstr>
      <vt:lpstr>TOT_Bourg</vt:lpstr>
      <vt:lpstr>TOT_Bret</vt:lpstr>
      <vt:lpstr>TOT_CA</vt:lpstr>
      <vt:lpstr>TOT_CD</vt:lpstr>
      <vt:lpstr>TOT_CDD</vt:lpstr>
      <vt:lpstr>TOT_CDD_A</vt:lpstr>
      <vt:lpstr>TOT_CDD_L</vt:lpstr>
      <vt:lpstr>TOT_CDI</vt:lpstr>
      <vt:lpstr>TOT_CHIM</vt:lpstr>
      <vt:lpstr>TOT_Cors</vt:lpstr>
      <vt:lpstr>TOT_CVdL</vt:lpstr>
      <vt:lpstr>TOT_ENSU_PP</vt:lpstr>
      <vt:lpstr>TOT_ENTR_PP</vt:lpstr>
      <vt:lpstr>TOT_ETAT_PP</vt:lpstr>
      <vt:lpstr>TOT_ETR_PP</vt:lpstr>
      <vt:lpstr>TOT_EURO</vt:lpstr>
      <vt:lpstr>TOT_FC</vt:lpstr>
      <vt:lpstr>TOT_FE</vt:lpstr>
      <vt:lpstr>TOT_FR</vt:lpstr>
      <vt:lpstr>TOT_GES</vt:lpstr>
      <vt:lpstr>TOT_Guad</vt:lpstr>
      <vt:lpstr>TOT_Guya</vt:lpstr>
      <vt:lpstr>TOT_HN</vt:lpstr>
      <vt:lpstr>TOT_HO</vt:lpstr>
      <vt:lpstr>TOT_IdF</vt:lpstr>
      <vt:lpstr>TOT_IN_ETP</vt:lpstr>
      <vt:lpstr>TOT_IN_PP</vt:lpstr>
      <vt:lpstr>TOT_ISBL_PP</vt:lpstr>
      <vt:lpstr>TOT_LIEU_ETP</vt:lpstr>
      <vt:lpstr>TOT_LIEU_PP</vt:lpstr>
      <vt:lpstr>TOT_Lim</vt:lpstr>
      <vt:lpstr>TOT_Lorr</vt:lpstr>
      <vt:lpstr>TOT_LR</vt:lpstr>
      <vt:lpstr>TOT_LRe</vt:lpstr>
      <vt:lpstr>TOT_Marti</vt:lpstr>
      <vt:lpstr>TOT_MATH</vt:lpstr>
      <vt:lpstr>TOT_Mayo</vt:lpstr>
      <vt:lpstr>TOT_MECA</vt:lpstr>
      <vt:lpstr>TOT_MED</vt:lpstr>
      <vt:lpstr>TOT_MP</vt:lpstr>
      <vt:lpstr>TOT_NAT</vt:lpstr>
      <vt:lpstr>TOT_NATU</vt:lpstr>
      <vt:lpstr>TOT_NPdC</vt:lpstr>
      <vt:lpstr>TOT_OI_PP</vt:lpstr>
      <vt:lpstr>TOT_OUT_ETP</vt:lpstr>
      <vt:lpstr>TOT_OUT_PP</vt:lpstr>
      <vt:lpstr>TOT_PACA</vt:lpstr>
      <vt:lpstr>TOT_PC</vt:lpstr>
      <vt:lpstr>TOT_PdL</vt:lpstr>
      <vt:lpstr>TOT_PHYS</vt:lpstr>
      <vt:lpstr>TOT_Pic</vt:lpstr>
      <vt:lpstr>TOT_RA</vt:lpstr>
      <vt:lpstr>TOT_REG</vt:lpstr>
      <vt:lpstr>TOT_REG_ETR</vt:lpstr>
      <vt:lpstr>TOT_SE</vt:lpstr>
      <vt:lpstr>TOT_SH</vt:lpstr>
      <vt:lpstr>TOT_SS</vt:lpstr>
      <vt:lpstr>TOT_STIC</vt:lpstr>
      <vt:lpstr>TOT_SV</vt:lpstr>
      <vt:lpstr>TOT_T_ETP</vt:lpstr>
      <vt:lpstr>TOT_T_PP</vt:lpstr>
      <vt:lpstr>TOT_TAUTRE_ETP</vt:lpstr>
      <vt:lpstr>TOT_TAUTRE_PP</vt:lpstr>
      <vt:lpstr>TOT_TCOLLTER_ETP</vt:lpstr>
      <vt:lpstr>TOT_TCOLLTER_PP</vt:lpstr>
      <vt:lpstr>TOT_TETR_ETP</vt:lpstr>
      <vt:lpstr>TOT_TETR_PP</vt:lpstr>
      <vt:lpstr>TOT_TMIN_ETP</vt:lpstr>
      <vt:lpstr>TOT_TMIN_PP</vt:lpstr>
      <vt:lpstr>TOT_TOI_ETP</vt:lpstr>
      <vt:lpstr>TOT_TOI_PP</vt:lpstr>
      <vt:lpstr>TOT_TORGFI_ETP</vt:lpstr>
      <vt:lpstr>TOT_TORGFI_PP</vt:lpstr>
      <vt:lpstr>TOT_UE</vt:lpstr>
      <vt:lpstr>TUTELLE</vt:lpstr>
      <vt:lpstr>'C1-DIRD_Nature'!Zone_d_impression</vt:lpstr>
      <vt:lpstr>'G6-Disciplines'!Zone_d_impression</vt:lpstr>
      <vt:lpstr>'G8-Effectifs PP Statut'!Zone_d_impression</vt:lpstr>
      <vt:lpstr>'I-Tiers PP'!Zone_d_impression</vt:lpstr>
      <vt:lpstr>'J-Tiers ETPR'!Zone_d_impression</vt:lpstr>
      <vt:lpstr>'O2-Dép EPIC'!Zone_d_impression</vt:lpstr>
      <vt:lpstr>'R3-Recr EPIC'!Zone_d_impression</vt:lpstr>
      <vt:lpstr>'R5-Recr Disc'!Zone_d_impression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Katell Pénard</cp:lastModifiedBy>
  <dcterms:created xsi:type="dcterms:W3CDTF">2022-05-06T09:17:23Z</dcterms:created>
  <dcterms:modified xsi:type="dcterms:W3CDTF">2025-05-05T15:57:10Z</dcterms:modified>
</cp:coreProperties>
</file>