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31F8B904-83E4-42BE-A3FC-CD7AC8C6F8BE}"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49" r:id="rId1"/>
    <sheet name="A1-INFORMATIONS GENERALES" sheetId="52" r:id="rId2"/>
    <sheet name="A2-CONTACTS" sheetId="51" r:id="rId3"/>
    <sheet name="B1-Financeur" sheetId="11" r:id="rId4"/>
    <sheet name="B2-Opérateurs" sheetId="12" r:id="rId5"/>
    <sheet name="C1-DIRD_Nature" sheetId="13" r:id="rId6"/>
    <sheet name="C2-DIRD_Régions" sheetId="55" r:id="rId7"/>
    <sheet name="C3-DIRD_Type" sheetId="15" r:id="rId8"/>
    <sheet name="D1.1a-Militaire" sheetId="16" r:id="rId9"/>
    <sheet name="D1.1b-Civil" sheetId="17" r:id="rId10"/>
    <sheet name="D1.2-ESR" sheetId="18" r:id="rId11"/>
    <sheet name="D1.3-Associations" sheetId="19" r:id="rId12"/>
    <sheet name="D1.4-Entreprises" sheetId="20" r:id="rId13"/>
    <sheet name="D1.5-Etranger" sheetId="21" r:id="rId14"/>
    <sheet name="D2-Total DERD n+1" sheetId="22" r:id="rId15"/>
    <sheet name="D-Synthèse" sheetId="23" r:id="rId16"/>
    <sheet name="E1-Dotations" sheetId="24" r:id="rId17"/>
    <sheet name="E2-Ress propres" sheetId="25" r:id="rId18"/>
    <sheet name="E3.1-Militaire" sheetId="26" r:id="rId19"/>
    <sheet name="E3.1-Administration" sheetId="28" r:id="rId20"/>
    <sheet name="E3.1-Org Publics" sheetId="29" r:id="rId21"/>
    <sheet name="E3.2-ESR" sheetId="30" r:id="rId22"/>
    <sheet name="E3.3-Associations" sheetId="31" r:id="rId23"/>
    <sheet name="E3.4-Entreprises" sheetId="32" r:id="rId24"/>
    <sheet name="E3.5-Etranger" sheetId="33" r:id="rId25"/>
    <sheet name="E-Synthèse" sheetId="34" r:id="rId26"/>
    <sheet name="G8-Effectifs PP Statut" sheetId="56" r:id="rId27"/>
    <sheet name="G01234-Effectifs PP" sheetId="35" r:id="rId28"/>
    <sheet name="G5-Age (onglet H)" sheetId="36" r:id="rId29"/>
    <sheet name="G5-Age (onglet F)" sheetId="37" r:id="rId30"/>
    <sheet name="G5-Age (onglet T)" sheetId="38" r:id="rId31"/>
    <sheet name="G6-Disciplines" sheetId="39" r:id="rId32"/>
    <sheet name="R3-Recr EPIC" sheetId="57" r:id="rId33"/>
    <sheet name="R5-Recr Disc" sheetId="58" r:id="rId34"/>
    <sheet name="O2-Dép EPIC" sheetId="59" r:id="rId35"/>
    <sheet name="H1-ETPR lieu" sheetId="41" r:id="rId36"/>
    <sheet name="H2-ETPR Région" sheetId="42" r:id="rId37"/>
    <sheet name="I-Tiers PP" sheetId="43" r:id="rId38"/>
    <sheet name="J-Tiers ETPR" sheetId="44" r:id="rId39"/>
    <sheet name="ChargeEnquêté" sheetId="45" r:id="rId40"/>
  </sheets>
  <definedNames>
    <definedName name="AMMORT">'C1-DIRD_Nature'!$B$19</definedName>
    <definedName name="AUTRE_100_FE">'G5-Age (onglet F)'!$E$17</definedName>
    <definedName name="AUTRE_100_HO">'G5-Age (onglet H)'!$E$18</definedName>
    <definedName name="AUTRE_25_FE">'G5-Age (onglet F)'!$E$6</definedName>
    <definedName name="AUTRE_25_HO">'G5-Age (onglet H)'!$E$7</definedName>
    <definedName name="AUTRE_29_FE">'G5-Age (onglet F)'!$E$7</definedName>
    <definedName name="AUTRE_29_HO">'G5-Age (onglet H)'!$E$8</definedName>
    <definedName name="AUTRE_34_FE">'G5-Age (onglet F)'!$E$8</definedName>
    <definedName name="AUTRE_34_HO">'G5-Age (onglet H)'!$E$9</definedName>
    <definedName name="AUTRE_39_FE">'G5-Age (onglet F)'!$E$9</definedName>
    <definedName name="AUTRE_39_HO">'G5-Age (onglet H)'!$E$10</definedName>
    <definedName name="AUTRE_44_FE">'G5-Age (onglet F)'!$E$10</definedName>
    <definedName name="AUTRE_44_HO">'G5-Age (onglet H)'!$E$11</definedName>
    <definedName name="AUTRE_49_FE">'G5-Age (onglet F)'!$E$11</definedName>
    <definedName name="AUTRE_49_HO">'G5-Age (onglet H)'!$E$12</definedName>
    <definedName name="AUTRE_54_FE">'G5-Age (onglet F)'!$E$12</definedName>
    <definedName name="AUTRE_54_HO">'G5-Age (onglet H)'!$E$13</definedName>
    <definedName name="AUTRE_59_FE">'G5-Age (onglet F)'!$E$13</definedName>
    <definedName name="AUTRE_59_HO">'G5-Age (onglet H)'!$E$14</definedName>
    <definedName name="AUTRE_62_FE">'G5-Age (onglet F)'!$E$14</definedName>
    <definedName name="AUTRE_62_HO">'G5-Age (onglet H)'!$E$15</definedName>
    <definedName name="AUTRE_64_FE">'G5-Age (onglet F)'!$E$15</definedName>
    <definedName name="AUTRE_64_HO">'G5-Age (onglet H)'!$E$16</definedName>
    <definedName name="AUTRE_67_FE">'G5-Age (onglet F)'!$E$16</definedName>
    <definedName name="AUTRE_67_HO">'G5-Age (onglet H)'!$E$17</definedName>
    <definedName name="AUTRE_AFRI">'G01234-Effectifs PP'!$F$29</definedName>
    <definedName name="AUTRE_AGE">'G5-Age (onglet T)'!$E$7</definedName>
    <definedName name="AUTRE_AGE_FE">'G5-Age (onglet F)'!$E$18</definedName>
    <definedName name="AUTRE_AGE_HO">'G5-Age (onglet H)'!$E$19</definedName>
    <definedName name="AUTRE_Als">'H2-ETPR Région'!$F$16</definedName>
    <definedName name="AUTRE_AMNORD">'G01234-Effectifs PP'!$F$26</definedName>
    <definedName name="AUTRE_AMSUD">'G01234-Effectifs PP'!$F$27</definedName>
    <definedName name="AUTRE_AOM">'H2-ETPR Région'!$F$34</definedName>
    <definedName name="AUTRE_Aqu">'H2-ETPR Région'!$F$21</definedName>
    <definedName name="AUTRE_ASIE">'G01234-Effectifs PP'!$F$28</definedName>
    <definedName name="AUTRE_AUTR">'G01234-Effectifs PP'!$F$30</definedName>
    <definedName name="AUTRE_Auv">'H2-ETPR Région'!$F$25</definedName>
    <definedName name="AUTRE_BN">'H2-ETPR Région'!$F$12</definedName>
    <definedName name="AUTRE_Bourg">'H2-ETPR Région'!$F$13</definedName>
    <definedName name="AUTRE_Bret">'H2-ETPR Région'!$F$19</definedName>
    <definedName name="AUTRE_CA">'H2-ETPR Région'!$F$8</definedName>
    <definedName name="AUTRE_CD">'G01234-Effectifs PP'!$F$13</definedName>
    <definedName name="AUTRE_CDD">'G01234-Effectifs PP'!$F$10</definedName>
    <definedName name="AUTRE_CDD_A">'G01234-Effectifs PP'!$F$12</definedName>
    <definedName name="AUTRE_CDD_F">'G8-Effectifs PP Statut'!$F$7</definedName>
    <definedName name="AUTRE_CDD_H">'G8-Effectifs PP Statut'!$F$12</definedName>
    <definedName name="AUTRE_CDD_L">'G01234-Effectifs PP'!$F$11</definedName>
    <definedName name="AUTRE_CDI">'G01234-Effectifs PP'!$F$9</definedName>
    <definedName name="AUTRE_Cors">'H2-ETPR Région'!$F$28</definedName>
    <definedName name="AUTRE_CVdL">'H2-ETPR Région'!$F$11</definedName>
    <definedName name="AUTRE_ENSU_PP">'G01234-Effectifs PP'!$F$39</definedName>
    <definedName name="AUTRE_ENTR_PP">'G01234-Effectifs PP'!$F$41</definedName>
    <definedName name="AUTRE_ETAT_PP">'G01234-Effectifs PP'!$F$38</definedName>
    <definedName name="AUTRE_ETR_PP">'G01234-Effectifs PP'!$F$43</definedName>
    <definedName name="AUTRE_EURO">'G01234-Effectifs PP'!$F$25</definedName>
    <definedName name="AUTRE_FC">'H2-ETPR Région'!$F$17</definedName>
    <definedName name="AUTRE_FE">'G01234-Effectifs PP'!$F$17</definedName>
    <definedName name="AUTRE_FORM_F">'G8-Effectifs PP Statut'!$F$6</definedName>
    <definedName name="AUTRE_FORM_H">'G8-Effectifs PP Statut'!$F$11</definedName>
    <definedName name="AUTRE_FR">'G01234-Effectifs PP'!$F$23</definedName>
    <definedName name="AUTRE_Guad">'H2-ETPR Région'!$F$29</definedName>
    <definedName name="AUTRE_Guya">'H2-ETPR Région'!$F$31</definedName>
    <definedName name="AUTRE_HN">'H2-ETPR Région'!$F$10</definedName>
    <definedName name="AUTRE_HO">'G01234-Effectifs PP'!$F$16</definedName>
    <definedName name="AUTRE_IdF">'H2-ETPR Région'!$F$7</definedName>
    <definedName name="AUTRE_IN_ETP">'H1-ETPR lieu'!$F$8</definedName>
    <definedName name="AUTRE_IN_PP">'G01234-Effectifs PP'!$F$36</definedName>
    <definedName name="AUTRE_ISBL_PP">'G01234-Effectifs PP'!$F$40</definedName>
    <definedName name="AUTRE_LIEU_ETP">'H1-ETPR lieu'!$F$10</definedName>
    <definedName name="AUTRE_LIEU_PP">'G01234-Effectifs PP'!$F$44</definedName>
    <definedName name="AUTRE_Lim">'H2-ETPR Région'!$F$23</definedName>
    <definedName name="AUTRE_Lorr">'H2-ETPR Région'!$F$15</definedName>
    <definedName name="AUTRE_LR">'H2-ETPR Région'!$F$26</definedName>
    <definedName name="AUTRE_LRe">'H2-ETPR Région'!$F$32</definedName>
    <definedName name="AUTRE_Marti">'H2-ETPR Région'!$F$30</definedName>
    <definedName name="AUTRE_Mayo">'H2-ETPR Région'!$F$33</definedName>
    <definedName name="AUTRE_MP">'H2-ETPR Région'!$F$22</definedName>
    <definedName name="AUTRE_NAT">'G01234-Effectifs PP'!$F$31</definedName>
    <definedName name="AUTRE_NPdC">'H2-ETPR Région'!$F$14</definedName>
    <definedName name="AUTRE_OI_PP">'G01234-Effectifs PP'!$F$42</definedName>
    <definedName name="AUTRE_OUT_ETP">'H1-ETPR lieu'!$F$9</definedName>
    <definedName name="AUTRE_OUT_PP">'G01234-Effectifs PP'!$F$37</definedName>
    <definedName name="AUTRE_PACA">'H2-ETPR Région'!$F$27</definedName>
    <definedName name="AUTRE_PC">'H2-ETPR Région'!$F$20</definedName>
    <definedName name="AUTRE_PdL">'H2-ETPR Région'!$F$18</definedName>
    <definedName name="AUTRE_PERM_F">'G8-Effectifs PP Statut'!$F$5</definedName>
    <definedName name="AUTRE_PERM_H">'G8-Effectifs PP Statut'!$F$10</definedName>
    <definedName name="AUTRE_Pic">'H2-ETPR Région'!$F$9</definedName>
    <definedName name="AUTRE_RA">'H2-ETPR Région'!$F$24</definedName>
    <definedName name="AUTRE_REG">'H2-ETPR Région'!$F$36</definedName>
    <definedName name="AUTRE_REG_ETR">'H2-ETPR Région'!$F$35</definedName>
    <definedName name="AUTRE_SE">'G01234-Effectifs PP'!$F$18</definedName>
    <definedName name="AUTRE_T_ETP">'J-Tiers ETPR'!$F$14</definedName>
    <definedName name="AUTRE_T_PP">'I-Tiers PP'!$F$14</definedName>
    <definedName name="AUTRE_TAUTRE_ETP">'J-Tiers ETPR'!$F$13</definedName>
    <definedName name="AUTRE_TAUTRE_PP">'I-Tiers PP'!$F$13</definedName>
    <definedName name="AUTRE_TCOLLTER_ETP">'J-Tiers ETPR'!$F$10</definedName>
    <definedName name="AUTRE_TCOLLTER_PP">'I-Tiers PP'!$F$10</definedName>
    <definedName name="AUTRE_TETR_ETP">'J-Tiers ETPR'!$F$12</definedName>
    <definedName name="AUTRE_TETR_PP">'I-Tiers PP'!$F$12</definedName>
    <definedName name="AUTRE_TMIN_ETP">'J-Tiers ETPR'!$F$8</definedName>
    <definedName name="AUTRE_TMIN_PP">'I-Tiers PP'!$F$8</definedName>
    <definedName name="AUTRE_TOI_ETP">'J-Tiers ETPR'!$F$11</definedName>
    <definedName name="AUTRE_TOI_PP">'I-Tiers PP'!$F$11</definedName>
    <definedName name="AUTRE_TORGFI_ETP">'J-Tiers ETPR'!$F$9</definedName>
    <definedName name="AUTRE_TORGFI_PP">'I-Tiers PP'!$F$9</definedName>
    <definedName name="AUTRE_TOT">'G8-Effectifs PP Statut'!$F$15</definedName>
    <definedName name="AUTRE_TOT_F">'G8-Effectifs PP Statut'!$F$8</definedName>
    <definedName name="AUTRE_TOT_H">'G8-Effectifs PP Statut'!$F$13</definedName>
    <definedName name="AUTRE_UE">'G01234-Effectifs PP'!$F$24</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FRI">'G01234-Effectifs PP'!$C$29</definedName>
    <definedName name="CR_AGE">'G5-Age (onglet T)'!$C$7</definedName>
    <definedName name="CR_AGE_FE">'G5-Age (onglet F)'!$C$18</definedName>
    <definedName name="CR_AGE_HO">'G5-Age (onglet H)'!$C$19</definedName>
    <definedName name="CR_Als">'H2-ETPR Région'!$C$16</definedName>
    <definedName name="CR_AMNORD">'G01234-Effectifs PP'!$C$26</definedName>
    <definedName name="CR_AMSUD">'G01234-Effectifs PP'!$C$27</definedName>
    <definedName name="CR_AOM">'H2-ETPR Région'!$C$34</definedName>
    <definedName name="CR_Aqu">'H2-ETPR Région'!$C$21</definedName>
    <definedName name="CR_ASIE">'G01234-Effectifs PP'!$C$28</definedName>
    <definedName name="CR_AUTR">'G01234-Effectifs PP'!$C$30</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PP'!$C$13</definedName>
    <definedName name="CR_CDD">'G01234-Effectifs PP'!$C$10</definedName>
    <definedName name="CR_CDD_A">'G01234-Effectifs PP'!$C$12</definedName>
    <definedName name="CR_CDD_F">'G8-Effectifs PP Statut'!$C$7</definedName>
    <definedName name="CR_CDD_H">'G8-Effectifs PP Statut'!$C$12</definedName>
    <definedName name="CR_CDD_L">'G01234-Effectifs PP'!$C$11</definedName>
    <definedName name="CR_CDI">'G01234-Effectifs PP'!$C$9</definedName>
    <definedName name="CR_Cors">'H2-ETPR Région'!$C$28</definedName>
    <definedName name="CR_CVdL">'H2-ETPR Région'!$C$11</definedName>
    <definedName name="CR_ENSU_PP">'G01234-Effectifs PP'!$C$39</definedName>
    <definedName name="CR_ENTR_PP">'G01234-Effectifs PP'!$C$41</definedName>
    <definedName name="CR_ETAT_PP">'G01234-Effectifs PP'!$C$38</definedName>
    <definedName name="CR_ETR_PP">'G01234-Effectifs PP'!$C$43</definedName>
    <definedName name="CR_EURO">'G01234-Effectifs PP'!$C$25</definedName>
    <definedName name="CR_FC">'H2-ETPR Région'!$C$17</definedName>
    <definedName name="CR_FE">'G01234-Effectifs PP'!$C$17</definedName>
    <definedName name="CR_FORM_F">'G8-Effectifs PP Statut'!$C$6</definedName>
    <definedName name="CR_FORM_H">'G8-Effectifs PP Statut'!$C$11</definedName>
    <definedName name="CR_FR">'G01234-Effectifs PP'!$C$23</definedName>
    <definedName name="CR_Guad">'H2-ETPR Région'!$C$29</definedName>
    <definedName name="CR_Guya">'H2-ETPR Région'!$C$31</definedName>
    <definedName name="CR_HN">'H2-ETPR Région'!$C$10</definedName>
    <definedName name="CR_HO">'G01234-Effectifs PP'!$C$16</definedName>
    <definedName name="CR_IdF">'H2-ETPR Région'!$C$7</definedName>
    <definedName name="CR_IN_ETP">'H1-ETPR lieu'!$C$8</definedName>
    <definedName name="CR_IN_PP">'G01234-Effectifs PP'!$C$36</definedName>
    <definedName name="CR_ISBL_PP">'G01234-Effectifs PP'!$C$40</definedName>
    <definedName name="CR_LIEU_ETP">'H1-ETPR lieu'!$C$10</definedName>
    <definedName name="CR_LIEU_PP">'G01234-Effectifs PP'!$C$44</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AT">'G01234-Effectifs PP'!$C$31</definedName>
    <definedName name="CR_NPdC">'H2-ETPR Région'!$C$14</definedName>
    <definedName name="CR_OI_PP">'G01234-Effectifs PP'!$C$42</definedName>
    <definedName name="CR_OUT_ETP">'H1-ETPR lieu'!$C$9</definedName>
    <definedName name="CR_OUT_PP">'G01234-Effectifs PP'!$C$37</definedName>
    <definedName name="CR_PACA">'H2-ETPR Région'!$C$27</definedName>
    <definedName name="CR_PC">'H2-ETPR Région'!$C$20</definedName>
    <definedName name="CR_PdL">'H2-ETPR Région'!$C$18</definedName>
    <definedName name="CR_PERM_F">'G8-Effectifs PP Statut'!$C$5</definedName>
    <definedName name="CR_PERM_H">'G8-Effectifs PP Statut'!$C$10</definedName>
    <definedName name="CR_Pic">'H2-ETPR Région'!$C$9</definedName>
    <definedName name="CR_RA">'H2-ETPR Région'!$C$24</definedName>
    <definedName name="CR_REG">'H2-ETPR Région'!$C$36</definedName>
    <definedName name="CR_REG_ETR">'H2-ETPR Région'!$C$35</definedName>
    <definedName name="CR_SE">'G01234-Effectifs PP'!$C$18</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TOT">'G8-Effectifs PP Statut'!$C$15</definedName>
    <definedName name="CR_TOT_F">'G8-Effectifs PP Statut'!$C$8</definedName>
    <definedName name="CR_TOT_H">'G8-Effectifs PP Statut'!$C$13</definedName>
    <definedName name="CR_UE">'G01234-Effectifs PP'!$C$24</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'D1.4-Entreprises'!$C$41</definedName>
    <definedName name="DE_ENTR1_NOM">'D1.4-Entreprises'!$B$10</definedName>
    <definedName name="DE_ENTR1_SIREN">'D1.4-Entreprises'!$D$10</definedName>
    <definedName name="DE_ENTR1_VAL">'D1.4-Entreprises'!$C$10</definedName>
    <definedName name="DE_ENTR10_NOM">'D1.4-Entreprises'!$B$19</definedName>
    <definedName name="DE_ENTR10_SIREN">'D1.4-Entreprises'!$D$19</definedName>
    <definedName name="DE_ENTR10_VAL">'D1.4-Entreprises'!$C$19</definedName>
    <definedName name="DE_ENTR11_NOM">'D1.4-Entreprises'!$B$20</definedName>
    <definedName name="DE_ENTR11_SIREN">'D1.4-Entreprises'!$D$20</definedName>
    <definedName name="DE_ENTR11_VAL">'D1.4-Entreprises'!$C$20</definedName>
    <definedName name="DE_ENTR12_NOM">'D1.4-Entreprises'!$B$21</definedName>
    <definedName name="DE_ENTR12_SIREN">'D1.4-Entreprises'!$D$21</definedName>
    <definedName name="DE_ENTR12_VAL">'D1.4-Entreprises'!$C$21</definedName>
    <definedName name="DE_ENTR13_NOM">'D1.4-Entreprises'!$B$22</definedName>
    <definedName name="DE_ENTR13_SIREN">'D1.4-Entreprises'!$D$22</definedName>
    <definedName name="DE_ENTR13_VAL">'D1.4-Entreprises'!$C$22</definedName>
    <definedName name="DE_ENTR14_NOM">'D1.4-Entreprises'!$B$23</definedName>
    <definedName name="DE_ENTR14_SIREN">'D1.4-Entreprises'!$D$23</definedName>
    <definedName name="DE_ENTR14_VAL">'D1.4-Entreprises'!$C$23</definedName>
    <definedName name="DE_ENTR15_NOM">'D1.4-Entreprises'!$B$24</definedName>
    <definedName name="DE_ENTR15_SIREN">'D1.4-Entreprises'!$D$24</definedName>
    <definedName name="DE_ENTR15_VAL">'D1.4-Entreprises'!$C$24</definedName>
    <definedName name="DE_ENTR16_NOM">'D1.4-Entreprises'!$B$25</definedName>
    <definedName name="DE_ENTR16_SIREN">'D1.4-Entreprises'!$D$25</definedName>
    <definedName name="DE_ENTR16_VAL">'D1.4-Entreprises'!$C$25</definedName>
    <definedName name="DE_ENTR17_NOM">'D1.4-Entreprises'!$B$26</definedName>
    <definedName name="DE_ENTR17_SIREN">'D1.4-Entreprises'!$D$26</definedName>
    <definedName name="DE_ENTR17_VAL">'D1.4-Entreprises'!$C$26</definedName>
    <definedName name="DE_ENTR18_NOM">'D1.4-Entreprises'!$B$27</definedName>
    <definedName name="DE_ENTR18_SIREN">'D1.4-Entreprises'!$D$27</definedName>
    <definedName name="DE_ENTR18_VAL">'D1.4-Entreprises'!$C$27</definedName>
    <definedName name="DE_ENTR19_NOM">'D1.4-Entreprises'!$B$28</definedName>
    <definedName name="DE_ENTR19_SIREN">'D1.4-Entreprises'!$D$28</definedName>
    <definedName name="DE_ENTR19_VAL">'D1.4-Entreprises'!$C$28</definedName>
    <definedName name="DE_ENTR2_NOM">'D1.4-Entreprises'!$B$11</definedName>
    <definedName name="DE_ENTR2_SIREN">'D1.4-Entreprises'!$D$11</definedName>
    <definedName name="DE_ENTR2_VAL">'D1.4-Entreprises'!$C$11</definedName>
    <definedName name="DE_ENTR20_NOM">'D1.4-Entreprises'!$B$29</definedName>
    <definedName name="DE_ENTR20_SIREN">'D1.4-Entreprises'!$D$29</definedName>
    <definedName name="DE_ENTR20_VAL">'D1.4-Entreprises'!$C$29</definedName>
    <definedName name="DE_ENTR21_NOM">'D1.4-Entreprises'!$B$30</definedName>
    <definedName name="DE_ENTR21_SIREN">'D1.4-Entreprises'!$D$30</definedName>
    <definedName name="DE_ENTR21_VAL">'D1.4-Entreprises'!$C$30</definedName>
    <definedName name="DE_ENTR22_NOM">'D1.4-Entreprises'!$B$31</definedName>
    <definedName name="DE_ENTR22_SIREN">'D1.4-Entreprises'!$D$31</definedName>
    <definedName name="DE_ENTR22_VAL">'D1.4-Entreprises'!$C$31</definedName>
    <definedName name="DE_ENTR23_NOM">'D1.4-Entreprises'!$B$32</definedName>
    <definedName name="DE_ENTR23_SIREN">'D1.4-Entreprises'!$D$32</definedName>
    <definedName name="DE_ENTR23_VAL">'D1.4-Entreprises'!$C$32</definedName>
    <definedName name="DE_ENTR24_NOM">'D1.4-Entreprises'!$B$33</definedName>
    <definedName name="DE_ENTR24_SIREN">'D1.4-Entreprises'!$D$33</definedName>
    <definedName name="DE_ENTR24_VAL">'D1.4-Entreprises'!$C$33</definedName>
    <definedName name="DE_ENTR25_NOM">'D1.4-Entreprises'!$B$34</definedName>
    <definedName name="DE_ENTR25_SIREN">'D1.4-Entreprises'!$D$34</definedName>
    <definedName name="DE_ENTR25_VAL">'D1.4-Entreprises'!$C$34</definedName>
    <definedName name="DE_ENTR26_NOM">'D1.4-Entreprises'!$B$35</definedName>
    <definedName name="DE_ENTR26_SIREN">'D1.4-Entreprises'!$D$35</definedName>
    <definedName name="DE_ENTR26_VAL">'D1.4-Entreprises'!$C$35</definedName>
    <definedName name="DE_ENTR27_NOM">'D1.4-Entreprises'!$B$36</definedName>
    <definedName name="DE_ENTR27_SIREN">'D1.4-Entreprises'!$D$36</definedName>
    <definedName name="DE_ENTR27_VAL">'D1.4-Entreprises'!$C$36</definedName>
    <definedName name="DE_ENTR28_NOM">'D1.4-Entreprises'!$B$37</definedName>
    <definedName name="DE_ENTR28_SIREN">'D1.4-Entreprises'!$D$37</definedName>
    <definedName name="DE_ENTR28_VAL">'D1.4-Entreprises'!$C$37</definedName>
    <definedName name="DE_ENTR29_NOM">'D1.4-Entreprises'!$B$38</definedName>
    <definedName name="DE_ENTR29_SIREN">'D1.4-Entreprises'!$D$38</definedName>
    <definedName name="DE_ENTR29_VAL">'D1.4-Entreprises'!$C$38</definedName>
    <definedName name="DE_ENTR3_NOM">'D1.4-Entreprises'!$B$12</definedName>
    <definedName name="DE_ENTR3_SIREN">'D1.4-Entreprises'!$D$12</definedName>
    <definedName name="DE_ENTR3_VAL">'D1.4-Entreprises'!$C$12</definedName>
    <definedName name="DE_ENTR30_NOM">'D1.4-Entreprises'!$B$39</definedName>
    <definedName name="DE_ENTR30_SIREN">'D1.4-Entreprises'!$D$39</definedName>
    <definedName name="DE_ENTR30_VAL">'D1.4-Entreprises'!$C$39</definedName>
    <definedName name="DE_ENTR4_NOM">'D1.4-Entreprises'!$B$13</definedName>
    <definedName name="DE_ENTR4_SIREN">'D1.4-Entreprises'!$D$13</definedName>
    <definedName name="DE_ENTR4_VAL">'D1.4-Entreprises'!$C$13</definedName>
    <definedName name="DE_ENTR5_NOM">'D1.4-Entreprises'!$B$14</definedName>
    <definedName name="DE_ENTR5_SIREN">'D1.4-Entreprises'!$D$14</definedName>
    <definedName name="DE_ENTR5_VAL">'D1.4-Entreprises'!$C$14</definedName>
    <definedName name="DE_ENTR6_NOM">'D1.4-Entreprises'!$B$15</definedName>
    <definedName name="DE_ENTR6_SIREN">'D1.4-Entreprises'!$D$15</definedName>
    <definedName name="DE_ENTR6_VAL">'D1.4-Entreprises'!$C$15</definedName>
    <definedName name="DE_ENTR7_NOM">'D1.4-Entreprises'!$B$16</definedName>
    <definedName name="DE_ENTR7_SIREN">'D1.4-Entreprises'!$D$16</definedName>
    <definedName name="DE_ENTR7_VAL">'D1.4-Entreprises'!$C$16</definedName>
    <definedName name="DE_ENTR8_NOM">'D1.4-Entreprises'!$B$17</definedName>
    <definedName name="DE_ENTR8_SIREN">'D1.4-Entreprises'!$D$17</definedName>
    <definedName name="DE_ENTR8_VAL">'D1.4-Entreprises'!$C$17</definedName>
    <definedName name="DE_ENTR9_NOM">'D1.4-Entreprises'!$B$18</definedName>
    <definedName name="DE_ENTR9_SIREN">'D1.4-Entreprises'!$D$18</definedName>
    <definedName name="DE_ENTR9_VAL">'D1.4-Entreprises'!$C$18</definedName>
    <definedName name="DE_ENTRA_NOM">'D1.4-Entreprises'!$B$40</definedName>
    <definedName name="DE_ENTRA_VAL">'D1.4-Entreprises'!$C$40</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'D1.1a-Militaire'!$B$19</definedName>
    <definedName name="DE_M_CEA">'D1.1a-Militaire'!$B$8</definedName>
    <definedName name="DE_M_CERAH">'D1.1a-Militaire'!$B$9</definedName>
    <definedName name="DE_M_Commentaire">'D1.1a-Militaire'!$B$20</definedName>
    <definedName name="DE_M_CTSA">'D1.1a-Militaire'!$B$10</definedName>
    <definedName name="DE_M_DGA">'D1.1a-Militaire'!$B$11</definedName>
    <definedName name="DE_M_IRBA">'D1.1a-Militaire'!$B$12</definedName>
    <definedName name="DE_M_IREN">'D1.1a-Militaire'!$B$13</definedName>
    <definedName name="DE_M_IRSEM">'D1.1a-Militaire'!$B$14</definedName>
    <definedName name="DE_M_ISL">'D1.1a-Militaire'!$B$15</definedName>
    <definedName name="DE_M_MINDEF">'D1.1a-Militaire'!$B$18</definedName>
    <definedName name="DE_M_ONERA">'D1.1a-Militaire'!$B$16</definedName>
    <definedName name="DE_M_SHOM">'D1.1a-Militaire'!$B$17</definedName>
    <definedName name="DE_M_TOTAL">'D1.1a-Militaire'!$B$21</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FRI">'G01234-Effectifs PP'!$D$29</definedName>
    <definedName name="DOC_AGRI">'G6-Disciplines'!$E$13</definedName>
    <definedName name="DOC_Als">'H2-ETPR Région'!$D$16</definedName>
    <definedName name="DOC_AMNORD">'G01234-Effectifs PP'!$D$26</definedName>
    <definedName name="DOC_AMSUD">'G01234-Effectifs PP'!$D$27</definedName>
    <definedName name="DOC_AOM">'H2-ETPR Région'!$D$34</definedName>
    <definedName name="DOC_Aqu">'H2-ETPR Région'!$D$21</definedName>
    <definedName name="DOC_ASIE">'G01234-Effectifs PP'!$D$28</definedName>
    <definedName name="DOC_AUTR">'G01234-Effectifs PP'!$D$30</definedName>
    <definedName name="DOC_Auv">'H2-ETPR Région'!$D$25</definedName>
    <definedName name="DOC_BN">'H2-ETPR Région'!$D$12</definedName>
    <definedName name="DOC_Bourg">'H2-ETPR Région'!$D$13</definedName>
    <definedName name="DOC_Bret">'H2-ETPR Région'!$D$19</definedName>
    <definedName name="DOC_CA">'H2-ETPR Région'!$D$8</definedName>
    <definedName name="DOC_CD">'G01234-Effectifs PP'!$D$13</definedName>
    <definedName name="DOC_CDD">'G01234-Effectifs PP'!$D$10</definedName>
    <definedName name="DOC_CDD_A">'G01234-Effectifs PP'!$D$12</definedName>
    <definedName name="DOC_CDD_L">'G01234-Effectifs PP'!$D$11</definedName>
    <definedName name="DOC_CDI">'G01234-Effectifs PP'!$D$9</definedName>
    <definedName name="DOC_CHIM">'G6-Disciplines'!$E$9</definedName>
    <definedName name="DOC_Cors">'H2-ETPR Région'!$D$28</definedName>
    <definedName name="DOC_CVdL">'H2-ETPR Région'!$D$11</definedName>
    <definedName name="DOC_ENSU_PP">'G01234-Effectifs PP'!$D$39</definedName>
    <definedName name="DOC_ENTR_PP">'G01234-Effectifs PP'!$D$41</definedName>
    <definedName name="DOC_ETAT_PP">'G01234-Effectifs PP'!$D$38</definedName>
    <definedName name="DOC_ETR_PP">'G01234-Effectifs PP'!$D$43</definedName>
    <definedName name="DOC_EURO">'G01234-Effectifs PP'!$D$25</definedName>
    <definedName name="DOC_FC">'H2-ETPR Région'!$D$17</definedName>
    <definedName name="DOC_FE">'G01234-Effectifs PP'!$D$17</definedName>
    <definedName name="DOC_FORM_F">'G8-Effectifs PP Statut'!$D$6</definedName>
    <definedName name="DOC_FORM_H">'G8-Effectifs PP Statut'!$D$11</definedName>
    <definedName name="DOC_FR">'G01234-Effectifs PP'!$D$23</definedName>
    <definedName name="DOC_GES">'G6-Disciplines'!$E$18</definedName>
    <definedName name="DOC_Guad">'H2-ETPR Région'!$D$29</definedName>
    <definedName name="DOC_Guya">'H2-ETPR Région'!$D$31</definedName>
    <definedName name="DOC_HN">'H2-ETPR Région'!$D$10</definedName>
    <definedName name="DOC_HO">'G01234-Effectifs PP'!$D$16</definedName>
    <definedName name="DOC_IdF">'H2-ETPR Région'!$D$7</definedName>
    <definedName name="DOC_IN_ETP">'H1-ETPR lieu'!$D$8</definedName>
    <definedName name="DOC_IN_PP">'G01234-Effectifs PP'!$D$36</definedName>
    <definedName name="DOC_ISBL_PP">'G01234-Effectifs PP'!$D$40</definedName>
    <definedName name="DOC_LIEU_ETP">'H1-ETPR lieu'!$D$10</definedName>
    <definedName name="DOC_LIEU_PP">'G01234-Effectifs PP'!$D$44</definedName>
    <definedName name="DOC_Lim">'H2-ETPR Région'!$D$23</definedName>
    <definedName name="DOC_Lorr">'H2-ETPR Région'!$D$15</definedName>
    <definedName name="DOC_LR">'H2-ETPR Région'!$D$26</definedName>
    <definedName name="DOC_LRe">'H2-ETPR Région'!$D$32</definedName>
    <definedName name="DOC_Marti">'H2-ETPR Région'!$D$30</definedName>
    <definedName name="DOC_MATH">'G6-Disciplines'!$E$7</definedName>
    <definedName name="DOC_Mayo">'H2-ETPR Région'!$D$33</definedName>
    <definedName name="DOC_MECA">'G6-Disciplines'!$E$11</definedName>
    <definedName name="DOC_MED">'G6-Disciplines'!$E$15</definedName>
    <definedName name="DOC_MP">'H2-ETPR Région'!$D$22</definedName>
    <definedName name="DOC_NAT">'G01234-Effectifs PP'!$D$31</definedName>
    <definedName name="DOC_NATU">'G6-Disciplines'!$E$12</definedName>
    <definedName name="DOC_NPdC">'H2-ETPR Région'!$D$14</definedName>
    <definedName name="DOC_OI_PP">'G01234-Effectifs PP'!$D$42</definedName>
    <definedName name="DOC_OUT_ETP">'H1-ETPR lieu'!$D$9</definedName>
    <definedName name="DOC_OUT_PP">'G01234-Effectifs PP'!$D$37</definedName>
    <definedName name="DOC_PACA">'H2-ETPR Région'!$D$27</definedName>
    <definedName name="DOC_PC">'H2-ETPR Région'!$D$20</definedName>
    <definedName name="DOC_PdL">'H2-ETPR Région'!$D$18</definedName>
    <definedName name="DOC_PHYS">'G6-Disciplines'!$E$8</definedName>
    <definedName name="DOC_Pic">'H2-ETPR Région'!$D$9</definedName>
    <definedName name="DOC_RA">'H2-ETPR Région'!$D$24</definedName>
    <definedName name="DOC_REG">'H2-ETPR Région'!$D$36</definedName>
    <definedName name="DOC_REG_ETR">'H2-ETPR Région'!$D$35</definedName>
    <definedName name="DOC_SE">'G01234-Effectifs PP'!$D$18</definedName>
    <definedName name="DOC_SH">'G6-Disciplines'!$E$17</definedName>
    <definedName name="DOC_SS">'G6-Disciplines'!$E$16</definedName>
    <definedName name="DOC_STIC">'G6-Disciplines'!$E$10</definedName>
    <definedName name="DOC_SV">'G6-Disciplines'!$E$14</definedName>
    <definedName name="DOC_T_ETP">'J-Tiers ETPR'!$D$14</definedName>
    <definedName name="DOC_T_PP">'I-Tiers PP'!$D$14</definedName>
    <definedName name="DOC_TAUTRE_ETP">'J-Tiers ETPR'!$D$13</definedName>
    <definedName name="DOC_TAUTRE_PP">'I-Tiers PP'!$D$13</definedName>
    <definedName name="DOC_TCOLLTER_ETP">'J-Tiers ETPR'!$D$10</definedName>
    <definedName name="DOC_TCOLLTER_PP">'I-Tiers PP'!$D$10</definedName>
    <definedName name="DOC_TETR_ETP">'J-Tiers ETPR'!$D$12</definedName>
    <definedName name="DOC_TETR_PP">'I-Tiers PP'!$D$12</definedName>
    <definedName name="DOC_TMIN_ETP">'J-Tiers ETPR'!$D$8</definedName>
    <definedName name="DOC_TMIN_PP">'I-Tiers PP'!$D$8</definedName>
    <definedName name="DOC_TOI_ETP">'J-Tiers ETPR'!$D$11</definedName>
    <definedName name="DOC_TOI_PP">'I-Tiers PP'!$D$11</definedName>
    <definedName name="DOC_TORGFI_ETP">'J-Tiers ETPR'!$D$9</definedName>
    <definedName name="DOC_TORGFI_PP">'I-Tiers PP'!$D$9</definedName>
    <definedName name="DOC_TOT">'G8-Effectifs PP Statut'!$D$15</definedName>
    <definedName name="DOC_TOT_F">'G8-Effectifs PP Statut'!$D$8</definedName>
    <definedName name="DOC_TOT_H">'G8-Effectifs PP Statut'!$D$13</definedName>
    <definedName name="DOC_UE">'G01234-Effectifs PP'!$D$24</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FRI">'G01234-Effectifs PP'!$B$29</definedName>
    <definedName name="DR_AGE">'G5-Age (onglet T)'!$B$7</definedName>
    <definedName name="DR_AGE_FE">'G5-Age (onglet F)'!$B$18</definedName>
    <definedName name="DR_AGE_HO">'G5-Age (onglet H)'!$B$19</definedName>
    <definedName name="DR_Als">'H2-ETPR Région'!$B$16</definedName>
    <definedName name="DR_AMNORD">'G01234-Effectifs PP'!$B$26</definedName>
    <definedName name="DR_AMSUD">'G01234-Effectifs PP'!$B$27</definedName>
    <definedName name="DR_AOM">'H2-ETPR Région'!$B$34</definedName>
    <definedName name="DR_Aqu">'H2-ETPR Région'!$B$21</definedName>
    <definedName name="DR_ASIE">'G01234-Effectifs PP'!$B$28</definedName>
    <definedName name="DR_AUTR">'G01234-Effectifs PP'!$B$30</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PP'!$B$13</definedName>
    <definedName name="DR_CDD">'G01234-Effectifs PP'!$B$10</definedName>
    <definedName name="DR_CDD_A">'G01234-Effectifs PP'!$B$12</definedName>
    <definedName name="DR_CDD_F">'G8-Effectifs PP Statut'!$B$7</definedName>
    <definedName name="DR_CDD_H">'G8-Effectifs PP Statut'!$B$12</definedName>
    <definedName name="DR_CDD_L">'G01234-Effectifs PP'!$B$11</definedName>
    <definedName name="DR_CDI">'G01234-Effectifs PP'!$B$9</definedName>
    <definedName name="DR_Cors">'H2-ETPR Région'!$B$28</definedName>
    <definedName name="DR_CVdL">'H2-ETPR Région'!$B$11</definedName>
    <definedName name="DR_ENSU_PP">'G01234-Effectifs PP'!$B$39</definedName>
    <definedName name="DR_ENTR_PP">'G01234-Effectifs PP'!$B$41</definedName>
    <definedName name="DR_ETAT_PP">'G01234-Effectifs PP'!$B$38</definedName>
    <definedName name="DR_ETR_PP">'G01234-Effectifs PP'!$B$43</definedName>
    <definedName name="DR_EURO">'G01234-Effectifs PP'!$B$25</definedName>
    <definedName name="DR_FC">'H2-ETPR Région'!$B$17</definedName>
    <definedName name="DR_FE">'G01234-Effectifs PP'!$B$17</definedName>
    <definedName name="DR_FR">'G01234-Effectifs PP'!$B$23</definedName>
    <definedName name="DR_Guad">'H2-ETPR Région'!$B$29</definedName>
    <definedName name="DR_Guya">'H2-ETPR Région'!$B$31</definedName>
    <definedName name="DR_HN">'H2-ETPR Région'!$B$10</definedName>
    <definedName name="DR_HO">'G01234-Effectifs PP'!$B$16</definedName>
    <definedName name="DR_IdF">'H2-ETPR Région'!$B$7</definedName>
    <definedName name="DR_IN_ETP">'H1-ETPR lieu'!$B$8</definedName>
    <definedName name="DR_IN_PP">'G01234-Effectifs PP'!$B$36</definedName>
    <definedName name="DR_ISBL_PP">'G01234-Effectifs PP'!$B$40</definedName>
    <definedName name="DR_LIEU_ETP">'H1-ETPR lieu'!$B$10</definedName>
    <definedName name="DR_LIEU_PP">'G01234-Effectifs PP'!$B$44</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AT">'G01234-Effectifs PP'!$B$31</definedName>
    <definedName name="DR_NPdC">'H2-ETPR Région'!$B$14</definedName>
    <definedName name="DR_OI_PP">'G01234-Effectifs PP'!$B$42</definedName>
    <definedName name="DR_OUT_ETP">'H1-ETPR lieu'!$B$9</definedName>
    <definedName name="DR_OUT_PP">'G01234-Effectifs PP'!$B$37</definedName>
    <definedName name="DR_PACA">'H2-ETPR Région'!$B$27</definedName>
    <definedName name="DR_PC">'H2-ETPR Région'!$B$20</definedName>
    <definedName name="DR_PdL">'H2-ETPR Région'!$B$18</definedName>
    <definedName name="DR_PERM_F">'G8-Effectifs PP Statut'!$B$5</definedName>
    <definedName name="DR_PERM_H">'G8-Effectifs PP Statut'!$B$10</definedName>
    <definedName name="DR_Pic">'H2-ETPR Région'!$B$9</definedName>
    <definedName name="DR_RA">'H2-ETPR Région'!$B$24</definedName>
    <definedName name="DR_REG">'H2-ETPR Région'!$B$36</definedName>
    <definedName name="DR_REG_ETR">'H2-ETPR Région'!$B$35</definedName>
    <definedName name="DR_SE">'G01234-Effectifs PP'!$B$18</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TOT">'G8-Effectifs PP Statut'!$B$15</definedName>
    <definedName name="DR_TOT_F">'G8-Effectifs PP Statut'!$B$8</definedName>
    <definedName name="DR_TOT_H">'G8-Effectifs PP Statut'!$B$13</definedName>
    <definedName name="DR_UE">'G01234-Effectifs PP'!$B$24</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EPIC_AGERET_IC">'O2-Dép EPIC'!$B$9</definedName>
    <definedName name="EPIC_AGERET_SO">'O2-Dép EPIC'!$C$9</definedName>
    <definedName name="EPIC_AGERET_TOT">'O2-Dép EPIC'!$D$9</definedName>
    <definedName name="EPIC_AUD_IC">'O2-Dép EPIC'!$B$6</definedName>
    <definedName name="EPIC_AUD_SO">'O2-Dép EPIC'!$C$6</definedName>
    <definedName name="EPIC_AUD_TOT">'O2-Dép EPIC'!$D$6</definedName>
    <definedName name="EPIC_DEP_TOT_IC">'O2-Dép EPIC'!$B$7</definedName>
    <definedName name="EPIC_DEP_TOT_SO">'O2-Dép EPIC'!$C$7</definedName>
    <definedName name="EPIC_DEP_TOT_TOT">'O2-Dép EPIC'!$D$7</definedName>
    <definedName name="EPIC_REC_F_AUTRE">'R3-Recr EPIC'!$E$7</definedName>
    <definedName name="EPIC_REC_F_ICC">'R3-Recr EPIC'!$B$7</definedName>
    <definedName name="EPIC_REC_F_ICNC">'R3-Recr EPIC'!$C$7</definedName>
    <definedName name="EPIC_REC_F_IE">'R3-Recr EPIC'!$D$7</definedName>
    <definedName name="EPIC_REC_F_TOT">'R3-Recr EPIC'!$F$7</definedName>
    <definedName name="EPIC_REC_H_AUTRE">'R3-Recr EPIC'!$E$6</definedName>
    <definedName name="EPIC_REC_H_ICC">'R3-Recr EPIC'!$B$6</definedName>
    <definedName name="EPIC_REC_H_ICNC">'R3-Recr EPIC'!$C$6</definedName>
    <definedName name="EPIC_REC_H_IE">'R3-Recr EPIC'!$D$6</definedName>
    <definedName name="EPIC_REC_H_TOT">'R3-Recr EPIC'!$F$6</definedName>
    <definedName name="EPIC_REC_ICNC_AGE">'R3-Recr EPIC'!$C$10</definedName>
    <definedName name="EPIC_REC_TOT_AUTRE">'R3-Recr EPIC'!$E$8</definedName>
    <definedName name="EPIC_REC_TOT_ICC">'R3-Recr EPIC'!$B$8</definedName>
    <definedName name="EPIC_REC_TOT_ICNC">'R3-Recr EPIC'!$C$8</definedName>
    <definedName name="EPIC_REC_TOT_IE">'R3-Recr EPIC'!$D$8</definedName>
    <definedName name="EPIC_REC_TOT_TOT">'R3-Recr EPIC'!$F$8</definedName>
    <definedName name="EPIC_RET_IC">'O2-Dép EPIC'!$B$5</definedName>
    <definedName name="EPIC_RET_SO">'O2-Dép EPIC'!$C$5</definedName>
    <definedName name="EPIC_RET_TOT">'O2-Dép EPIC'!$D$5</definedName>
    <definedName name="F_AGRI">'G6-Disciplines'!$G$13</definedName>
    <definedName name="F_CHIM">'G6-Disciplines'!$G$9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FIN_1_DEST">'B1-Financeur'!$C$8</definedName>
    <definedName name="FIN_1_MONTANT">'B1-Financeur'!$A$8</definedName>
    <definedName name="FIN_1_PROV">'B1-Financeur'!$B$8</definedName>
    <definedName name="FIN_10_DEST">'B1-Financeur'!$C$17</definedName>
    <definedName name="FIN_10_MONTANT">'B1-Financeur'!$A$17</definedName>
    <definedName name="FIN_10_PROV">'B1-Financeur'!$B$17</definedName>
    <definedName name="FIN_11_DEST">'B1-Financeur'!$C$18</definedName>
    <definedName name="FIN_11_MONTANT">'B1-Financeur'!$A$18</definedName>
    <definedName name="FIN_11_PROV">'B1-Financeur'!$B$18</definedName>
    <definedName name="FIN_12_DEST">'B1-Financeur'!$C$19</definedName>
    <definedName name="FIN_12_MONTANT">'B1-Financeur'!$A$19</definedName>
    <definedName name="FIN_12_PROV">'B1-Financeur'!$B$19</definedName>
    <definedName name="FIN_13_DEST">'B1-Financeur'!$C$20</definedName>
    <definedName name="FIN_13_MONTANT">'B1-Financeur'!$A$20</definedName>
    <definedName name="FIN_13_PROV">'B1-Financeur'!$B$20</definedName>
    <definedName name="FIN_14_DEST">'B1-Financeur'!$C$21</definedName>
    <definedName name="FIN_14_MONTANT">'B1-Financeur'!$A$21</definedName>
    <definedName name="FIN_14_PROV">'B1-Financeur'!$B$21</definedName>
    <definedName name="FIN_15_DEST">'B1-Financeur'!$C$22</definedName>
    <definedName name="FIN_15_MONTANT">'B1-Financeur'!$A$22</definedName>
    <definedName name="FIN_15_PROV">'B1-Financeur'!$B$22</definedName>
    <definedName name="FIN_16_DEST">'B1-Financeur'!$C$23</definedName>
    <definedName name="FIN_16_MONTANT">'B1-Financeur'!$A$23</definedName>
    <definedName name="FIN_16_PROV">'B1-Financeur'!$B$23</definedName>
    <definedName name="FIN_17_DEST">'B1-Financeur'!$C$24</definedName>
    <definedName name="FIN_17_MONTANT">'B1-Financeur'!$A$24</definedName>
    <definedName name="FIN_17_PROV">'B1-Financeur'!$B$24</definedName>
    <definedName name="FIN_18_DEST">'B1-Financeur'!$C$25</definedName>
    <definedName name="FIN_18_MONTANT">'B1-Financeur'!$A$25</definedName>
    <definedName name="FIN_18_PROV">'B1-Financeur'!$B$25</definedName>
    <definedName name="FIN_19_DEST">'B1-Financeur'!$C$26</definedName>
    <definedName name="FIN_19_MONTANT">'B1-Financeur'!$A$26</definedName>
    <definedName name="FIN_19_PROV">'B1-Financeur'!$B$26</definedName>
    <definedName name="FIN_2_DEST">'B1-Financeur'!$C$9</definedName>
    <definedName name="FIN_2_MONTANT">'B1-Financeur'!$A$9</definedName>
    <definedName name="FIN_2_PROV">'B1-Financeur'!$B$9</definedName>
    <definedName name="FIN_20_DEST">'B1-Financeur'!$C$27</definedName>
    <definedName name="FIN_20_MONTANT">'B1-Financeur'!$A$27</definedName>
    <definedName name="FIN_20_PROV">'B1-Financeur'!$B$27</definedName>
    <definedName name="FIN_21_DEST">'B1-Financeur'!$C$28</definedName>
    <definedName name="FIN_21_MONTANT">'B1-Financeur'!$A$28</definedName>
    <definedName name="FIN_21_PROV">'B1-Financeur'!$B$28</definedName>
    <definedName name="FIN_22_DEST">'B1-Financeur'!$C$29</definedName>
    <definedName name="FIN_22_MONTANT">'B1-Financeur'!$A$29</definedName>
    <definedName name="FIN_22_PROV">'B1-Financeur'!$B$29</definedName>
    <definedName name="FIN_23_DEST">'B1-Financeur'!$C$30</definedName>
    <definedName name="FIN_23_MONTANT">'B1-Financeur'!$A$30</definedName>
    <definedName name="FIN_23_PROV">'B1-Financeur'!$B$30</definedName>
    <definedName name="FIN_24_DEST">'B1-Financeur'!$C$31</definedName>
    <definedName name="FIN_24_MONTANT">'B1-Financeur'!$A$31</definedName>
    <definedName name="FIN_24_PROV">'B1-Financeur'!$B$31</definedName>
    <definedName name="FIN_25_DEST">'B1-Financeur'!$C$32</definedName>
    <definedName name="FIN_25_MONTANT">'B1-Financeur'!$A$32</definedName>
    <definedName name="FIN_25_PROV">'B1-Financeur'!$B$32</definedName>
    <definedName name="FIN_26_DEST">'B1-Financeur'!$C$33</definedName>
    <definedName name="FIN_26_MONTANT">'B1-Financeur'!$A$33</definedName>
    <definedName name="FIN_26_PROV">'B1-Financeur'!$B$33</definedName>
    <definedName name="FIN_27_DEST">'B1-Financeur'!$C$34</definedName>
    <definedName name="FIN_27_MONTANT">'B1-Financeur'!$A$34</definedName>
    <definedName name="FIN_27_PROV">'B1-Financeur'!$B$34</definedName>
    <definedName name="FIN_28_DEST">'B1-Financeur'!$C$35</definedName>
    <definedName name="FIN_28_MONTANT">'B1-Financeur'!$A$35</definedName>
    <definedName name="FIN_28_PROV">'B1-Financeur'!$B$35</definedName>
    <definedName name="FIN_29_DEST">'B1-Financeur'!$C$36</definedName>
    <definedName name="FIN_29_MONTANT">'B1-Financeur'!$A$36</definedName>
    <definedName name="FIN_29_PROV">'B1-Financeur'!$B$36</definedName>
    <definedName name="FIN_3_DEST">'B1-Financeur'!$C$10</definedName>
    <definedName name="FIN_3_MONTANT">'B1-Financeur'!$A$10</definedName>
    <definedName name="FIN_3_PROV">'B1-Financeur'!$B$10</definedName>
    <definedName name="FIN_30_DEST">'B1-Financeur'!$C$37</definedName>
    <definedName name="FIN_30_MONTANT">'B1-Financeur'!$A$37</definedName>
    <definedName name="FIN_30_PROV">'B1-Financeur'!$B$37</definedName>
    <definedName name="FIN_31_DEST">'B1-Financeur'!$C$38</definedName>
    <definedName name="FIN_31_MONTANT">'B1-Financeur'!$A$38</definedName>
    <definedName name="FIN_31_PROV">'B1-Financeur'!$B$38</definedName>
    <definedName name="FIN_32_DEST">'B1-Financeur'!$C$39</definedName>
    <definedName name="FIN_32_MONTANT">'B1-Financeur'!$A$39</definedName>
    <definedName name="FIN_32_PROV">'B1-Financeur'!$B$39</definedName>
    <definedName name="FIN_33_DEST">'B1-Financeur'!$C$40</definedName>
    <definedName name="FIN_33_MONTANT">'B1-Financeur'!$A$40</definedName>
    <definedName name="FIN_33_PROV">'B1-Financeur'!$B$40</definedName>
    <definedName name="FIN_34_DEST">'B1-Financeur'!$C$41</definedName>
    <definedName name="FIN_34_MONTANT">'B1-Financeur'!$A$41</definedName>
    <definedName name="FIN_34_PROV">'B1-Financeur'!$B$41</definedName>
    <definedName name="FIN_35_DEST">'B1-Financeur'!$C$42</definedName>
    <definedName name="FIN_35_MONTANT">'B1-Financeur'!$A$42</definedName>
    <definedName name="FIN_35_PROV">'B1-Financeur'!$B$42</definedName>
    <definedName name="FIN_36_DEST">'B1-Financeur'!$C$43</definedName>
    <definedName name="FIN_36_MONTANT">'B1-Financeur'!$A$43</definedName>
    <definedName name="FIN_36_PROV">'B1-Financeur'!$B$43</definedName>
    <definedName name="FIN_37_DEST">'B1-Financeur'!$C$44</definedName>
    <definedName name="FIN_37_MONTANT">'B1-Financeur'!$A$44</definedName>
    <definedName name="FIN_37_PROV">'B1-Financeur'!$B$44</definedName>
    <definedName name="FIN_38_DEST">'B1-Financeur'!$C$45</definedName>
    <definedName name="FIN_38_MONTANT">'B1-Financeur'!$A$45</definedName>
    <definedName name="FIN_38_PROV">'B1-Financeur'!$B$45</definedName>
    <definedName name="FIN_39_DEST">'B1-Financeur'!$C$46</definedName>
    <definedName name="FIN_39_MONTANT">'B1-Financeur'!$A$46</definedName>
    <definedName name="FIN_39_PROV">'B1-Financeur'!$B$46</definedName>
    <definedName name="FIN_4_DEST">'B1-Financeur'!$C$11</definedName>
    <definedName name="FIN_4_MONTANT">'B1-Financeur'!$A$11</definedName>
    <definedName name="FIN_4_PROV">'B1-Financeur'!$B$11</definedName>
    <definedName name="FIN_40_DEST">'B1-Financeur'!$C$47</definedName>
    <definedName name="FIN_40_MONTANT">'B1-Financeur'!$A$47</definedName>
    <definedName name="FIN_40_PROV">'B1-Financeur'!$B$47</definedName>
    <definedName name="FIN_41_DEST">'B1-Financeur'!$C$48</definedName>
    <definedName name="FIN_41_MONTANT">'B1-Financeur'!$A$48</definedName>
    <definedName name="FIN_41_PROV">'B1-Financeur'!$B$48</definedName>
    <definedName name="FIN_42_DEST">'B1-Financeur'!$C$49</definedName>
    <definedName name="FIN_42_MONTANT">'B1-Financeur'!$A$49</definedName>
    <definedName name="FIN_42_PROV">'B1-Financeur'!$B$49</definedName>
    <definedName name="FIN_5_DEST">'B1-Financeur'!$C$12</definedName>
    <definedName name="FIN_5_MONTANT">'B1-Financeur'!$A$12</definedName>
    <definedName name="FIN_5_PROV">'B1-Financeur'!$B$12</definedName>
    <definedName name="FIN_6_DEST">'B1-Financeur'!$C$13</definedName>
    <definedName name="FIN_6_MONTANT">'B1-Financeur'!$A$13</definedName>
    <definedName name="FIN_6_PROV">'B1-Financeur'!$B$13</definedName>
    <definedName name="FIN_7_DEST">'B1-Financeur'!$C$14</definedName>
    <definedName name="FIN_7_MONTANT">'B1-Financeur'!$A$14</definedName>
    <definedName name="FIN_7_PROV">'B1-Financeur'!$B$14</definedName>
    <definedName name="FIN_8_DEST">'B1-Financeur'!$C$15</definedName>
    <definedName name="FIN_8_MONTANT">'B1-Financeur'!$A$15</definedName>
    <definedName name="FIN_8_PROV">'B1-Financeur'!$B$15</definedName>
    <definedName name="FIN_9_DEST">'B1-Financeur'!$C$16</definedName>
    <definedName name="FIN_9_MONTANT">'B1-Financeur'!$A$16</definedName>
    <definedName name="FIN_9_PROV">'B1-Financeur'!$B$16</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F)'!$D$17</definedName>
    <definedName name="IE_100_HO">'G5-Age (onglet H)'!$D$18</definedName>
    <definedName name="IE_25_FE">'G5-Age (onglet F)'!$D$6</definedName>
    <definedName name="IE_25_HO">'G5-Age (onglet H)'!$D$7</definedName>
    <definedName name="IE_29_FE">'G5-Age (onglet F)'!$D$7</definedName>
    <definedName name="IE_29_HO">'G5-Age (onglet H)'!$D$8</definedName>
    <definedName name="IE_34_FE">'G5-Age (onglet F)'!$D$8</definedName>
    <definedName name="IE_34_HO">'G5-Age (onglet H)'!$D$9</definedName>
    <definedName name="IE_39_FE">'G5-Age (onglet F)'!$D$9</definedName>
    <definedName name="IE_39_HO">'G5-Age (onglet H)'!$D$10</definedName>
    <definedName name="IE_44_FE">'G5-Age (onglet F)'!$D$10</definedName>
    <definedName name="IE_44_HO">'G5-Age (onglet H)'!$D$11</definedName>
    <definedName name="IE_49_FE">'G5-Age (onglet F)'!$D$11</definedName>
    <definedName name="IE_49_HO">'G5-Age (onglet H)'!$D$12</definedName>
    <definedName name="IE_54_FE">'G5-Age (onglet F)'!$D$12</definedName>
    <definedName name="IE_54_HO">'G5-Age (onglet H)'!$D$13</definedName>
    <definedName name="IE_59_FE">'G5-Age (onglet F)'!$D$13</definedName>
    <definedName name="IE_59_HO">'G5-Age (onglet H)'!$D$14</definedName>
    <definedName name="IE_62_FE">'G5-Age (onglet F)'!$D$14</definedName>
    <definedName name="IE_62_HO">'G5-Age (onglet H)'!$D$15</definedName>
    <definedName name="IE_64_FE">'G5-Age (onglet F)'!$D$15</definedName>
    <definedName name="IE_64_HO">'G5-Age (onglet H)'!$D$16</definedName>
    <definedName name="IE_67_FE">'G5-Age (onglet F)'!$D$16</definedName>
    <definedName name="IE_67_HO">'G5-Age (onglet H)'!$D$17</definedName>
    <definedName name="IE_AFRI">'G01234-Effectifs PP'!$E$29</definedName>
    <definedName name="IE_AGE">'G5-Age (onglet T)'!$D$7</definedName>
    <definedName name="IE_AGE_FE">'G5-Age (onglet F)'!$D$18</definedName>
    <definedName name="IE_AGE_HO">'G5-Age (onglet H)'!$D$19</definedName>
    <definedName name="IE_Als">'H2-ETPR Région'!$E$16</definedName>
    <definedName name="IE_AMNORD">'G01234-Effectifs PP'!$E$26</definedName>
    <definedName name="IE_AMSUD">'G01234-Effectifs PP'!$E$27</definedName>
    <definedName name="IE_AOM">'H2-ETPR Région'!$E$34</definedName>
    <definedName name="IE_Aqu">'H2-ETPR Région'!$E$21</definedName>
    <definedName name="IE_ASIE">'G01234-Effectifs PP'!$E$28</definedName>
    <definedName name="IE_AUTR">'G01234-Effectifs PP'!$E$30</definedName>
    <definedName name="IE_Auv">'H2-ETPR Région'!$E$25</definedName>
    <definedName name="IE_BN">'H2-ETPR Région'!$E$12</definedName>
    <definedName name="IE_Bourg">'H2-ETPR Région'!$E$13</definedName>
    <definedName name="IE_Bret">'H2-ETPR Région'!$E$19</definedName>
    <definedName name="IE_CA">'H2-ETPR Région'!$E$8</definedName>
    <definedName name="IE_CD">'G01234-Effectifs PP'!$E$13</definedName>
    <definedName name="IE_CDD">'G01234-Effectifs PP'!$E$10</definedName>
    <definedName name="IE_CDD_A">'G01234-Effectifs PP'!$E$12</definedName>
    <definedName name="IE_CDD_F">'G8-Effectifs PP Statut'!$E$7</definedName>
    <definedName name="IE_CDD_H">'G8-Effectifs PP Statut'!$E$12</definedName>
    <definedName name="IE_CDD_L">'G01234-Effectifs PP'!$E$11</definedName>
    <definedName name="IE_CDI">'G01234-Effectifs PP'!$E$9</definedName>
    <definedName name="IE_Cors">'H2-ETPR Région'!$E$28</definedName>
    <definedName name="IE_CVdL">'H2-ETPR Région'!$E$11</definedName>
    <definedName name="IE_ENSU_PP">'G01234-Effectifs PP'!$E$39</definedName>
    <definedName name="IE_ENTR_PP">'G01234-Effectifs PP'!$E$41</definedName>
    <definedName name="IE_ETAT_PP">'G01234-Effectifs PP'!$E$38</definedName>
    <definedName name="IE_ETR_PP">'G01234-Effectifs PP'!$E$43</definedName>
    <definedName name="IE_EURO">'G01234-Effectifs PP'!$E$25</definedName>
    <definedName name="IE_FC">'H2-ETPR Région'!$E$17</definedName>
    <definedName name="IE_FE">'G01234-Effectifs PP'!$E$17</definedName>
    <definedName name="IE_FORM_F">'G8-Effectifs PP Statut'!$E$6</definedName>
    <definedName name="IE_FORM_H">'G8-Effectifs PP Statut'!$E$11</definedName>
    <definedName name="IE_FR">'G01234-Effectifs PP'!$E$23</definedName>
    <definedName name="IE_Guad">'H2-ETPR Région'!$E$29</definedName>
    <definedName name="IE_Guya">'H2-ETPR Région'!$E$31</definedName>
    <definedName name="IE_HN">'H2-ETPR Région'!$E$10</definedName>
    <definedName name="IE_HO">'G01234-Effectifs PP'!$E$16</definedName>
    <definedName name="IE_IdF">'H2-ETPR Région'!$E$7</definedName>
    <definedName name="IE_IN_ETP">'H1-ETPR lieu'!$E$8</definedName>
    <definedName name="IE_IN_PP">'G01234-Effectifs PP'!$E$36</definedName>
    <definedName name="IE_ISBL_PP">'G01234-Effectifs PP'!$E$40</definedName>
    <definedName name="IE_LIEU_ETP">'H1-ETPR lieu'!$E$10</definedName>
    <definedName name="IE_LIEU_PP">'G01234-Effectifs PP'!$E$44</definedName>
    <definedName name="IE_Lim">'H2-ETPR Région'!$E$23</definedName>
    <definedName name="IE_Lorr">'H2-ETPR Région'!$E$15</definedName>
    <definedName name="IE_LR">'H2-ETPR Région'!$E$26</definedName>
    <definedName name="IE_LRe">'H2-ETPR Région'!$E$32</definedName>
    <definedName name="IE_Marti">'H2-ETPR Région'!$E$30</definedName>
    <definedName name="IE_Mayo">'H2-ETPR Région'!$E$33</definedName>
    <definedName name="IE_MP">'H2-ETPR Région'!$E$22</definedName>
    <definedName name="IE_NAT">'G01234-Effectifs PP'!$E$31</definedName>
    <definedName name="IE_NPdC">'H2-ETPR Région'!$E$14</definedName>
    <definedName name="IE_OI_PP">'G01234-Effectifs PP'!$E$42</definedName>
    <definedName name="IE_OUT_ETP">'H1-ETPR lieu'!$E$9</definedName>
    <definedName name="IE_OUT_PP">'G01234-Effectifs PP'!$E$37</definedName>
    <definedName name="IE_PACA">'H2-ETPR Région'!$E$27</definedName>
    <definedName name="IE_PC">'H2-ETPR Région'!$E$20</definedName>
    <definedName name="IE_PdL">'H2-ETPR Région'!$E$18</definedName>
    <definedName name="IE_PERM_F">'G8-Effectifs PP Statut'!$E$5</definedName>
    <definedName name="IE_PERM_H">'G8-Effectifs PP Statut'!$E$10</definedName>
    <definedName name="IE_Pic">'H2-ETPR Région'!$E$9</definedName>
    <definedName name="IE_RA">'H2-ETPR Région'!$E$24</definedName>
    <definedName name="IE_REG">'H2-ETPR Région'!$E$36</definedName>
    <definedName name="IE_REG_ETR">'H2-ETPR Région'!$E$35</definedName>
    <definedName name="IE_SE">'G01234-Effectifs PP'!$E$18</definedName>
    <definedName name="IE_T_ETP">'J-Tiers ETPR'!$E$14</definedName>
    <definedName name="IE_T_PP">'I-Tiers PP'!$E$14</definedName>
    <definedName name="IE_TAUTRE_ETP">'J-Tiers ETPR'!$E$13</definedName>
    <definedName name="IE_TAUTRE_PP">'I-Tiers PP'!$E$13</definedName>
    <definedName name="IE_TCOLLTER_ETP">'J-Tiers ETPR'!$E$10</definedName>
    <definedName name="IE_TCOLLTER_PP">'I-Tiers PP'!$E$10</definedName>
    <definedName name="IE_TETR_ETP">'J-Tiers ETPR'!$E$12</definedName>
    <definedName name="IE_TETR_PP">'I-Tiers PP'!$E$12</definedName>
    <definedName name="IE_TMIN_ETP">'J-Tiers ETPR'!$E$8</definedName>
    <definedName name="IE_TMIN_PP">'I-Tiers PP'!$E$8</definedName>
    <definedName name="IE_TOI_ETP">'J-Tiers ETPR'!$E$11</definedName>
    <definedName name="IE_TOI_PP">'I-Tiers PP'!$E$11</definedName>
    <definedName name="IE_TORGFI_ETP">'J-Tiers ETPR'!$E$9</definedName>
    <definedName name="IE_TORGFI_PP">'I-Tiers PP'!$E$9</definedName>
    <definedName name="IE_TOT">'G8-Effectifs PP Statut'!$E$15</definedName>
    <definedName name="IE_TOT_F">'G8-Effectifs PP Statut'!$E$8</definedName>
    <definedName name="IE_TOT_H">'G8-Effectifs PP Statut'!$E$13</definedName>
    <definedName name="IE_UE">'G01234-Effectifs PP'!$E$24</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PREV1_IC">'O2-Dép EPIC'!$B$14</definedName>
    <definedName name="PREV1_SO">'O2-Dép EPIC'!$C$14</definedName>
    <definedName name="PREV1_TOT">'O2-Dép EPIC'!$D$14</definedName>
    <definedName name="PREV2_IC">'O2-Dép EPIC'!$B$15</definedName>
    <definedName name="PREV2_SO">'O2-Dép EPIC'!$C$15</definedName>
    <definedName name="PREV2_TOT">'O2-Dép EPIC'!$D$15</definedName>
    <definedName name="PREV3_IC">'O2-Dép EPIC'!$B$16</definedName>
    <definedName name="PREV3_SO">'O2-Dép EPIC'!$C$16</definedName>
    <definedName name="PREV3_TOT">'O2-Dép EPIC'!$D$16</definedName>
    <definedName name="PREV4_IC">'O2-Dép EPIC'!$B$17</definedName>
    <definedName name="PREV4_SO">'O2-Dép EPIC'!$C$17</definedName>
    <definedName name="PREV4_TOT">'O2-Dép EPIC'!$D$17</definedName>
    <definedName name="PREV5_IC">'O2-Dép EPIC'!$B$18</definedName>
    <definedName name="PREV5_SO">'O2-Dép EPIC'!$C$18</definedName>
    <definedName name="PREV5_TOT">'O2-Dép EPIC'!$D$18</definedName>
    <definedName name="REC_AGRI">'R5-Recr Disc'!$F$14</definedName>
    <definedName name="REC_CHIM">'R5-Recr Disc'!$F$10</definedName>
    <definedName name="REC_CR_F_AGRI">'R5-Recr Disc'!$E$14</definedName>
    <definedName name="REC_CR_F_CHIM">'R5-Recr Disc'!$E$10</definedName>
    <definedName name="REC_CR_F_GES">'R5-Recr Disc'!$E$19</definedName>
    <definedName name="REC_CR_F_MATH">'R5-Recr Disc'!$E$8</definedName>
    <definedName name="REC_CR_F_MECA">'R5-Recr Disc'!$E$12</definedName>
    <definedName name="REC_CR_F_MED">'R5-Recr Disc'!$E$16</definedName>
    <definedName name="REC_CR_F_NATU">'R5-Recr Disc'!$E$13</definedName>
    <definedName name="REC_CR_F_PHYS">'R5-Recr Disc'!$E$9</definedName>
    <definedName name="REC_CR_F_SH">'R5-Recr Disc'!$E$18</definedName>
    <definedName name="REC_CR_F_SS">'R5-Recr Disc'!$E$17</definedName>
    <definedName name="REC_CR_F_STIC">'R5-Recr Disc'!$E$11</definedName>
    <definedName name="REC_CR_F_SV">'R5-Recr Disc'!$E$15</definedName>
    <definedName name="REC_CR_F_TOTDIS">'R5-Recr Disc'!$E$20</definedName>
    <definedName name="REC_CR_H_AGRI">'R5-Recr Disc'!$D$14</definedName>
    <definedName name="REC_CR_H_CHIM">'R5-Recr Disc'!$D$10</definedName>
    <definedName name="REC_CR_H_GES">'R5-Recr Disc'!$D$19</definedName>
    <definedName name="REC_CR_H_MATH">'R5-Recr Disc'!$D$8</definedName>
    <definedName name="REC_CR_H_MECA">'R5-Recr Disc'!$D$12</definedName>
    <definedName name="REC_CR_H_MED">'R5-Recr Disc'!$D$16</definedName>
    <definedName name="REC_CR_H_NATU">'R5-Recr Disc'!$D$13</definedName>
    <definedName name="REC_CR_H_PHYS">'R5-Recr Disc'!$D$9</definedName>
    <definedName name="REC_CR_H_SH">'R5-Recr Disc'!$D$18</definedName>
    <definedName name="REC_CR_H_SS">'R5-Recr Disc'!$D$17</definedName>
    <definedName name="REC_CR_H_STIC">'R5-Recr Disc'!$D$11</definedName>
    <definedName name="REC_CR_H_SV">'R5-Recr Disc'!$D$15</definedName>
    <definedName name="REC_CR_H_TOTDIS">'R5-Recr Disc'!$D$20</definedName>
    <definedName name="REC_DR_F_AGRI">'R5-Recr Disc'!$C$14</definedName>
    <definedName name="REC_DR_F_CHIM">'R5-Recr Disc'!$C$10</definedName>
    <definedName name="REC_DR_F_GES">'R5-Recr Disc'!$C$19</definedName>
    <definedName name="REC_DR_F_MATH">'R5-Recr Disc'!$C$8</definedName>
    <definedName name="REC_DR_F_MECA">'R5-Recr Disc'!$C$12</definedName>
    <definedName name="REC_DR_F_MED">'R5-Recr Disc'!$C$16</definedName>
    <definedName name="REC_DR_F_NATU">'R5-Recr Disc'!$C$13</definedName>
    <definedName name="REC_DR_F_PHYS">'R5-Recr Disc'!$C$9</definedName>
    <definedName name="REC_DR_F_SH">'R5-Recr Disc'!$C$18</definedName>
    <definedName name="REC_DR_F_SS">'R5-Recr Disc'!$C$17</definedName>
    <definedName name="REC_DR_F_STIC">'R5-Recr Disc'!$C$11</definedName>
    <definedName name="REC_DR_F_SV">'R5-Recr Disc'!$C$15</definedName>
    <definedName name="REC_DR_F_TOTDIS">'R5-Recr Disc'!$C$20</definedName>
    <definedName name="REC_DR_H_AGRI">'R5-Recr Disc'!$B$14</definedName>
    <definedName name="REC_DR_H_CHIM">'R5-Recr Disc'!$B$10</definedName>
    <definedName name="REC_DR_H_GES">'R5-Recr Disc'!$B$19</definedName>
    <definedName name="REC_DR_H_MATH">'R5-Recr Disc'!$B$8</definedName>
    <definedName name="REC_DR_H_MECA">'R5-Recr Disc'!$B$12</definedName>
    <definedName name="REC_DR_H_MED">'R5-Recr Disc'!$B$16</definedName>
    <definedName name="REC_DR_H_NATU">'R5-Recr Disc'!$B$13</definedName>
    <definedName name="REC_DR_H_PHYS">'R5-Recr Disc'!$B$9</definedName>
    <definedName name="REC_DR_H_SH">'R5-Recr Disc'!$B$18</definedName>
    <definedName name="REC_DR_H_SS">'R5-Recr Disc'!$B$17</definedName>
    <definedName name="REC_DR_H_STIC">'R5-Recr Disc'!$B$11</definedName>
    <definedName name="REC_DR_H_SV">'R5-Recr Disc'!$B$15</definedName>
    <definedName name="REC_DR_H_TOTDIS">'R5-Recr Disc'!$B$20</definedName>
    <definedName name="REC_GES">'R5-Recr Disc'!$F$19</definedName>
    <definedName name="REC_MATH">'R5-Recr Disc'!$F$8</definedName>
    <definedName name="REC_MECA">'R5-Recr Disc'!$F$12</definedName>
    <definedName name="REC_MED">'R5-Recr Disc'!$F$16</definedName>
    <definedName name="REC_NATU">'R5-Recr Disc'!$F$13</definedName>
    <definedName name="REC_PHYS">'R5-Recr Disc'!$F$9</definedName>
    <definedName name="REC_SH">'R5-Recr Disc'!$F$18</definedName>
    <definedName name="REC_SS">'R5-Recr Disc'!$F$17</definedName>
    <definedName name="REC_STIC">'R5-Recr Disc'!$F$11</definedName>
    <definedName name="REC_SV">'R5-Recr Disc'!$F$15</definedName>
    <definedName name="REC_TOTDIS">'R5-Recr Disc'!$F$20</definedName>
    <definedName name="RECVER_CR_F_TOTDIS">'R5-Recr Disc'!$E$7</definedName>
    <definedName name="RECVER_CR_H_TOTDIS">'R5-Recr Disc'!$D$7</definedName>
    <definedName name="RECVER_DR_F_TOTDIS">'R5-Recr Disc'!$C$7</definedName>
    <definedName name="RECVER_DR_H_TOTDIS">'R5-Recr Disc'!$B$7</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'E1-Dotations'!$C$9</definedName>
    <definedName name="RESS_BUDGT_TOTAL">'E1-Dotations'!$B$9</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'E3.5-Etranger'!$B$34</definedName>
    <definedName name="RESS_EE_Autres">'E3.5-Etranger'!$B$35</definedName>
    <definedName name="RESS_EE_TOTAL">'E3.5-Etranger'!$B$36</definedName>
    <definedName name="RESS_EE_UE">'E3.5-Etranger'!$B$33</definedName>
    <definedName name="RESS_ENTR_TOTAL">'E3.4-Entreprises'!$C$38</definedName>
    <definedName name="RESS_ENTR1_NOM">'E3.4-Entreprises'!$B$7</definedName>
    <definedName name="RESS_ENTR1_SIREN">'E3.4-Entreprises'!$D$7</definedName>
    <definedName name="RESS_ENTR1_VAL">'E3.4-Entreprises'!$C$7</definedName>
    <definedName name="RESS_ENTR10_NOM">'E3.4-Entreprises'!$B$16</definedName>
    <definedName name="RESS_ENTR10_SIREN">'E3.4-Entreprises'!$D$16</definedName>
    <definedName name="RESS_ENTR10_VAL">'E3.4-Entreprises'!$C$16</definedName>
    <definedName name="RESS_ENTR11_NOM">'E3.4-Entreprises'!$B$17</definedName>
    <definedName name="RESS_ENTR11_SIREN">'E3.4-Entreprises'!$D$17</definedName>
    <definedName name="RESS_ENTR11_VAL">'E3.4-Entreprises'!$C$17</definedName>
    <definedName name="RESS_ENTR12_NOM">'E3.4-Entreprises'!$B$18</definedName>
    <definedName name="RESS_ENTR12_SIREN">'E3.4-Entreprises'!$D$18</definedName>
    <definedName name="RESS_ENTR12_VAL">'E3.4-Entreprises'!$C$18</definedName>
    <definedName name="RESS_ENTR13_NOM">'E3.4-Entreprises'!$B$19</definedName>
    <definedName name="RESS_ENTR13_SIREN">'E3.4-Entreprises'!$D$19</definedName>
    <definedName name="RESS_ENTR13_VAL">'E3.4-Entreprises'!$C$19</definedName>
    <definedName name="RESS_ENTR14_NOM">'E3.4-Entreprises'!$B$20</definedName>
    <definedName name="RESS_ENTR14_SIREN">'E3.4-Entreprises'!$D$20</definedName>
    <definedName name="RESS_ENTR14_VAL">'E3.4-Entreprises'!$C$20</definedName>
    <definedName name="RESS_ENTR15_NOM">'E3.4-Entreprises'!$B$21</definedName>
    <definedName name="RESS_ENTR15_SIREN">'E3.4-Entreprises'!$D$21</definedName>
    <definedName name="RESS_ENTR15_VAL">'E3.4-Entreprises'!$C$21</definedName>
    <definedName name="RESS_ENTR16_NOM">'E3.4-Entreprises'!$B$22</definedName>
    <definedName name="RESS_ENTR16_SIREN">'E3.4-Entreprises'!$D$22</definedName>
    <definedName name="RESS_ENTR16_VAL">'E3.4-Entreprises'!$C$22</definedName>
    <definedName name="RESS_ENTR17_NOM">'E3.4-Entreprises'!$B$23</definedName>
    <definedName name="RESS_ENTR17_SIREN">'E3.4-Entreprises'!$D$23</definedName>
    <definedName name="RESS_ENTR17_VAL">'E3.4-Entreprises'!$C$23</definedName>
    <definedName name="RESS_ENTR18_NOM">'E3.4-Entreprises'!$B$24</definedName>
    <definedName name="RESS_ENTR18_SIREN">'E3.4-Entreprises'!$D$24</definedName>
    <definedName name="RESS_ENTR18_VAL">'E3.4-Entreprises'!$C$24</definedName>
    <definedName name="RESS_ENTR19_NOM">'E3.4-Entreprises'!$B$25</definedName>
    <definedName name="RESS_ENTR19_SIREN">'E3.4-Entreprises'!$D$25</definedName>
    <definedName name="RESS_ENTR19_VAL">'E3.4-Entreprises'!$C$25</definedName>
    <definedName name="RESS_ENTR2_NOM">'E3.4-Entreprises'!$B$8</definedName>
    <definedName name="RESS_ENTR2_SIREN">'E3.4-Entreprises'!$D$8</definedName>
    <definedName name="RESS_ENTR2_VAL">'E3.4-Entreprises'!$C$8</definedName>
    <definedName name="RESS_ENTR20_NOM">'E3.4-Entreprises'!$B$26</definedName>
    <definedName name="RESS_ENTR20_SIREN">'E3.4-Entreprises'!$D$26</definedName>
    <definedName name="RESS_ENTR20_VAL">'E3.4-Entreprises'!$C$26</definedName>
    <definedName name="RESS_ENTR21_NOM">'E3.4-Entreprises'!$B$27</definedName>
    <definedName name="RESS_ENTR21_SIREN">'E3.4-Entreprises'!$D$27</definedName>
    <definedName name="RESS_ENTR21_VAL">'E3.4-Entreprises'!$C$27</definedName>
    <definedName name="RESS_ENTR22_NOM">'E3.4-Entreprises'!$B$28</definedName>
    <definedName name="RESS_ENTR22_SIREN">'E3.4-Entreprises'!$D$28</definedName>
    <definedName name="RESS_ENTR22_VAL">'E3.4-Entreprises'!$C$28</definedName>
    <definedName name="RESS_ENTR23_NOM">'E3.4-Entreprises'!$B$29</definedName>
    <definedName name="RESS_ENTR23_SIREN">'E3.4-Entreprises'!$D$29</definedName>
    <definedName name="RESS_ENTR23_VAL">'E3.4-Entreprises'!$C$29</definedName>
    <definedName name="RESS_ENTR24_NOM">'E3.4-Entreprises'!$B$30</definedName>
    <definedName name="RESS_ENTR24_SIREN">'E3.4-Entreprises'!$D$30</definedName>
    <definedName name="RESS_ENTR24_VAL">'E3.4-Entreprises'!$C$30</definedName>
    <definedName name="RESS_ENTR25_NOM">'E3.4-Entreprises'!$B$31</definedName>
    <definedName name="RESS_ENTR25_SIREN">'E3.4-Entreprises'!$D$31</definedName>
    <definedName name="RESS_ENTR25_VAL">'E3.4-Entreprises'!$C$31</definedName>
    <definedName name="RESS_ENTR26_NOM">'E3.4-Entreprises'!$B$32</definedName>
    <definedName name="RESS_ENTR26_SIREN">'E3.4-Entreprises'!$D$32</definedName>
    <definedName name="RESS_ENTR26_VAL">'E3.4-Entreprises'!$C$32</definedName>
    <definedName name="RESS_ENTR27_NOM">'E3.4-Entreprises'!$B$33</definedName>
    <definedName name="RESS_ENTR27_SIREN">'E3.4-Entreprises'!$D$33</definedName>
    <definedName name="RESS_ENTR27_VAL">'E3.4-Entreprises'!$C$33</definedName>
    <definedName name="RESS_ENTR28_NOM">'E3.4-Entreprises'!$B$34</definedName>
    <definedName name="RESS_ENTR28_SIREN">'E3.4-Entreprises'!$D$34</definedName>
    <definedName name="RESS_ENTR28_VAL">'E3.4-Entreprises'!$C$34</definedName>
    <definedName name="RESS_ENTR29_NOM">'E3.4-Entreprises'!$B$35</definedName>
    <definedName name="RESS_ENTR29_SIREN">'E3.4-Entreprises'!$D$35</definedName>
    <definedName name="RESS_ENTR29_VAL">'E3.4-Entreprises'!$C$35</definedName>
    <definedName name="RESS_ENTR3_NOM">'E3.4-Entreprises'!$B$9</definedName>
    <definedName name="RESS_ENTR3_SIREN">'E3.4-Entreprises'!$D$9</definedName>
    <definedName name="RESS_ENTR3_VAL">'E3.4-Entreprises'!$C$9</definedName>
    <definedName name="RESS_ENTR30_NOM">'E3.4-Entreprises'!$B$36</definedName>
    <definedName name="RESS_ENTR30_SIREN">'E3.4-Entreprises'!$D$36</definedName>
    <definedName name="RESS_ENTR30_VAL">'E3.4-Entreprises'!$C$36</definedName>
    <definedName name="RESS_ENTR4_NOM">'E3.4-Entreprises'!$B$10</definedName>
    <definedName name="RESS_ENTR4_SIREN">'E3.4-Entreprises'!$D$10</definedName>
    <definedName name="RESS_ENTR4_VAL">'E3.4-Entreprises'!$C$10</definedName>
    <definedName name="RESS_ENTR5_NOM">'E3.4-Entreprises'!$B$11</definedName>
    <definedName name="RESS_ENTR5_SIREN">'E3.4-Entreprises'!$D$11</definedName>
    <definedName name="RESS_ENTR5_VAL">'E3.4-Entreprises'!$C$11</definedName>
    <definedName name="RESS_ENTR6_NOM">'E3.4-Entreprises'!$B$12</definedName>
    <definedName name="RESS_ENTR6_SIREN">'E3.4-Entreprises'!$D$12</definedName>
    <definedName name="RESS_ENTR6_VAL">'E3.4-Entreprises'!$C$12</definedName>
    <definedName name="RESS_ENTR7_NOM">'E3.4-Entreprises'!$B$13</definedName>
    <definedName name="RESS_ENTR7_SIREN">'E3.4-Entreprises'!$D$13</definedName>
    <definedName name="RESS_ENTR7_VAL">'E3.4-Entreprises'!$C$13</definedName>
    <definedName name="RESS_ENTR8_NOM">'E3.4-Entreprises'!$B$14</definedName>
    <definedName name="RESS_ENTR8_SIREN">'E3.4-Entreprises'!$D$14</definedName>
    <definedName name="RESS_ENTR8_VAL">'E3.4-Entreprises'!$C$14</definedName>
    <definedName name="RESS_ENTR9_NOM">'E3.4-Entreprises'!$B$15</definedName>
    <definedName name="RESS_ENTR9_SIREN">'E3.4-Entreprises'!$D$15</definedName>
    <definedName name="RESS_ENTR9_VAL">'E3.4-Entreprises'!$C$15</definedName>
    <definedName name="RESS_ENTRA_NOM">'E3.4-Entreprises'!$B$37</definedName>
    <definedName name="RESS_ENTRA_VAL">'E3.4-Entreprises'!$C$37</definedName>
    <definedName name="RESS_ES_TOTAL">'E3.2-ESR'!$B$48</definedName>
    <definedName name="RESS_ESC_Autres">'E3.2-ESR'!$B$10</definedName>
    <definedName name="RESS_ESC_CHU">'E3.2-ESR'!$B$8</definedName>
    <definedName name="RESS_ESC_CLCC">'E3.2-ESR'!$B$9</definedName>
    <definedName name="RESS_ESC_Commentaire">'E3.2-ESR'!$B$11</definedName>
    <definedName name="RESS_ESC_COMUE">'E3.2-ESR'!$B$7</definedName>
    <definedName name="RESS_ESC_TOTAL">'E3.2-ESR'!$B$12</definedName>
    <definedName name="RESS_ESC_UNIV">'E3.2-ESR'!$B$6</definedName>
    <definedName name="RESS_ESE_AEUROPE">'E3.5-Etranger'!$B$27</definedName>
    <definedName name="RESS_ESE_Autres">'E3.5-Etranger'!$B$28</definedName>
    <definedName name="RESS_ESE_TOTAL">'E3.5-Etranger'!$B$29</definedName>
    <definedName name="RESS_ESE_UE">'E3.5-Etranger'!$B$26</definedName>
    <definedName name="RESS_ESH_ACO">'E3.2-ESR'!$B$16</definedName>
    <definedName name="RESS_ESH_APT">'E3.2-ESR'!$B$17</definedName>
    <definedName name="RESS_ESH_ASD">'E3.2-ESR'!$B$18</definedName>
    <definedName name="RESS_ESH_Autres">'E3.2-ESR'!$B$43</definedName>
    <definedName name="RESS_ESH_BSA">'E3.2-ESR'!$B$23</definedName>
    <definedName name="RESS_ESH_Commentaire">'E3.2-ESR'!$B$44</definedName>
    <definedName name="RESS_ESH_ENAC">'E3.2-ESR'!$B$31</definedName>
    <definedName name="RESS_ESH_ENGEES">'E3.2-ESR'!$B$22</definedName>
    <definedName name="RESS_ESH_ENSFEA">'E3.2-ESR'!$B$21</definedName>
    <definedName name="RESS_ESH_ENSPV">'E3.2-ESR'!$B$24</definedName>
    <definedName name="RESS_ESH_ENSTAB">'E3.2-ESR'!$B$35</definedName>
    <definedName name="RESS_ESH_ENSTAP">'E3.2-ESR'!$B$36</definedName>
    <definedName name="RESS_ESH_ESA">'E3.2-ESR'!$B$25</definedName>
    <definedName name="RESS_ESH_ESIEE">'E3.2-ESR'!$B$37</definedName>
    <definedName name="RESS_ESH_ESPCI">'E3.2-ESR'!$B$38</definedName>
    <definedName name="RESS_ESH_ESSEC">'E3.2-ESR'!$B$42</definedName>
    <definedName name="RESS_ESH_HEC">'E3.2-ESR'!$B$40</definedName>
    <definedName name="RESS_ESH_IMT">'E3.2-ESR'!$B$29</definedName>
    <definedName name="RESS_ESH_INSEAD">'E3.2-ESR'!$B$41</definedName>
    <definedName name="RESS_ESH_ISAE">'E3.2-ESR'!$B$39</definedName>
    <definedName name="RESS_ESH_MINES">'E3.2-ESR'!$B$30</definedName>
    <definedName name="RESS_ESH_MSA">'E3.2-ESR'!$B$26</definedName>
    <definedName name="RESS_ESH_ONIRIS">'E3.2-ESR'!$B$27</definedName>
    <definedName name="RESS_ESH_PC">'E3.2-ESR'!$B$33</definedName>
    <definedName name="RESS_ESH_TOTAL">'E3.2-ESR'!$B$45</definedName>
    <definedName name="RESS_ESH_TPE">'E3.2-ESR'!$B$32</definedName>
    <definedName name="RESS_ESH_VAS">'E3.2-ESR'!$B$28</definedName>
    <definedName name="RESS_ESH_VETOA">'E3.2-ESR'!$B$19</definedName>
    <definedName name="RESS_ESH_VETOT">'E3.2-ESR'!$B$20</definedName>
    <definedName name="RESS_ESH_X">'E3.2-ESR'!$B$34</definedName>
    <definedName name="RESS_ETR_TOTAL">'E3.5-Etranger'!$B$39</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'E1-Dotations'!$B$7</definedName>
    <definedName name="RESS_HORS_MIRES_PREV">'E1-Dotations'!$C$7</definedName>
    <definedName name="RESS_I_Autres">'E3.3-Associations'!$B$10</definedName>
    <definedName name="RESS_I_Commentaire">'E3.3-Associations'!$B$11</definedName>
    <definedName name="RESS_I_CURIE">'E3.3-Associations'!$B$7</definedName>
    <definedName name="RESS_I_INRS">'E3.3-Associations'!$B$8</definedName>
    <definedName name="RESS_I_INTS">'E3.3-Associations'!$B$9</definedName>
    <definedName name="RESS_I_PAST">'E3.3-Associations'!$B$6</definedName>
    <definedName name="RESS_I_TOTAL">'E3.3-Associations'!$B$12</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'E1-Dotations'!$B$6</definedName>
    <definedName name="RESS_MIRES_PREV">'E1-Dotations'!$C$6</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'E3.5-Etranger'!$B$14</definedName>
    <definedName name="RESS_OI_CERN">'E3.5-Etranger'!$B$13</definedName>
    <definedName name="RESS_OI_CIRC">'E3.5-Etranger'!$B$15</definedName>
    <definedName name="RESS_OI_ESA">'E3.5-Etranger'!$B$16</definedName>
    <definedName name="RESS_OI_ESO">'E3.5-Etranger'!$B$17</definedName>
    <definedName name="RESS_OI_ESRF">'E3.5-Etranger'!$B$18</definedName>
    <definedName name="RESS_OI_EUMETSAT">'E3.5-Etranger'!$B$19</definedName>
    <definedName name="RESS_OI_HE_Autres">'E3.5-Etranger'!$B$21</definedName>
    <definedName name="RESS_OI_HE_commentaire">'E3.5-Etranger'!$B$22</definedName>
    <definedName name="RESS_OI_HE_TOTAL">'E3.5-Etranger'!$B$23</definedName>
    <definedName name="RESS_OI_LEBM">'E3.5-Etranger'!$B$20</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SIREN">'A1-INFORMATIONS GENERALES'!$B$6</definedName>
    <definedName name="STATUT_JUR">'A1-INFORMATIONS GENERALES'!$B$13</definedName>
    <definedName name="STATUTGENRE_TOT">'G8-Effectifs PP Statut'!$G$15</definedName>
    <definedName name="STATUTGENRE_TOT_CDD_F">'G8-Effectifs PP Statut'!$G$7</definedName>
    <definedName name="STATUTGENRE_TOT_CDD_H">'G8-Effectifs PP Statut'!$G$12</definedName>
    <definedName name="STATUTGENRE_TOT_F">'G8-Effectifs PP Statut'!$G$8</definedName>
    <definedName name="STATUTGENRE_TOT_FORM_F">'G8-Effectifs PP Statut'!$G$6</definedName>
    <definedName name="STATUTGENRE_TOT_FORM_H">'G8-Effectifs PP Statut'!$G$11</definedName>
    <definedName name="STATUTGENRE_TOT_H">'G8-Effectifs PP Statut'!$G$13</definedName>
    <definedName name="STATUTGENRE_TOT_PERM_F">'G8-Effectifs PP Statut'!$G$5</definedName>
    <definedName name="STATUTGENRE_TOT_PERM_H">'G8-Effectifs PP Statut'!$G$10</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F)'!$F$17</definedName>
    <definedName name="TOT_100_HO">'G5-Age (onglet H)'!$F$18</definedName>
    <definedName name="TOT_25_FE">'G5-Age (onglet F)'!$F$6</definedName>
    <definedName name="TOT_25_HO">'G5-Age (onglet H)'!$F$7</definedName>
    <definedName name="TOT_29_FE">'G5-Age (onglet F)'!$F$7</definedName>
    <definedName name="TOT_29_HO">'G5-Age (onglet H)'!$F$8</definedName>
    <definedName name="TOT_34_FE">'G5-Age (onglet F)'!$F$8</definedName>
    <definedName name="TOT_34_HO">'G5-Age (onglet H)'!$F$9</definedName>
    <definedName name="TOT_39_FE">'G5-Age (onglet F)'!$F$9</definedName>
    <definedName name="TOT_39_HO">'G5-Age (onglet H)'!$F$10</definedName>
    <definedName name="TOT_44_FE">'G5-Age (onglet F)'!$F$10</definedName>
    <definedName name="TOT_44_HO">'G5-Age (onglet H)'!$F$11</definedName>
    <definedName name="TOT_49_FE">'G5-Age (onglet F)'!$F$11</definedName>
    <definedName name="TOT_49_HO">'G5-Age (onglet H)'!$F$12</definedName>
    <definedName name="TOT_54_FE">'G5-Age (onglet F)'!$F$12</definedName>
    <definedName name="TOT_54_HO">'G5-Age (onglet H)'!$F$13</definedName>
    <definedName name="TOT_59_FE">'G5-Age (onglet F)'!$F$13</definedName>
    <definedName name="TOT_59_HO">'G5-Age (onglet H)'!$F$14</definedName>
    <definedName name="TOT_62_FE">'G5-Age (onglet F)'!$F$14</definedName>
    <definedName name="TOT_62_HO">'G5-Age (onglet H)'!$F$15</definedName>
    <definedName name="TOT_64_FE">'G5-Age (onglet F)'!$F$15</definedName>
    <definedName name="TOT_64_HO">'G5-Age (onglet H)'!$F$16</definedName>
    <definedName name="TOT_67_FE">'G5-Age (onglet F)'!$F$16</definedName>
    <definedName name="TOT_67_HO">'G5-Age (onglet H)'!$F$17</definedName>
    <definedName name="TOT_AFRI">'G01234-Effectifs PP'!$G$29</definedName>
    <definedName name="TOT_AGE">'G5-Age (onglet T)'!$F$7</definedName>
    <definedName name="TOT_AGE_FE">'G5-Age (onglet F)'!$F$18</definedName>
    <definedName name="TOT_AGE_HO">'G5-Age (onglet H)'!$F$19</definedName>
    <definedName name="TOT_AGRI">'G6-Disciplines'!$F$13</definedName>
    <definedName name="TOT_Als">'H2-ETPR Région'!$G$16</definedName>
    <definedName name="TOT_AMNORD">'G01234-Effectifs PP'!$G$26</definedName>
    <definedName name="TOT_AMSUD">'G01234-Effectifs PP'!$G$27</definedName>
    <definedName name="TOT_AOM">'H2-ETPR Région'!$G$34</definedName>
    <definedName name="TOT_Aqu">'H2-ETPR Région'!$G$21</definedName>
    <definedName name="TOT_ASIE">'G01234-Effectifs PP'!$G$28</definedName>
    <definedName name="TOT_AUTR">'G01234-Effectifs PP'!$G$30</definedName>
    <definedName name="TOT_Auv">'H2-ETPR Région'!$G$25</definedName>
    <definedName name="TOT_BN">'H2-ETPR Région'!$G$12</definedName>
    <definedName name="TOT_Bourg">'H2-ETPR Région'!$G$13</definedName>
    <definedName name="TOT_Bret">'H2-ETPR Région'!$G$19</definedName>
    <definedName name="TOT_CA">'H2-ETPR Région'!$G$8</definedName>
    <definedName name="TOT_CD">'G01234-Effectifs PP'!$G$13</definedName>
    <definedName name="TOT_CDD">'G01234-Effectifs PP'!$G$10</definedName>
    <definedName name="TOT_CDD_A">'G01234-Effectifs PP'!$G$12</definedName>
    <definedName name="TOT_CDD_L">'G01234-Effectifs PP'!$G$11</definedName>
    <definedName name="TOT_CDI">'G01234-Effectifs PP'!$G$9</definedName>
    <definedName name="TOT_CHIM">'G6-Disciplines'!$F$9</definedName>
    <definedName name="TOT_Cors">'H2-ETPR Région'!$G$28</definedName>
    <definedName name="TOT_CVdL">'H2-ETPR Région'!$G$11</definedName>
    <definedName name="TOT_ENSU_PP">'G01234-Effectifs PP'!$G$39</definedName>
    <definedName name="TOT_ENTR_PP">'G01234-Effectifs PP'!$G$41</definedName>
    <definedName name="TOT_ETAT_PP">'G01234-Effectifs PP'!$G$38</definedName>
    <definedName name="TOT_ETR_PP">'G01234-Effectifs PP'!$G$43</definedName>
    <definedName name="TOT_EURO">'G01234-Effectifs PP'!$G$25</definedName>
    <definedName name="TOT_FC">'H2-ETPR Région'!$G$17</definedName>
    <definedName name="TOT_FE">'G01234-Effectifs PP'!$G$17</definedName>
    <definedName name="TOT_FR">'G01234-Effectifs PP'!$G$23</definedName>
    <definedName name="TOT_GES">'G6-Disciplines'!$F$18</definedName>
    <definedName name="TOT_Guad">'H2-ETPR Région'!$G$29</definedName>
    <definedName name="TOT_Guya">'H2-ETPR Région'!$G$31</definedName>
    <definedName name="TOT_HN">'H2-ETPR Région'!$G$10</definedName>
    <definedName name="TOT_HO">'G01234-Effectifs PP'!$G$16</definedName>
    <definedName name="TOT_IdF">'H2-ETPR Région'!$G$7</definedName>
    <definedName name="TOT_IN_ETP">'H1-ETPR lieu'!$G$8</definedName>
    <definedName name="TOT_IN_PP">'G01234-Effectifs PP'!$G$36</definedName>
    <definedName name="TOT_ISBL_PP">'G01234-Effectifs PP'!$G$40</definedName>
    <definedName name="TOT_LIEU_ETP">'H1-ETPR lieu'!$G$10</definedName>
    <definedName name="TOT_LIEU_PP">'G01234-Effectifs PP'!$G$44</definedName>
    <definedName name="TOT_Lim">'H2-ETPR Région'!$G$23</definedName>
    <definedName name="TOT_Lorr">'H2-ETPR Région'!$G$15</definedName>
    <definedName name="TOT_LR">'H2-ETPR Région'!$G$26</definedName>
    <definedName name="TOT_LRe">'H2-ETPR Région'!$G$32</definedName>
    <definedName name="TOT_Marti">'H2-ETPR Région'!$G$30</definedName>
    <definedName name="TOT_MATH">'G6-Disciplines'!$F$7</definedName>
    <definedName name="TOT_Mayo">'H2-ETPR Région'!$G$33</definedName>
    <definedName name="TOT_MECA">'G6-Disciplines'!$F$11</definedName>
    <definedName name="TOT_MED">'G6-Disciplines'!$F$15</definedName>
    <definedName name="TOT_MP">'H2-ETPR Région'!$G$22</definedName>
    <definedName name="TOT_NAT">'G01234-Effectifs PP'!$G$31</definedName>
    <definedName name="TOT_NATU">'G6-Disciplines'!$F$12</definedName>
    <definedName name="TOT_NPdC">'H2-ETPR Région'!$G$14</definedName>
    <definedName name="TOT_OI_PP">'G01234-Effectifs PP'!$G$42</definedName>
    <definedName name="TOT_OUT_ETP">'H1-ETPR lieu'!$G$9</definedName>
    <definedName name="TOT_OUT_PP">'G01234-Effectifs PP'!$G$37</definedName>
    <definedName name="TOT_PACA">'H2-ETPR Région'!$G$27</definedName>
    <definedName name="TOT_PC">'H2-ETPR Région'!$G$20</definedName>
    <definedName name="TOT_PdL">'H2-ETPR Région'!$G$18</definedName>
    <definedName name="TOT_PHYS">'G6-Disciplines'!$F$8</definedName>
    <definedName name="TOT_Pic">'H2-ETPR Région'!$G$9</definedName>
    <definedName name="TOT_RA">'H2-ETPR Région'!$G$24</definedName>
    <definedName name="TOT_REG">'H2-ETPR Région'!$G$36</definedName>
    <definedName name="TOT_REG_ETR">'H2-ETPR Région'!$G$35</definedName>
    <definedName name="TOT_SE">'G01234-Effectifs PP'!$G$18</definedName>
    <definedName name="TOT_SH">'G6-Disciplines'!$F$17</definedName>
    <definedName name="TOT_SS">'G6-Disciplines'!$F$16</definedName>
    <definedName name="TOT_STIC">'G6-Disciplines'!$F$10</definedName>
    <definedName name="TOT_SV">'G6-Disciplines'!$F$14</definedName>
    <definedName name="TOT_T_ETP">'J-Tiers ETPR'!$G$14</definedName>
    <definedName name="TOT_T_PP">'I-Tiers PP'!$G$14</definedName>
    <definedName name="TOT_TAUTRE_ETP">'J-Tiers ETPR'!$G$13</definedName>
    <definedName name="TOT_TAUTRE_PP">'I-Tiers PP'!$G$13</definedName>
    <definedName name="TOT_TCOLLTER_ETP">'J-Tiers ETPR'!$G$10</definedName>
    <definedName name="TOT_TCOLLTER_PP">'I-Tiers PP'!$G$10</definedName>
    <definedName name="TOT_TETR_ETP">'J-Tiers ETPR'!$G$12</definedName>
    <definedName name="TOT_TETR_PP">'I-Tiers PP'!$G$12</definedName>
    <definedName name="TOT_TMIN_ETP">'J-Tiers ETPR'!$G$8</definedName>
    <definedName name="TOT_TMIN_PP">'I-Tiers PP'!$G$8</definedName>
    <definedName name="TOT_TOI_ETP">'J-Tiers ETPR'!$G$11</definedName>
    <definedName name="TOT_TOI_PP">'I-Tiers PP'!$G$11</definedName>
    <definedName name="TOT_TORGFI_ETP">'J-Tiers ETPR'!$G$9</definedName>
    <definedName name="TOT_TORGFI_PP">'I-Tiers PP'!$G$9</definedName>
    <definedName name="TOT_UE">'G01234-Effectifs PP'!$G$24</definedName>
    <definedName name="TUTELLE">'A1-INFORMATIONS GENERALES'!$B$14</definedName>
    <definedName name="_xlnm.Print_Area" localSheetId="5">'C1-DIRD_Nature'!$A$2:$C$14</definedName>
    <definedName name="_xlnm.Print_Area" localSheetId="31">'G6-Disciplines'!$A$1:$H$25</definedName>
    <definedName name="_xlnm.Print_Area" localSheetId="26">'G8-Effectifs PP Statut'!$A$1:$I$15</definedName>
    <definedName name="_xlnm.Print_Area" localSheetId="37">'I-Tiers PP'!$A$2:$G$16</definedName>
    <definedName name="_xlnm.Print_Area" localSheetId="38">'J-Tiers ETPR'!$A$2:$G$14</definedName>
    <definedName name="_xlnm.Print_Area" localSheetId="34">'O2-Dép EPIC'!$A$1:$F$18</definedName>
    <definedName name="_xlnm.Print_Area" localSheetId="32">'R3-Recr EPIC'!$A$1:$M$11</definedName>
    <definedName name="_xlnm.Print_Area" localSheetId="33">'R5-Recr Disc'!$A$1:$F$23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2" i="37" l="1"/>
  <c r="D22" i="37"/>
  <c r="C22" i="37"/>
  <c r="B22" i="37"/>
  <c r="F22" i="37" s="1"/>
  <c r="E23" i="36"/>
  <c r="D23" i="36"/>
  <c r="C23" i="36"/>
  <c r="B23" i="36"/>
  <c r="F23" i="36" s="1"/>
  <c r="G14" i="44" l="1"/>
  <c r="F14" i="44"/>
  <c r="E14" i="44"/>
  <c r="D14" i="44"/>
  <c r="C14" i="44"/>
  <c r="B14" i="44"/>
  <c r="G13" i="44"/>
  <c r="G12" i="44"/>
  <c r="G11" i="44"/>
  <c r="G10" i="44"/>
  <c r="G9" i="44"/>
  <c r="G8" i="44"/>
  <c r="A2" i="44"/>
  <c r="F14" i="43"/>
  <c r="E14" i="43"/>
  <c r="D14" i="43"/>
  <c r="C14" i="43"/>
  <c r="B14" i="43"/>
  <c r="G13" i="43"/>
  <c r="G12" i="43"/>
  <c r="G11" i="43"/>
  <c r="G10" i="43"/>
  <c r="G9" i="43"/>
  <c r="G8" i="43"/>
  <c r="G14" i="43" s="1"/>
  <c r="A4" i="43"/>
  <c r="A2" i="43"/>
  <c r="F36" i="42"/>
  <c r="E36" i="42"/>
  <c r="D36" i="42"/>
  <c r="C36" i="42"/>
  <c r="B36" i="42"/>
  <c r="G35" i="42"/>
  <c r="G34" i="42"/>
  <c r="G33" i="42"/>
  <c r="G32" i="42"/>
  <c r="G31" i="42"/>
  <c r="G30" i="42"/>
  <c r="G29" i="42"/>
  <c r="G28" i="42"/>
  <c r="G27" i="42"/>
  <c r="G26" i="42"/>
  <c r="G25" i="42"/>
  <c r="G24" i="42"/>
  <c r="G23" i="42"/>
  <c r="G22" i="42"/>
  <c r="G21" i="42"/>
  <c r="G20" i="42"/>
  <c r="G19" i="42"/>
  <c r="G18" i="42"/>
  <c r="G17" i="42"/>
  <c r="G16" i="42"/>
  <c r="G15" i="42"/>
  <c r="G14" i="42"/>
  <c r="G13" i="42"/>
  <c r="G12" i="42"/>
  <c r="G11" i="42"/>
  <c r="G10" i="42"/>
  <c r="G9" i="42"/>
  <c r="G36" i="42" s="1"/>
  <c r="G8" i="42"/>
  <c r="G7" i="42"/>
  <c r="A2" i="42"/>
  <c r="A12" i="41"/>
  <c r="G10" i="41"/>
  <c r="G40" i="42" s="1"/>
  <c r="F10" i="41"/>
  <c r="F40" i="42" s="1"/>
  <c r="E10" i="41"/>
  <c r="E40" i="42" s="1"/>
  <c r="D10" i="41"/>
  <c r="D40" i="42" s="1"/>
  <c r="C10" i="41"/>
  <c r="C40" i="42" s="1"/>
  <c r="B10" i="41"/>
  <c r="B40" i="42" s="1"/>
  <c r="G9" i="41"/>
  <c r="G8" i="41"/>
  <c r="A2" i="41"/>
  <c r="D18" i="59"/>
  <c r="A18" i="59"/>
  <c r="D17" i="59"/>
  <c r="A17" i="59"/>
  <c r="D16" i="59"/>
  <c r="A16" i="59"/>
  <c r="D15" i="59"/>
  <c r="A15" i="59"/>
  <c r="D14" i="59"/>
  <c r="A14" i="59"/>
  <c r="A12" i="59"/>
  <c r="C10" i="59"/>
  <c r="B10" i="59"/>
  <c r="C7" i="59"/>
  <c r="B7" i="59"/>
  <c r="D6" i="59"/>
  <c r="D5" i="59"/>
  <c r="D7" i="59" s="1"/>
  <c r="A4" i="59"/>
  <c r="A1" i="59"/>
  <c r="B23" i="58"/>
  <c r="E22" i="58"/>
  <c r="B22" i="58"/>
  <c r="E20" i="58"/>
  <c r="E23" i="58" s="1"/>
  <c r="D20" i="58"/>
  <c r="D23" i="58" s="1"/>
  <c r="C20" i="58"/>
  <c r="B20" i="58"/>
  <c r="F19" i="58"/>
  <c r="F18" i="58"/>
  <c r="F17" i="58"/>
  <c r="F16" i="58"/>
  <c r="F15" i="58"/>
  <c r="F14" i="58"/>
  <c r="F13" i="58"/>
  <c r="F12" i="58"/>
  <c r="F11" i="58"/>
  <c r="F20" i="58" s="1"/>
  <c r="F10" i="58"/>
  <c r="F9" i="58"/>
  <c r="F8" i="58"/>
  <c r="E7" i="58"/>
  <c r="D7" i="58"/>
  <c r="D22" i="58" s="1"/>
  <c r="C7" i="58"/>
  <c r="F7" i="58" s="1"/>
  <c r="B7" i="58"/>
  <c r="A1" i="58"/>
  <c r="E8" i="57"/>
  <c r="D8" i="57"/>
  <c r="C8" i="57"/>
  <c r="A11" i="57" s="1"/>
  <c r="B8" i="57"/>
  <c r="F7" i="57"/>
  <c r="F8" i="57" s="1"/>
  <c r="F6" i="57"/>
  <c r="A1" i="57"/>
  <c r="H23" i="39"/>
  <c r="G23" i="39"/>
  <c r="B23" i="39"/>
  <c r="A24" i="39" s="1"/>
  <c r="G19" i="39"/>
  <c r="E19" i="39"/>
  <c r="D19" i="39"/>
  <c r="B19" i="39"/>
  <c r="C18" i="39"/>
  <c r="F18" i="39" s="1"/>
  <c r="H18" i="39" s="1"/>
  <c r="F17" i="39"/>
  <c r="H17" i="39" s="1"/>
  <c r="C17" i="39"/>
  <c r="F16" i="39"/>
  <c r="H16" i="39" s="1"/>
  <c r="C16" i="39"/>
  <c r="H15" i="39"/>
  <c r="F15" i="39"/>
  <c r="C15" i="39"/>
  <c r="C14" i="39"/>
  <c r="F14" i="39" s="1"/>
  <c r="H14" i="39" s="1"/>
  <c r="F13" i="39"/>
  <c r="H13" i="39" s="1"/>
  <c r="C13" i="39"/>
  <c r="F12" i="39"/>
  <c r="H12" i="39" s="1"/>
  <c r="C12" i="39"/>
  <c r="H11" i="39"/>
  <c r="F11" i="39"/>
  <c r="C11" i="39"/>
  <c r="C10" i="39"/>
  <c r="F10" i="39" s="1"/>
  <c r="H10" i="39" s="1"/>
  <c r="F9" i="39"/>
  <c r="H9" i="39" s="1"/>
  <c r="C9" i="39"/>
  <c r="F8" i="39"/>
  <c r="H8" i="39" s="1"/>
  <c r="C8" i="39"/>
  <c r="C19" i="39" s="1"/>
  <c r="H7" i="39"/>
  <c r="F7" i="39"/>
  <c r="F19" i="39" s="1"/>
  <c r="C7" i="39"/>
  <c r="A4" i="39"/>
  <c r="A2" i="39"/>
  <c r="E10" i="38"/>
  <c r="D10" i="38"/>
  <c r="D13" i="38" s="1"/>
  <c r="C10" i="38"/>
  <c r="B10" i="38"/>
  <c r="D7" i="38"/>
  <c r="A2" i="38"/>
  <c r="E18" i="37"/>
  <c r="D18" i="37"/>
  <c r="C18" i="37"/>
  <c r="C7" i="38" s="1"/>
  <c r="B18" i="37"/>
  <c r="F17" i="37"/>
  <c r="A17" i="37"/>
  <c r="F16" i="37"/>
  <c r="A16" i="37"/>
  <c r="F15" i="37"/>
  <c r="A15" i="37"/>
  <c r="F14" i="37"/>
  <c r="A14" i="37"/>
  <c r="F13" i="37"/>
  <c r="A13" i="37"/>
  <c r="F12" i="37"/>
  <c r="A12" i="37"/>
  <c r="F11" i="37"/>
  <c r="A11" i="37"/>
  <c r="F10" i="37"/>
  <c r="A10" i="37"/>
  <c r="F9" i="37"/>
  <c r="A9" i="37"/>
  <c r="F8" i="37"/>
  <c r="A8" i="37"/>
  <c r="F7" i="37"/>
  <c r="A7" i="37"/>
  <c r="F6" i="37"/>
  <c r="F18" i="37" s="1"/>
  <c r="A6" i="37"/>
  <c r="A3" i="37"/>
  <c r="A2" i="37"/>
  <c r="E19" i="36"/>
  <c r="E7" i="38" s="1"/>
  <c r="D19" i="36"/>
  <c r="C19" i="36"/>
  <c r="B19" i="36"/>
  <c r="B7" i="38" s="1"/>
  <c r="B13" i="38" s="1"/>
  <c r="F18" i="36"/>
  <c r="A18" i="36"/>
  <c r="F17" i="36"/>
  <c r="A17" i="36"/>
  <c r="F16" i="36"/>
  <c r="A16" i="36"/>
  <c r="F15" i="36"/>
  <c r="A15" i="36"/>
  <c r="F14" i="36"/>
  <c r="A14" i="36"/>
  <c r="F13" i="36"/>
  <c r="A13" i="36"/>
  <c r="F12" i="36"/>
  <c r="A12" i="36"/>
  <c r="F11" i="36"/>
  <c r="A11" i="36"/>
  <c r="F10" i="36"/>
  <c r="A10" i="36"/>
  <c r="F9" i="36"/>
  <c r="A9" i="36"/>
  <c r="F8" i="36"/>
  <c r="F19" i="36" s="1"/>
  <c r="F7" i="38" s="1"/>
  <c r="A8" i="36"/>
  <c r="F7" i="36"/>
  <c r="A7" i="36"/>
  <c r="A3" i="36"/>
  <c r="A2" i="36"/>
  <c r="G43" i="35"/>
  <c r="G42" i="35"/>
  <c r="G41" i="35"/>
  <c r="G40" i="35"/>
  <c r="G39" i="35"/>
  <c r="G38" i="35"/>
  <c r="F37" i="35"/>
  <c r="F44" i="35" s="1"/>
  <c r="E37" i="35"/>
  <c r="E44" i="35" s="1"/>
  <c r="D37" i="35"/>
  <c r="D44" i="35" s="1"/>
  <c r="C37" i="35"/>
  <c r="C44" i="35" s="1"/>
  <c r="B37" i="35"/>
  <c r="G37" i="35" s="1"/>
  <c r="G36" i="35"/>
  <c r="A34" i="35"/>
  <c r="F31" i="35"/>
  <c r="E31" i="35"/>
  <c r="D31" i="35"/>
  <c r="C31" i="35"/>
  <c r="B31" i="35"/>
  <c r="G30" i="35"/>
  <c r="G29" i="35"/>
  <c r="G28" i="35"/>
  <c r="G27" i="35"/>
  <c r="G26" i="35"/>
  <c r="G25" i="35"/>
  <c r="G24" i="35"/>
  <c r="G23" i="35"/>
  <c r="A21" i="35"/>
  <c r="F18" i="35"/>
  <c r="E18" i="35"/>
  <c r="D18" i="35"/>
  <c r="C18" i="35"/>
  <c r="B18" i="35"/>
  <c r="G17" i="35"/>
  <c r="G16" i="35"/>
  <c r="G18" i="35" s="1"/>
  <c r="A15" i="35"/>
  <c r="F13" i="35"/>
  <c r="G12" i="35"/>
  <c r="G11" i="35"/>
  <c r="F10" i="35"/>
  <c r="E10" i="35"/>
  <c r="E13" i="35" s="1"/>
  <c r="D10" i="35"/>
  <c r="D13" i="35" s="1"/>
  <c r="C10" i="35"/>
  <c r="C13" i="35" s="1"/>
  <c r="B10" i="35"/>
  <c r="G9" i="35"/>
  <c r="A7" i="35"/>
  <c r="A4" i="35"/>
  <c r="A2" i="35"/>
  <c r="C15" i="56"/>
  <c r="F13" i="56"/>
  <c r="E13" i="56"/>
  <c r="E15" i="56" s="1"/>
  <c r="D13" i="56"/>
  <c r="C13" i="56"/>
  <c r="B13" i="56"/>
  <c r="G12" i="56"/>
  <c r="G11" i="56"/>
  <c r="G10" i="56"/>
  <c r="G13" i="56" s="1"/>
  <c r="A9" i="56"/>
  <c r="F8" i="56"/>
  <c r="F15" i="56" s="1"/>
  <c r="E8" i="56"/>
  <c r="D8" i="56"/>
  <c r="D15" i="56" s="1"/>
  <c r="C8" i="56"/>
  <c r="B8" i="56"/>
  <c r="B15" i="56" s="1"/>
  <c r="G7" i="56"/>
  <c r="G6" i="56"/>
  <c r="G8" i="56" s="1"/>
  <c r="G5" i="56"/>
  <c r="A4" i="56"/>
  <c r="A2" i="56"/>
  <c r="A1" i="56"/>
  <c r="A12" i="34"/>
  <c r="C9" i="34"/>
  <c r="A8" i="34"/>
  <c r="A6" i="34"/>
  <c r="D5" i="34"/>
  <c r="C5" i="34"/>
  <c r="B5" i="34"/>
  <c r="A2" i="34"/>
  <c r="B36" i="33"/>
  <c r="B29" i="33"/>
  <c r="B39" i="33" s="1"/>
  <c r="B23" i="33"/>
  <c r="B10" i="33"/>
  <c r="A2" i="33"/>
  <c r="C38" i="32"/>
  <c r="A2" i="32"/>
  <c r="B12" i="31"/>
  <c r="A2" i="31"/>
  <c r="B45" i="30"/>
  <c r="B12" i="30"/>
  <c r="B48" i="30" s="1"/>
  <c r="A2" i="30"/>
  <c r="B53" i="29"/>
  <c r="B49" i="29"/>
  <c r="B38" i="29"/>
  <c r="A2" i="29"/>
  <c r="B35" i="28"/>
  <c r="B29" i="28"/>
  <c r="B21" i="28"/>
  <c r="A2" i="28"/>
  <c r="B19" i="26"/>
  <c r="A2" i="26"/>
  <c r="A14" i="25"/>
  <c r="B13" i="25"/>
  <c r="C14" i="25" s="1"/>
  <c r="A16" i="25" s="1"/>
  <c r="C4" i="25"/>
  <c r="B4" i="25"/>
  <c r="A2" i="25"/>
  <c r="A10" i="24"/>
  <c r="D9" i="24"/>
  <c r="C9" i="24"/>
  <c r="B9" i="24"/>
  <c r="D8" i="24"/>
  <c r="D7" i="24"/>
  <c r="D6" i="24"/>
  <c r="D4" i="24"/>
  <c r="C4" i="24"/>
  <c r="B4" i="24"/>
  <c r="A2" i="24"/>
  <c r="C7" i="23"/>
  <c r="C8" i="23" s="1"/>
  <c r="C16" i="34" s="1"/>
  <c r="D6" i="23"/>
  <c r="C6" i="23"/>
  <c r="D5" i="23"/>
  <c r="C5" i="23"/>
  <c r="B5" i="23"/>
  <c r="A2" i="23"/>
  <c r="A18" i="22"/>
  <c r="A16" i="22"/>
  <c r="A15" i="22"/>
  <c r="B8" i="22"/>
  <c r="A6" i="22"/>
  <c r="A2" i="22"/>
  <c r="B32" i="21"/>
  <c r="B25" i="21"/>
  <c r="B35" i="21" s="1"/>
  <c r="B13" i="22" s="1"/>
  <c r="B18" i="21"/>
  <c r="A2" i="21"/>
  <c r="C41" i="20"/>
  <c r="B12" i="22" s="1"/>
  <c r="A2" i="20"/>
  <c r="B12" i="19"/>
  <c r="B11" i="22" s="1"/>
  <c r="A2" i="19"/>
  <c r="B45" i="18"/>
  <c r="B13" i="18"/>
  <c r="B47" i="18" s="1"/>
  <c r="B10" i="22" s="1"/>
  <c r="A2" i="18"/>
  <c r="B37" i="17"/>
  <c r="B9" i="22" s="1"/>
  <c r="A2" i="17"/>
  <c r="B21" i="16"/>
  <c r="B40" i="17" s="1"/>
  <c r="B7" i="22" s="1"/>
  <c r="A2" i="16"/>
  <c r="B8" i="15"/>
  <c r="A9" i="15" s="1"/>
  <c r="A2" i="15"/>
  <c r="B35" i="55"/>
  <c r="C19" i="55" s="1"/>
  <c r="C33" i="55"/>
  <c r="C21" i="55"/>
  <c r="C9" i="55"/>
  <c r="A2" i="55"/>
  <c r="A19" i="13"/>
  <c r="A16" i="13"/>
  <c r="B13" i="13"/>
  <c r="C15" i="13" s="1"/>
  <c r="C12" i="13"/>
  <c r="A2" i="13"/>
  <c r="A9" i="12"/>
  <c r="A2" i="12"/>
  <c r="A3" i="11"/>
  <c r="A2" i="11"/>
  <c r="A16" i="52"/>
  <c r="A15" i="52"/>
  <c r="C13" i="49"/>
  <c r="B6" i="34" l="1"/>
  <c r="D6" i="34" s="1"/>
  <c r="A38" i="42"/>
  <c r="H19" i="39"/>
  <c r="G15" i="56"/>
  <c r="B9" i="34"/>
  <c r="B6" i="22"/>
  <c r="C18" i="55"/>
  <c r="C7" i="55"/>
  <c r="C31" i="55"/>
  <c r="C8" i="55"/>
  <c r="C20" i="55"/>
  <c r="C32" i="55"/>
  <c r="G31" i="35"/>
  <c r="C13" i="38"/>
  <c r="C22" i="58"/>
  <c r="C10" i="55"/>
  <c r="C22" i="55"/>
  <c r="C34" i="55"/>
  <c r="G44" i="35"/>
  <c r="E13" i="38"/>
  <c r="D9" i="59"/>
  <c r="C11" i="55"/>
  <c r="C12" i="55"/>
  <c r="C13" i="55"/>
  <c r="C25" i="55"/>
  <c r="C23" i="58"/>
  <c r="C24" i="55"/>
  <c r="C14" i="55"/>
  <c r="C26" i="55"/>
  <c r="B37" i="55"/>
  <c r="A36" i="55" s="1"/>
  <c r="C23" i="55"/>
  <c r="C15" i="55"/>
  <c r="C27" i="55"/>
  <c r="C13" i="34"/>
  <c r="A15" i="34" s="1"/>
  <c r="C28" i="55"/>
  <c r="C29" i="55"/>
  <c r="C16" i="55"/>
  <c r="C30" i="55"/>
  <c r="C17" i="55"/>
  <c r="B6" i="23"/>
  <c r="B44" i="35"/>
  <c r="D23" i="39"/>
  <c r="F10" i="38"/>
  <c r="F13" i="38" s="1"/>
  <c r="A15" i="38" s="1"/>
  <c r="C23" i="39"/>
  <c r="A25" i="39" s="1"/>
  <c r="G10" i="35"/>
  <c r="G13" i="35" s="1"/>
  <c r="A45" i="35" s="1"/>
  <c r="B13" i="35"/>
  <c r="E23" i="39"/>
  <c r="C35" i="55" l="1"/>
  <c r="B18" i="22"/>
  <c r="A19" i="22" s="1"/>
  <c r="D7" i="23"/>
  <c r="B7" i="23"/>
  <c r="D9" i="34"/>
  <c r="A10" i="34" s="1"/>
  <c r="A11" i="23"/>
  <c r="B8" i="23"/>
  <c r="A46" i="35"/>
  <c r="A32" i="35"/>
  <c r="A19" i="35"/>
  <c r="B16" i="34" l="1"/>
  <c r="D8" i="23"/>
  <c r="A10" i="23" s="1"/>
  <c r="B13" i="34"/>
  <c r="A14" i="34" s="1"/>
</calcChain>
</file>

<file path=xl/sharedStrings.xml><?xml version="1.0" encoding="utf-8"?>
<sst xmlns="http://schemas.openxmlformats.org/spreadsheetml/2006/main" count="1124" uniqueCount="654">
  <si>
    <t>%</t>
  </si>
  <si>
    <t>Les entreprises implantées en France (y compris outre-mer)</t>
  </si>
  <si>
    <t>Entreprises</t>
  </si>
  <si>
    <t>Organisations internationales (y compris celles présentes sur le territoire national)</t>
  </si>
  <si>
    <t>Établissements d'enseignement supérieur et organismes d’État implantés à l'étranger</t>
  </si>
  <si>
    <t>Entreprises implantées à l'étranger</t>
  </si>
  <si>
    <t>-&gt; Organismes financeurs</t>
  </si>
  <si>
    <t>Autres établissements d'enseignement supérieur et de recherche</t>
  </si>
  <si>
    <t>Fonds de l'Union européenne</t>
  </si>
  <si>
    <t>CONTACTS</t>
  </si>
  <si>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</si>
  <si>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</si>
  <si>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</si>
  <si>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</si>
  <si>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</si>
  <si>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</si>
  <si>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</si>
  <si>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</si>
  <si>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</si>
  <si>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</si>
  <si>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</si>
  <si>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</si>
  <si>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</si>
  <si>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</si>
  <si>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</si>
  <si>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Réponse attendue avant le</t>
  </si>
  <si>
    <r>
      <t>Pour plus de renseignements</t>
    </r>
    <r>
      <rPr>
        <sz val="10"/>
        <rFont val="Arial"/>
        <family val="2"/>
      </rPr>
      <t>, vous pouvez contacter :</t>
    </r>
    <r>
      <rPr>
        <u/>
        <sz val="10"/>
        <rFont val="Arial"/>
        <family val="2"/>
      </rPr>
      <t xml:space="preserve">
</t>
    </r>
    <r>
      <rPr>
        <u/>
        <sz val="10"/>
        <color theme="8" tint="-0.249977111117893"/>
        <rFont val="Arial"/>
        <family val="2"/>
      </rPr>
      <t>[</t>
    </r>
    <r>
      <rPr>
        <sz val="10"/>
        <color theme="8" tint="-0.249977111117893"/>
        <rFont val="Arial"/>
        <family val="2"/>
      </rPr>
      <t>Administrateur]*[type_etab]</t>
    </r>
    <r>
      <rPr>
        <sz val="10"/>
        <rFont val="Arial"/>
        <family val="2"/>
      </rPr>
      <t xml:space="preserve"> - </t>
    </r>
    <r>
      <rPr>
        <sz val="10"/>
        <color theme="8" tint="-0.249977111117893"/>
        <rFont val="Arial"/>
        <family val="2"/>
      </rPr>
      <t>[tel_admin]*[type_etab]</t>
    </r>
    <r>
      <rPr>
        <sz val="10"/>
        <rFont val="Arial"/>
        <family val="2"/>
      </rPr>
      <t xml:space="preserve"> - recherche.publique@recherche.gouv.fr</t>
    </r>
  </si>
  <si>
    <t>1 rue Descartes</t>
  </si>
  <si>
    <t>75231 Paris cedex 05</t>
  </si>
  <si>
    <t>EPIC</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</si>
  <si>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</si>
  <si>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</si>
  <si>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</si>
  <si>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</si>
  <si>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</si>
  <si>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</si>
  <si>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</si>
  <si>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</si>
  <si>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Correspondant personnels R&amp;D</t>
  </si>
  <si>
    <t>Responsable de la coordination des réponses de la partie relative aux personnels R&amp;D</t>
  </si>
  <si>
    <t>INFORMATIONS GÉNÉRALES</t>
  </si>
  <si>
    <t>TYPE ETABLISSEMENT</t>
  </si>
  <si>
    <t>SIREN ETABLISSEMENT</t>
  </si>
  <si>
    <t xml:space="preserve">Nom </t>
  </si>
  <si>
    <t xml:space="preserve">Sigle </t>
  </si>
  <si>
    <t>Adresse postale</t>
  </si>
  <si>
    <t>complément d'adresse</t>
  </si>
  <si>
    <t>code postal</t>
  </si>
  <si>
    <t>ville</t>
  </si>
  <si>
    <t>Il s'agit des effectifs totaux de votre organisme, recherche et hors recherche, comptés en personne physique au 31/12</t>
  </si>
  <si>
    <t>Il s'agit du budget total dont dispose votre organisme, recherche et hors recherche, pour l'année, en milliers d'euros</t>
  </si>
  <si>
    <t>Commentaire</t>
  </si>
  <si>
    <t>Il ne s'agit ici ni d'achats de R&amp;D ni de financements de travaux de recherche donnés en sous-traitance.</t>
  </si>
  <si>
    <t>Montants HT en milliers d'euros</t>
  </si>
  <si>
    <t>en provenance de…</t>
  </si>
  <si>
    <t>à destination de …</t>
  </si>
  <si>
    <t>Ces montants ne sont pas à comptabiliser dans le reste du questionnaire.</t>
  </si>
  <si>
    <t>L'activité d'opérateur de la R&amp;D correspond aux travaux de R&amp;D exécutés par les organismes pour leur propre compte ou pour le compte de tiers. Cela inclut également les achats de R&amp;D et les travaux de recherche donnés en sous-traitance à un tiers.</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</si>
  <si>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</si>
  <si>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</si>
  <si>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</si>
  <si>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Dépenses courantes de R&amp;D hors amortissements</t>
  </si>
  <si>
    <t>Montants HT en K€</t>
  </si>
  <si>
    <t>Dépenses de personnel de R&amp;D (y.c. charges sociales et fiscales)</t>
  </si>
  <si>
    <t>Dépenses de fonctionnement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</si>
  <si>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</si>
  <si>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Équipements propres à la R&amp;D</t>
  </si>
  <si>
    <t>Les dépenses en équipements propres à la R&amp;D correspondent les achats d'équipements nécessaires à la réalisation des travaux internes à la R&amp;D (même si ceux-ci sont mis à disposition d'autres institutions ou organismes).</t>
  </si>
  <si>
    <t xml:space="preserve">Opérations immobilières propres à la R&amp;D </t>
  </si>
  <si>
    <t>Les opérations immobilières à la R&amp;D correspondent aux dépenses réalisées dans l'année, sans déduction quelconque liée à l’amortissement.</t>
  </si>
  <si>
    <t>Total des dépenses intérieures de R&amp;D hors amortissements</t>
  </si>
  <si>
    <t>Montant HT en K€</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</si>
  <si>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</si>
  <si>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</si>
  <si>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</si>
  <si>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</si>
  <si>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</si>
  <si>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</si>
  <si>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</si>
  <si>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</si>
  <si>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</si>
  <si>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</si>
  <si>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</si>
  <si>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</si>
  <si>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</si>
  <si>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</si>
  <si>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</si>
  <si>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</si>
  <si>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</si>
  <si>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</si>
  <si>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</si>
  <si>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</si>
  <si>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</si>
  <si>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</si>
  <si>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</si>
  <si>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</si>
  <si>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</si>
  <si>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</si>
  <si>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</si>
  <si>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</si>
  <si>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</si>
  <si>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</si>
  <si>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</si>
  <si>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</si>
  <si>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</si>
  <si>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</si>
  <si>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</si>
  <si>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</si>
  <si>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</si>
  <si>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</si>
  <si>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</si>
  <si>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</si>
  <si>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</si>
  <si>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</si>
  <si>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</si>
  <si>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</si>
  <si>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</si>
  <si>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</si>
  <si>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</si>
  <si>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</si>
  <si>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</si>
  <si>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</si>
  <si>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Agence nationale pour la gestion des déchets radioactifs</t>
  </si>
  <si>
    <t>ANSES</t>
  </si>
  <si>
    <t>Agence nationale de sécurité sanitaire de l'alimentation, de l'environnement et du travail</t>
  </si>
  <si>
    <t>BRGM</t>
  </si>
  <si>
    <t>Bureau de recherches géologiques et minières</t>
  </si>
  <si>
    <t>CEA civil</t>
  </si>
  <si>
    <t>Commissariat à l'énergie atomique et aux énergies alternatives</t>
  </si>
  <si>
    <t>CEE</t>
  </si>
  <si>
    <t>Centre d’études de l’emploi</t>
  </si>
  <si>
    <t>CEPII</t>
  </si>
  <si>
    <t>Centre d’études prospectives et d’informations internationales</t>
  </si>
  <si>
    <t>CEREMA</t>
  </si>
  <si>
    <t>Centre d'études et d'expertise pour les risques, la mobilité, l'environnement et l'aménagement</t>
  </si>
  <si>
    <t>CIRAD</t>
  </si>
  <si>
    <t>Centre de coopération internationale en recherche agronomique pour le développement</t>
  </si>
  <si>
    <t>CNAF</t>
  </si>
  <si>
    <t>Caisse nationale d’allocations familiales</t>
  </si>
  <si>
    <t>CNES</t>
  </si>
  <si>
    <t>Centre national d'études spatiales</t>
  </si>
  <si>
    <t>CNRM (Météo France)</t>
  </si>
  <si>
    <t>Centre national de recherches météorologiques</t>
  </si>
  <si>
    <t xml:space="preserve">CNRS </t>
  </si>
  <si>
    <t>Centre national de la recherche scientifique</t>
  </si>
  <si>
    <t>CSTB</t>
  </si>
  <si>
    <t>Centre scientifique et technique du bâtiment</t>
  </si>
  <si>
    <t>EFS</t>
  </si>
  <si>
    <t>Etablissement français du sang</t>
  </si>
  <si>
    <t>IFREMER</t>
  </si>
  <si>
    <t>Institut français de recherche pour l'exploitation de la mer</t>
  </si>
  <si>
    <t xml:space="preserve">IGN </t>
  </si>
  <si>
    <t>Institut national de l’information géographique et forestière</t>
  </si>
  <si>
    <t xml:space="preserve">INED </t>
  </si>
  <si>
    <t>Institut national d’études démographiques</t>
  </si>
  <si>
    <t xml:space="preserve">INERIS </t>
  </si>
  <si>
    <t>Institut national de l'environnement industriel et des risques</t>
  </si>
  <si>
    <t>INRAE</t>
  </si>
  <si>
    <t>Institut national de recherche pour l'agriculture, l'alimentation et l'environnement</t>
  </si>
  <si>
    <t>INRAP</t>
  </si>
  <si>
    <t>Institut national de recherches archéologiques préventives</t>
  </si>
  <si>
    <t xml:space="preserve">INRIA </t>
  </si>
  <si>
    <t>Institut national de recherche en informatique et en automatique</t>
  </si>
  <si>
    <t>INSEE</t>
  </si>
  <si>
    <t>Institut national de la statistique et des études économiques</t>
  </si>
  <si>
    <t>INSERM</t>
  </si>
  <si>
    <t>Institut national de la santé et de la recherche médicale</t>
  </si>
  <si>
    <t xml:space="preserve">IPEV </t>
  </si>
  <si>
    <t>Institut polaire français Paul Émile Victor</t>
  </si>
  <si>
    <t>IRCAM</t>
  </si>
  <si>
    <t>Institut de recherche et coordination acoustique/musique</t>
  </si>
  <si>
    <t>IRD</t>
  </si>
  <si>
    <t>Institut de recherche pour le développement</t>
  </si>
  <si>
    <t xml:space="preserve">IRDES </t>
  </si>
  <si>
    <t>Institut de recherche et documentation en économie de la santé</t>
  </si>
  <si>
    <t xml:space="preserve">IRSN </t>
  </si>
  <si>
    <t>Institut de radioprotection et de sûreté nucléaire</t>
  </si>
  <si>
    <t>LNE</t>
  </si>
  <si>
    <t>Laboratoire national de métrologie et d’essais</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</si>
  <si>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</si>
  <si>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</si>
  <si>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</si>
  <si>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</si>
  <si>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</si>
  <si>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</si>
  <si>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</si>
  <si>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</si>
  <si>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</si>
  <si>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</si>
  <si>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</si>
  <si>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</si>
  <si>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</si>
  <si>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</si>
  <si>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</si>
  <si>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</si>
  <si>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</si>
  <si>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</si>
  <si>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</si>
  <si>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</si>
  <si>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</si>
  <si>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</si>
  <si>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</si>
  <si>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</si>
  <si>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</si>
  <si>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</si>
  <si>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</si>
  <si>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</si>
  <si>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</si>
  <si>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</si>
  <si>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</si>
  <si>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</si>
  <si>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</si>
  <si>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</si>
  <si>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</si>
  <si>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</si>
  <si>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</si>
  <si>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</si>
  <si>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</si>
  <si>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</si>
  <si>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institut national de recherche et de sécurité</t>
  </si>
  <si>
    <t>INTS (institut national de transfusion sanguine) / EFS (Etablissement français du sang)</t>
  </si>
  <si>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</si>
  <si>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Total des dépenses extérieures de R&amp;D exécutées dans le secteur des Associations (en France)</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</si>
  <si>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</si>
  <si>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</si>
  <si>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</si>
  <si>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</si>
  <si>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</si>
  <si>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</si>
  <si>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</si>
  <si>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</si>
  <si>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</si>
  <si>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</si>
  <si>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</si>
  <si>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</si>
  <si>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</si>
  <si>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</si>
  <si>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</si>
  <si>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</si>
  <si>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</si>
  <si>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</si>
  <si>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</si>
  <si>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</si>
  <si>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</si>
  <si>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</si>
  <si>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</si>
  <si>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</si>
  <si>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</si>
  <si>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</si>
  <si>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</si>
  <si>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</si>
  <si>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</si>
  <si>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</si>
  <si>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</si>
  <si>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</si>
  <si>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</si>
  <si>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</si>
  <si>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</si>
  <si>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</si>
  <si>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</si>
  <si>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</si>
  <si>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</si>
  <si>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</si>
  <si>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</si>
  <si>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</si>
  <si>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</si>
  <si>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</si>
  <si>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Sont comptées ici les 5 écoles françaises à l'étranger : Casa de Velazquez de Madrid, École française d'archéologie d'Athènes, École française de Rome, École française d'Extrême-Orient et Institut français d'archéologie orientale du Caire.</t>
  </si>
  <si>
    <t>dans un pays de l'Union européenne (UE 28)</t>
  </si>
  <si>
    <t>dans un autres pays européen</t>
  </si>
  <si>
    <t>autre part (hors de l'Europe)</t>
  </si>
  <si>
    <t>Total des dépenses extérieures de R&amp;D : Établissements d'enseignement supérieur et organismes d’État implantés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</si>
  <si>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</si>
  <si>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</si>
  <si>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</si>
  <si>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</si>
  <si>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</si>
  <si>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</si>
  <si>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</si>
  <si>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</si>
  <si>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</si>
  <si>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</si>
  <si>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</si>
  <si>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</si>
  <si>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</si>
  <si>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</si>
  <si>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</si>
  <si>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</si>
  <si>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 xml:space="preserve"> commissariat à l'énergie atomique et aux énergies alternatives - direction des applications militaires</t>
  </si>
  <si>
    <t>CERAH / INI</t>
  </si>
  <si>
    <t>centre d'études et de recherche sur l'appareillage des handicapés - Institution Nationale des Invalides</t>
  </si>
  <si>
    <t>CTSA</t>
  </si>
  <si>
    <t>centre de transfusion sanguine des armées</t>
  </si>
  <si>
    <t>DGA</t>
  </si>
  <si>
    <t>direction générale de l'armement</t>
  </si>
  <si>
    <t>IRBA</t>
  </si>
  <si>
    <t>institut de recherche biomédicale des armées</t>
  </si>
  <si>
    <t>IRENav</t>
  </si>
  <si>
    <t>institut de recherche de l'école navale</t>
  </si>
  <si>
    <t>IRSEM</t>
  </si>
  <si>
    <t>institut de recherche stratégique de l'école militaire</t>
  </si>
  <si>
    <t>ISL</t>
  </si>
  <si>
    <t>institut de recherches de Saint-Louis</t>
  </si>
  <si>
    <t>ONERA</t>
  </si>
  <si>
    <t>office national d'études et de recherches aérospatiales</t>
  </si>
  <si>
    <t>SHOM</t>
  </si>
  <si>
    <t>service hydrographique et océanographique de la marine</t>
  </si>
  <si>
    <t>-&gt; Ministères en charge :</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</si>
  <si>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</si>
  <si>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</si>
  <si>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</si>
  <si>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</si>
  <si>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</si>
  <si>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</si>
  <si>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</si>
  <si>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</si>
  <si>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</si>
  <si>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</si>
  <si>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</si>
  <si>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</si>
  <si>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Conseils régionaux</t>
  </si>
  <si>
    <t>Conseils départementaux</t>
  </si>
  <si>
    <t>Communes et groupements de communes</t>
  </si>
  <si>
    <t>Autres collectivités territoriales</t>
  </si>
  <si>
    <t>-&gt; Autres administrations et chambres/organismes consulaires</t>
  </si>
  <si>
    <t>Agences de l'eau, CNOUS/CROUS, ONF, Parcs nationaux et régionaux</t>
  </si>
  <si>
    <t>CCI (chambres de commerce et d'industrie)</t>
  </si>
  <si>
    <t>Autres administrations et chambres/organismes consulaires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</si>
  <si>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</si>
  <si>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</si>
  <si>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</si>
  <si>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</si>
  <si>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</si>
  <si>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</si>
  <si>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</si>
  <si>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r>
      <t>-&gt; Collectivités territoriales</t>
    </r>
    <r>
      <rPr>
        <sz val="10"/>
        <rFont val="Arial"/>
        <family val="2"/>
      </rPr>
      <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</si>
  <si>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</si>
  <si>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</si>
  <si>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</si>
  <si>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</si>
  <si>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Total des ressources pour travaux de R&amp;D en provenance du secteur de l'enseignement supérieur (en France)</t>
  </si>
  <si>
    <t>Total des ressources pour travaux de R&amp;D en provenance d'autres établissements d'enseignement supérieur et de recherche</t>
  </si>
  <si>
    <t>Total des ressources pour travaux de R&amp;D en provenance des établissements d'enseignement supérieur sous contrat sous contrat avec le Ministère en charge de l'ESR</t>
  </si>
  <si>
    <t>Universités publiques, grandes écoles et grands établissements</t>
  </si>
  <si>
    <t>Total des ressources pour travaux de R&amp;D en provenance du secteur des ISBL (en France)</t>
  </si>
  <si>
    <t>Total des ressources extérieures de R&amp;D en provenance des entreprises implantées en France</t>
  </si>
  <si>
    <t>Montant HT
en K€</t>
  </si>
  <si>
    <t>Total des ressources pour travaux de R&amp;D en provenance du secteur des organisations internationales et de l'étranger</t>
  </si>
  <si>
    <t>Total des ressources pour travaux de R&amp;D en provenance des entreprises implantées à l'étranger</t>
  </si>
  <si>
    <t>Autres pays européens</t>
  </si>
  <si>
    <t>Pays de l'Union européenne (UE 28)</t>
  </si>
  <si>
    <t>Total des ressources pour travaux de R&amp;D en provenance des Établissements d'ens. sup. et organismes d’État implantés à l'étranger</t>
  </si>
  <si>
    <t>Total des ressources pour travaux de R&amp;D en provenance des organisations internationales</t>
  </si>
  <si>
    <t>Total des ressources pour travaux de R&amp;D en provenance du Fonds de l'Union européenne</t>
  </si>
  <si>
    <t>Fonds structurels (FEDER, etc.)</t>
  </si>
  <si>
    <t>PCRD (programme cadre de recherche et développement)</t>
  </si>
  <si>
    <t>Inclut tout le personnel rémunéré, que celui-ci travaille à l'intérieur ou à l'extérieur de votre organisme</t>
  </si>
  <si>
    <t>Total</t>
  </si>
  <si>
    <t>Total personnes physiques</t>
  </si>
  <si>
    <t>Titulaire (fonctionnaires, CDI)</t>
  </si>
  <si>
    <t>Non titulaire (CDD, contractuel, vacataire, post-doc)</t>
  </si>
  <si>
    <t>en personne physique</t>
  </si>
  <si>
    <t>Homme</t>
  </si>
  <si>
    <t>Femme</t>
  </si>
  <si>
    <t>France</t>
  </si>
  <si>
    <t>Autres pays de l’Union européenne (UE 28)</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</si>
  <si>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</si>
  <si>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</si>
  <si>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</si>
  <si>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</si>
  <si>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</si>
  <si>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</si>
  <si>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</si>
  <si>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</si>
  <si>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</si>
  <si>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</si>
  <si>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 xml:space="preserve">Organisations internationales </t>
  </si>
  <si>
    <t>Étranger</t>
  </si>
  <si>
    <t>Total hommes titulaires (personnes physiques)</t>
  </si>
  <si>
    <t>Total femmes titulaires (personnes physiques)</t>
  </si>
  <si>
    <t>Total hommes + femmes titulaires
(Personnes Physiques)</t>
  </si>
  <si>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</si>
  <si>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</si>
  <si>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</si>
  <si>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</si>
  <si>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</si>
  <si>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</si>
  <si>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</si>
  <si>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</si>
  <si>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</si>
  <si>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</si>
  <si>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</si>
  <si>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</si>
  <si>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</si>
  <si>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</si>
  <si>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</si>
  <si>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</si>
  <si>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</si>
  <si>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</si>
  <si>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</si>
  <si>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</si>
  <si>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</si>
  <si>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</si>
  <si>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</si>
  <si>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</si>
  <si>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</si>
  <si>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</si>
  <si>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</si>
  <si>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</si>
  <si>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</si>
  <si>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ANNEE D'EXERCICE</t>
  </si>
  <si>
    <t>Classification EPIC et ISBL</t>
  </si>
  <si>
    <t>Chercheur :
Ingénieur et cadre confirmé</t>
  </si>
  <si>
    <t>Personnel de soutien technique</t>
  </si>
  <si>
    <t>Personnel de soutien administratif et de service</t>
  </si>
  <si>
    <t>Doctorant bénéficiant d'un financement pour conduire une thèse</t>
  </si>
  <si>
    <t>Partie du questionnaire qui vous concerne :</t>
  </si>
  <si>
    <t>Rattachement administratif ou tutelle</t>
  </si>
  <si>
    <t>Indiquer le nom du Ministère, de la Direction ou de l'Organisme pour l'année enquêtée</t>
  </si>
  <si>
    <t xml:space="preserve">Statut juridique de l’organisme </t>
  </si>
  <si>
    <t>Autres entreprises</t>
  </si>
  <si>
    <t>Chercheur :
Ingénieur et cadre non confirmé</t>
  </si>
  <si>
    <t>nouvelles formes de contrats créées par la LPR</t>
  </si>
  <si>
    <t>autre non titulaire</t>
  </si>
  <si>
    <t>-&gt; Organismes publics</t>
  </si>
  <si>
    <t>- de l'enseignement supérieur de la recherche</t>
  </si>
  <si>
    <t>Total (ETPR)</t>
  </si>
  <si>
    <t>Total  ETPR</t>
  </si>
  <si>
    <t>Aide (?)</t>
  </si>
  <si>
    <t>L'activité de financeur de la R&amp;D correspond :
- aux fonds reçus en provenance d'organismes financeurs (Ademe, ANR, Bpifrance, etc.) et reversés à des organismes publics ou privés dans le cadre d'appels à projets, de projets collaboratifs... ;
- aux fond reçus de l'État et reversés aux organisations internationales (ex. : contribution de l'État à l'ESA via le CNES, à Eumetsat via le CNRM, à Iter via le CEA, etc.).</t>
  </si>
  <si>
    <r>
      <t xml:space="preserve">Dépenses en capital de R&amp;D </t>
    </r>
    <r>
      <rPr>
        <b/>
        <u/>
        <sz val="12"/>
        <rFont val="Helvetica"/>
        <family val="2"/>
      </rPr>
      <t>avant amortissements</t>
    </r>
  </si>
  <si>
    <t xml:space="preserve">Contrôle : évolution total des dépenses </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</si>
  <si>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</si>
  <si>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</si>
  <si>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r>
      <t>Définition de la part de l'activité de R&amp;D dans l’organisme :</t>
    </r>
    <r>
      <rPr>
        <sz val="12"/>
        <color rgb="FF2F4077"/>
        <rFont val="Helvetica"/>
        <family val="2"/>
      </rPr>
      <t xml:space="preserve">
Si l'activité de votre organisme n'est pas exclusivement consacrée à la R&amp;D, indiquez la part R&amp;D et les critères qui vous permettent d'estimer cette part dans l'ensemble de votre budget (effectifs de R&amp;D, service et budget individualisés, programmation, etc.).</t>
    </r>
  </si>
  <si>
    <r>
      <t xml:space="preserve">Le questionnaire doit être renseigné </t>
    </r>
    <r>
      <rPr>
        <b/>
        <sz val="10"/>
        <color rgb="FF2F4077"/>
        <rFont val="Arial"/>
        <family val="2"/>
      </rPr>
      <t>en MILLIERS d'EUROS</t>
    </r>
    <r>
      <rPr>
        <sz val="10"/>
        <color rgb="FF2F4077"/>
        <rFont val="Arial"/>
        <family val="2"/>
      </rPr>
      <t xml:space="preserve"> : saisir un nombre entier arrondi au millier d'euros le plus proche.</t>
    </r>
  </si>
  <si>
    <t>Rappel : Total des dépenses intérieures de R&amp;D hors amortissements (onglet C1-DIRD_Nature)</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</si>
  <si>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</si>
  <si>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</si>
  <si>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</si>
  <si>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</si>
  <si>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</si>
  <si>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</si>
  <si>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Ecole nationale des Travaux Publics d'État</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</si>
  <si>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</si>
  <si>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</si>
  <si>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</si>
  <si>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</si>
  <si>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</si>
  <si>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</si>
  <si>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</si>
  <si>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</si>
  <si>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</si>
  <si>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</si>
  <si>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</si>
  <si>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</si>
  <si>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</si>
  <si>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</si>
  <si>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</si>
  <si>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</si>
  <si>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</si>
  <si>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</si>
  <si>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</si>
  <si>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</si>
  <si>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</si>
  <si>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</si>
  <si>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</si>
  <si>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</si>
  <si>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</si>
  <si>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</si>
  <si>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</si>
  <si>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</si>
  <si>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</si>
  <si>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</si>
  <si>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</si>
  <si>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</si>
  <si>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</si>
  <si>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</si>
  <si>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</si>
  <si>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</si>
  <si>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</si>
  <si>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</si>
  <si>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</si>
  <si>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</si>
  <si>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</si>
  <si>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</si>
  <si>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</si>
  <si>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</si>
  <si>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</si>
  <si>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</si>
  <si>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</si>
  <si>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</si>
  <si>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</si>
  <si>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</si>
  <si>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</si>
  <si>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</si>
  <si>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</si>
  <si>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</si>
  <si>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</si>
  <si>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</si>
  <si>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</si>
  <si>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</si>
  <si>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</si>
  <si>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</si>
  <si>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</si>
  <si>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</si>
  <si>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</si>
  <si>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</si>
  <si>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</si>
  <si>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</si>
  <si>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</si>
  <si>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</si>
  <si>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</si>
  <si>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</si>
  <si>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</si>
  <si>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</si>
  <si>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</si>
  <si>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</si>
  <si>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</si>
  <si>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</si>
  <si>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</si>
  <si>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</si>
  <si>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</si>
  <si>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</si>
  <si>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</si>
  <si>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</si>
  <si>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</si>
  <si>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</si>
  <si>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</si>
  <si>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</si>
  <si>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t>INRS (institut national de recherche et de sécurité)</t>
  </si>
  <si>
    <r>
      <rPr>
        <b/>
        <sz val="12"/>
        <color rgb="FF2F4077"/>
        <rFont val="Helvetica"/>
        <family val="2"/>
      </rPr>
      <t xml:space="preserve">GIP : 
</t>
    </r>
    <r>
      <rPr>
        <sz val="12"/>
        <color rgb="FF2F4077"/>
        <rFont val="Helvetica"/>
        <family val="2"/>
      </rPr>
      <t>Groupement d'intérêt public</t>
    </r>
  </si>
  <si>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</si>
  <si>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</si>
  <si>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</si>
  <si>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</si>
  <si>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</si>
  <si>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</si>
  <si>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</si>
  <si>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</si>
  <si>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</si>
  <si>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</si>
  <si>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en %</t>
  </si>
  <si>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</si>
  <si>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Programmes et actions de la « MIRES » - Mission Interministérielle Recherche et Enseignement Supérieur :</t>
  </si>
  <si>
    <t>Programme 142 - Enseignement supérieur et recherche agricoles</t>
  </si>
  <si>
    <t>Programme 150 - Formations supérieures et recherche universitaire</t>
  </si>
  <si>
    <t>Programme 172 - Recherches scientifiques et technologiques pluridisciplinaires</t>
  </si>
  <si>
    <t>Programme 191 - Recherche duale (civile et militaire)</t>
  </si>
  <si>
    <t>Programme 192 - Recherche et enseignement supérieur en matière économique et industrielle</t>
  </si>
  <si>
    <t>Programme 193 - Recherche spatiale</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</si>
  <si>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</si>
  <si>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</si>
  <si>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</si>
  <si>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</si>
  <si>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</si>
  <si>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</si>
  <si>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</si>
  <si>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ESR sous contrat avec le MESRI :</t>
  </si>
  <si>
    <t>8 autres établissements</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</si>
  <si>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</si>
  <si>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</si>
  <si>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</si>
  <si>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Écart par rapport aux dépenses de R&amp;D (en %)</t>
  </si>
  <si>
    <t>Total des ressources consacrées à la R&amp;D</t>
  </si>
  <si>
    <t>Répartition par nationalité :
La ventilation porte en fait sur le continent d’origine.
Les binationaux français-étranger doivent être classés en nationalité française.</t>
  </si>
  <si>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</si>
  <si>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</si>
  <si>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</si>
  <si>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</si>
  <si>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</si>
  <si>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</si>
  <si>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</si>
  <si>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t>Discipline suivant la nomenclature Frascati</t>
  </si>
  <si>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</si>
  <si>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</si>
  <si>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</si>
  <si>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H1. Répartition par lieu de travail  : ventilation (en ETPR) des personnels travaillant dans l’établissement et des personnels travaillant à l'extérieur de l’établissement.</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</si>
  <si>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</si>
  <si>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</si>
  <si>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Rappel Total (ETPR) de l'onglet H1-ETPR lieu</t>
  </si>
  <si>
    <r>
      <t xml:space="preserve">personnel </t>
    </r>
    <r>
      <rPr>
        <u/>
        <sz val="12"/>
        <rFont val="Helvetica"/>
        <family val="2"/>
      </rPr>
      <t>rémunéré directement</t>
    </r>
    <r>
      <rPr>
        <sz val="12"/>
        <rFont val="Helvetica"/>
        <family val="2"/>
      </rPr>
      <t xml:space="preserve"> par :</t>
    </r>
  </si>
  <si>
    <t xml:space="preserve">        RAPPEL : TOTAL DES DÉPENSES DE R&amp;D (en k€)</t>
  </si>
  <si>
    <t>Etranger hors Outre-mer</t>
  </si>
  <si>
    <t>Sciences de l'ingénieur 2 : mécanique, génie des matériaux, acoustique, génie civil, mécanique des milieux fluides, thermique, énergétique, génie des procédés, ingénierie liée au nucléaire (inclut sûreté sécurité nucléaire)</t>
  </si>
  <si>
    <t xml:space="preserve">Sciences de l'ingénieur 1 : informatique, automatique, traitement du signal, électronique, photonique, optronique, génie électrique </t>
  </si>
  <si>
    <t>CDI, fonctionnaire accueilli sur contrat</t>
  </si>
  <si>
    <t>Total personnels FEMMES</t>
  </si>
  <si>
    <t>Total personnels HOMMES</t>
  </si>
  <si>
    <t>Ensemble personnel rémunéré par l’organisme</t>
  </si>
  <si>
    <t>(*) CDD doctorants</t>
  </si>
  <si>
    <t>(**) yc CDD handicap, apprenti, contrat aidé, contrat postdoctoral, contrat de projet ou d’opération de recherche</t>
  </si>
  <si>
    <r>
      <rPr>
        <sz val="12"/>
        <rFont val="Helvetica"/>
        <family val="2"/>
      </rPr>
      <t>Emploi de formation : contrat doctoral ou équivalent (*), alternants, DRI, …</t>
    </r>
    <r>
      <rPr>
        <sz val="11"/>
        <color theme="1"/>
        <rFont val="Helvetica"/>
        <family val="2"/>
      </rPr>
      <t/>
    </r>
  </si>
  <si>
    <r>
      <rPr>
        <sz val="12"/>
        <rFont val="Helvetica"/>
        <family val="2"/>
      </rPr>
      <t>CDD chercheur, autre CDD (**), volontaire civil ou militaire</t>
    </r>
    <r>
      <rPr>
        <sz val="11"/>
        <color theme="1"/>
        <rFont val="Helvetica"/>
        <family val="2"/>
      </rPr>
      <t/>
    </r>
  </si>
  <si>
    <t>Catégorie assimilée</t>
  </si>
  <si>
    <t>Total recrutements externes sur CDI</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</si>
  <si>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</si>
  <si>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</si>
  <si>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</si>
  <si>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</si>
  <si>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</si>
  <si>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Personnel de soutien technique à la R&amp;D</t>
  </si>
  <si>
    <r>
      <rPr>
        <b/>
        <sz val="12"/>
        <rFont val="Helvetica"/>
        <family val="2"/>
      </rPr>
      <t>Catégorie assimilée</t>
    </r>
    <r>
      <rPr>
        <b/>
        <sz val="12"/>
        <color rgb="FFC00000"/>
        <rFont val="Helvetica"/>
        <family val="2"/>
      </rPr>
      <t/>
    </r>
  </si>
  <si>
    <t>Ingénieur et cadre confirmé</t>
  </si>
  <si>
    <t>Ingénieur et cadre non confirmé</t>
  </si>
  <si>
    <t>Discipline d'activité exercée</t>
  </si>
  <si>
    <t>Total personnel chercheur</t>
  </si>
  <si>
    <t xml:space="preserve">Personnels de R&amp;D en CDI et rémunérés par l'organisme, yc les agents rémunérés travaillant à l'extérieur de l’organisme.
</t>
  </si>
  <si>
    <t>Chercheur :
Ingénieur et cadre, confirmé ou non</t>
  </si>
  <si>
    <t>Personnel de soutien à la R&amp;D (technique, administratif et de service)</t>
  </si>
  <si>
    <t>Total personnel en CDI</t>
  </si>
  <si>
    <t>Départs en retraite (1)</t>
  </si>
  <si>
    <t>Autres départs définitifs (2)</t>
  </si>
  <si>
    <t>Total départs</t>
  </si>
  <si>
    <t>Age moyen au moment précis du départ en retraite (3)</t>
  </si>
  <si>
    <t>(3) âge au départ, format décimal</t>
  </si>
  <si>
    <t>Contrôle âge</t>
  </si>
  <si>
    <t>Contrôle écart entre total et report en haut de tableau</t>
  </si>
  <si>
    <t>Ecart entre la ligne report et le total personnel chercheur</t>
  </si>
  <si>
    <t>Age moyen pondéré du départ en retraite</t>
  </si>
  <si>
    <t>- action 17 : Recherche</t>
  </si>
  <si>
    <t>Programme 190 - Recherche dans les domaines de l'énergie, du développement et de la mobilité durables</t>
  </si>
  <si>
    <t>dont : Total des dépenses extérieures de R&amp;D : État, organismes publics - Secteur militaire</t>
  </si>
  <si>
    <t>dont : Total des dépenses extérieures de R&amp;D : État, organismes publics - Secteur civil</t>
  </si>
  <si>
    <t>Total des ressources pour travaux de R&amp;D en provenance du secteur de  L'État, des organismes publics et des organismes financeurs : Organismes publics de recherche</t>
  </si>
  <si>
    <t>Total des ressources pour travaux de R&amp;D en provenance du secteur de  L'État, des organismes publics et des organismes financeurs : Organismes financeurs</t>
  </si>
  <si>
    <t>Total des ressources pour travaux de R&amp;D en provenance du secteur de  L'État, des organismes publics et des organismes financeurs : Autres administrations</t>
  </si>
  <si>
    <t>Total des ressources pour travaux de R&amp;D en provenance du secteur de l'État, des organismes publics et des organismes financeurs : Collectivités territoriales</t>
  </si>
  <si>
    <t>Total des ressources pour travaux de R&amp;D en provenance du secteur de l'État, des organismes publics et des organismes financeurs : Secteur civil</t>
  </si>
  <si>
    <t>Total des ressources pour travaux de R&amp;D en provenance du secteur de l'État, des organismes publics et des organismes financeurs : Secteur militaire</t>
  </si>
  <si>
    <r>
      <rPr>
        <b/>
        <sz val="12"/>
        <rFont val="Helvetica"/>
        <family val="2"/>
      </rPr>
      <t xml:space="preserve">Effectifs de R&amp;D rémunérés par votre organisme: </t>
    </r>
    <r>
      <rPr>
        <sz val="12"/>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rFont val="Helvetica"/>
        <family val="2"/>
      </rPr>
      <t xml:space="preserve">Personnes Physiques: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</si>
  <si>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rFont val="Helvetica"/>
        <family val="2"/>
      </rPr>
      <t xml:space="preserve">Répartition des personnels titulaires par année de naissance et par sexe : 
</t>
    </r>
    <r>
      <rPr>
        <sz val="12"/>
        <rFont val="Helvetica"/>
        <family val="2"/>
      </rPr>
      <t xml:space="preserve">Il convient, pour les seules personnes physiques titulaires, de répondre en </t>
    </r>
    <r>
      <rPr>
        <b/>
        <sz val="12"/>
        <rFont val="Helvetica"/>
        <family val="2"/>
      </rPr>
      <t>nombre d'individus et non en pourcentage</t>
    </r>
    <r>
      <rPr>
        <sz val="12"/>
        <rFont val="Helvetica"/>
        <family val="2"/>
      </rPr>
      <t xml:space="preserve">
Le total Hommes + Femmes doit donc impérativement correspondre à la ligne titulaire du tableau de répartition titulaire/non titulaire</t>
    </r>
    <r>
      <rPr>
        <b/>
        <sz val="12"/>
        <rFont val="Helvetica"/>
        <family val="2"/>
      </rPr>
      <t xml:space="preserve">
Personnes Physiques:</t>
    </r>
    <r>
      <rPr>
        <sz val="12"/>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</si>
  <si>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r>
      <t xml:space="preserve">Ce tableau concerne uniquement le personnel de recherche
</t>
    </r>
    <r>
      <rPr>
        <b/>
        <sz val="12"/>
        <rFont val="Helvetica"/>
        <family val="2"/>
      </rPr>
      <t xml:space="preserve">Personnel de recherche:  </t>
    </r>
    <r>
      <rPr>
        <sz val="12"/>
        <rFont val="Helvetica"/>
        <family val="2"/>
      </rPr>
      <t>ingénieur et cadre (confirmé et non confirmé) + doctorant bénéficiant d'un financement pour conduire une thèse</t>
    </r>
  </si>
  <si>
    <r>
      <rPr>
        <b/>
        <sz val="12"/>
        <rFont val="Helvetica"/>
        <family val="2"/>
      </rPr>
      <t xml:space="preserve">Personnes Physiques: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</si>
  <si>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Recrutements externes de CDI UNIQUEMENT : voir onglet "R3-Recr EPIC" et la 1ère ligne "Report" ci-dessous</t>
  </si>
  <si>
    <r>
      <t xml:space="preserve">Chercheurs 
</t>
    </r>
    <r>
      <rPr>
        <b/>
        <sz val="12"/>
        <color rgb="FF000000"/>
        <rFont val="Arial"/>
        <family val="2"/>
      </rPr>
      <t>titulaires</t>
    </r>
  </si>
  <si>
    <r>
      <t xml:space="preserve">Chercheurs 
</t>
    </r>
    <r>
      <rPr>
        <b/>
        <sz val="12"/>
        <rFont val="Arial"/>
        <family val="2"/>
      </rPr>
      <t>non titulaires</t>
    </r>
  </si>
  <si>
    <r>
      <t>Personnel en CDI affecté à la R&amp;D :</t>
    </r>
    <r>
      <rPr>
        <u/>
        <sz val="12"/>
        <rFont val="Helvetica"/>
        <family val="2"/>
      </rPr>
      <t xml:space="preserve"> champ rigoureusement identique à celui des effectifs comptés à l'onglet "G8-Effectifs PP Statut"</t>
    </r>
  </si>
  <si>
    <t>Report de la rubrique précédente 
(total des chercheurs permanents 
recrutés en externe)</t>
  </si>
  <si>
    <r>
      <t>Age des Ingénieurs et cadres non confirmés recrutés</t>
    </r>
    <r>
      <rPr>
        <sz val="11"/>
        <rFont val="Helvetica"/>
        <family val="2"/>
      </rPr>
      <t>, au 31/12</t>
    </r>
  </si>
  <si>
    <t>Age au format décimal, établi au 31/12</t>
  </si>
  <si>
    <t>Catégorie 
assimilée</t>
  </si>
  <si>
    <r>
      <rPr>
        <b/>
        <sz val="12"/>
        <rFont val="Helvetica"/>
        <family val="2"/>
      </rPr>
      <t xml:space="preserve">Effectifs de R&amp;D rémunérés par votre organisme: </t>
    </r>
    <r>
      <rPr>
        <sz val="12"/>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personnels accueillis en détachement et rémunérés ;
- les agents rémunérés et travaillant à l'extérieur de l’organisme.
</t>
    </r>
    <r>
      <rPr>
        <b/>
        <sz val="12"/>
        <rFont val="Helvetica"/>
        <family val="2"/>
      </rPr>
      <t xml:space="preserve">Personnes Physiques: </t>
    </r>
    <r>
      <rPr>
        <sz val="12"/>
        <rFont val="Helvetica"/>
        <family val="2"/>
      </rPr>
      <t>toute personne présente au 31 décembre (même à temps partiel) et participant à des travaux de R&amp;D, que ce soit exclusivement ou partiellement, compte pour 1</t>
    </r>
  </si>
  <si>
    <r>
      <t xml:space="preserve">              </t>
    </r>
    <r>
      <rPr>
        <sz val="12"/>
        <color theme="1"/>
        <rFont val="Helvetica"/>
        <family val="2"/>
      </rPr>
      <t xml:space="preserve">   </t>
    </r>
    <r>
      <rPr>
        <b/>
        <sz val="12"/>
        <color theme="1"/>
        <rFont val="Helvetica"/>
        <family val="2"/>
      </rPr>
      <t>Catégorie assimilée
Statut/contrat</t>
    </r>
  </si>
  <si>
    <t>Titulaire, fonctionnaire, CDI</t>
  </si>
  <si>
    <r>
      <t xml:space="preserve">les nouvelles formes de contrats créées par la LPR sont demandées, </t>
    </r>
    <r>
      <rPr>
        <u/>
        <sz val="12"/>
        <rFont val="Helvetica"/>
        <family val="2"/>
      </rPr>
      <t>quel que soit le financement, et sont référencées dans le Code de la recherche</t>
    </r>
    <r>
      <rPr>
        <sz val="12"/>
        <rFont val="Helvetica"/>
        <family val="2"/>
      </rPr>
      <t xml:space="preserve">:
</t>
    </r>
    <r>
      <rPr>
        <u/>
        <sz val="12"/>
        <rFont val="Helvetica"/>
        <family val="2"/>
      </rPr>
      <t>EPST, EPSCP,  EPA</t>
    </r>
    <r>
      <rPr>
        <sz val="12"/>
        <rFont val="Helvetica"/>
        <family val="2"/>
      </rPr>
      <t xml:space="preserve"> : Contrat de mission scientifique de droit public (art. L. 431-6), Contrat postdoctoral de droit public (art. L. 412-4), Chaire de professeur junior (CPJ, art. L.422-3)
</t>
    </r>
    <r>
      <rPr>
        <u/>
        <sz val="12"/>
        <rFont val="Helvetica"/>
        <family val="2"/>
      </rPr>
      <t>EPIC, EESPIG, ISBL, CLCC FCS</t>
    </r>
    <r>
      <rPr>
        <sz val="12"/>
        <rFont val="Helvetica"/>
        <family val="2"/>
      </rPr>
      <t xml:space="preserve"> : Contrat de projet ou d’opération de recherche (art L. 431-4), Contrat doctoral de droit privé (art. L. 412-3), Contrat postdoctoral (art. L. 431-5)</t>
    </r>
  </si>
  <si>
    <t>(1) Retraites : yc cessations anticipées, hors liquidation des retraites d'agents déjà définitivement partis pour une autre raison ci-dessous</t>
  </si>
  <si>
    <t>(2) Autres Départs définitifs : typologie exacte : départs en période d'essai, décés, démission, abandon, licenciement, rupture conventionnelle, non reprise après congés ou disponibilité ; hors CET, Détachements et fins d'accueil en détachement, contrairement aux conventions des bilans sociaux.</t>
  </si>
  <si>
    <t>Recrutements externes : yc les transformations de CDD en CDI ; non compris les changements de catégorie, les accueils en détachement et les retours après détachement</t>
  </si>
  <si>
    <t>NB : Malgré les appellations d’usage, les nouveaux types de contrats introduits par la LPR sont des CDD de droit. Leur transformation en CDI de droit doit ainsi être comptée.</t>
  </si>
  <si>
    <t>Agents en CDI payés au moment de leur départ, selon la même convention de périmètre R&amp;D que pour les recrutements.</t>
  </si>
  <si>
    <t>Zone de longueur limitée, privilégiez l'onglet B2-Opérateurs</t>
  </si>
  <si>
    <t>Obligatoire pour pouvoir remplir et envoyer le questionnaire</t>
  </si>
  <si>
    <t>Le reste du questionnaire se rapporte  à cette  seule activité d'opérateur. Tous les montants sont demandés en MILLIERS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</si>
</sst>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quot;F&quot;_-;\-* #,##0.00\ &quot;F&quot;_-;_-* &quot;-&quot;??\ &quot;F&quot;_-;_-@_-"/>
    <numFmt numFmtId="165" formatCode="_-* #,##0.00\ _F_-;\-* #,##0.00\ _F_-;_-* &quot;-&quot;??\ _F_-;_-@_-"/>
    <numFmt numFmtId="166" formatCode="_-* #,##0\ _F_-;\-* #,##0\ _F_-;_-* &quot;-&quot;??\ _F_-;_-@_-"/>
    <numFmt numFmtId="167" formatCode="000,000,000"/>
    <numFmt numFmtId="168" formatCode="0_\&quot;%&quot;"/>
    <numFmt numFmtId="169" formatCode="###,###,###"/>
    <numFmt numFmtId="170" formatCode="#,##0.00_ ;\-#,##0.00\ "/>
  </numFmts>
  <fonts count="80" x14ac:knownFonts="1">
    <font>
      <sz val="11"/>
      <color theme="1"/>
      <name val="Calibri"/>
      <family val="2"/>
      <scheme val="minor"/>
    </font>
    <font>
      <b/>
      <sz val="10"/>
      <name val="Arial"/>
      <family val="2"/>
    </font>
    <font>
      <b/>
      <sz val="12"/>
      <name val="Arial"/>
      <family val="2"/>
    </font>
    <font>
      <u/>
      <sz val="10"/>
      <color indexed="12"/>
      <name val="Arial"/>
      <family val="2"/>
    </font>
    <font>
      <sz val="10"/>
      <name val="Arial"/>
      <family val="2"/>
    </font>
    <font>
      <sz val="8"/>
      <name val="Arial"/>
      <family val="2"/>
    </font>
    <font>
      <u/>
      <sz val="10"/>
      <name val="Arial"/>
      <family val="2"/>
    </font>
    <font>
      <sz val="12"/>
      <name val="Arial"/>
      <family val="2"/>
    </font>
    <font>
      <b/>
      <sz val="14"/>
      <name val="Arial"/>
      <family val="2"/>
    </font>
    <font>
      <b/>
      <sz val="10"/>
      <name val="Arial Narrow"/>
      <family val="2"/>
    </font>
    <font>
      <b/>
      <sz val="9"/>
      <name val="Arial"/>
      <family val="2"/>
    </font>
    <font>
      <i/>
      <sz val="10"/>
      <name val="Arial"/>
      <family val="2"/>
    </font>
    <font>
      <sz val="10"/>
      <color indexed="12"/>
      <name val="Arial"/>
      <family val="2"/>
    </font>
    <font>
      <b/>
      <sz val="9"/>
      <name val="Arial Narrow"/>
      <family val="2"/>
    </font>
    <font>
      <b/>
      <sz val="8"/>
      <name val="Arial Narrow"/>
      <family val="2"/>
    </font>
    <font>
      <b/>
      <sz val="8"/>
      <name val="Arial"/>
      <family val="2"/>
    </font>
    <font>
      <sz val="8"/>
      <name val="Arial Narrow"/>
      <family val="2"/>
    </font>
    <font>
      <u/>
      <sz val="10"/>
      <color theme="8" tint="-0.249977111117893"/>
      <name val="Arial"/>
      <family val="2"/>
    </font>
    <font>
      <sz val="10"/>
      <color theme="8" tint="-0.249977111117893"/>
      <name val="Arial"/>
      <family val="2"/>
    </font>
    <font>
      <b/>
      <u/>
      <sz val="10"/>
      <name val="Arial"/>
      <family val="2"/>
    </font>
    <font>
      <sz val="9"/>
      <name val="Arial"/>
      <family val="2"/>
    </font>
    <font>
      <sz val="8"/>
      <color theme="9" tint="-0.249977111117893"/>
      <name val="Arial"/>
      <family val="2"/>
    </font>
    <font>
      <sz val="9"/>
      <color theme="9" tint="-0.249977111117893"/>
      <name val="Arial"/>
      <family val="2"/>
    </font>
    <font>
      <i/>
      <sz val="8"/>
      <name val="Arial"/>
      <family val="2"/>
    </font>
    <font>
      <i/>
      <sz val="9"/>
      <name val="Arial"/>
      <family val="2"/>
    </font>
    <font>
      <sz val="10"/>
      <name val="Arial"/>
      <family val="2"/>
    </font>
    <font>
      <sz val="10"/>
      <color theme="1"/>
      <name val="Arial"/>
      <family val="2"/>
    </font>
    <font>
      <b/>
      <sz val="12"/>
      <name val="Helvetica"/>
      <family val="2"/>
    </font>
    <font>
      <sz val="12"/>
      <name val="Helvetica"/>
      <family val="2"/>
    </font>
    <font>
      <sz val="12"/>
      <color theme="9" tint="-0.249977111117893"/>
      <name val="Helvetica"/>
      <family val="2"/>
    </font>
    <font>
      <b/>
      <sz val="12"/>
      <color indexed="10"/>
      <name val="Helvetica"/>
      <family val="2"/>
    </font>
    <font>
      <i/>
      <sz val="12"/>
      <name val="Helvetica"/>
      <family val="2"/>
    </font>
    <font>
      <b/>
      <sz val="14"/>
      <name val="Helvetica"/>
      <family val="2"/>
    </font>
    <font>
      <sz val="12"/>
      <color theme="1"/>
      <name val="Helvetica"/>
      <family val="2"/>
    </font>
    <font>
      <sz val="12"/>
      <color rgb="FFFF0000"/>
      <name val="Helvetica"/>
      <family val="2"/>
    </font>
    <font>
      <b/>
      <u/>
      <sz val="12"/>
      <name val="Helvetica"/>
      <family val="2"/>
    </font>
    <font>
      <b/>
      <sz val="14"/>
      <color theme="0"/>
      <name val="Helvetica"/>
      <family val="2"/>
    </font>
    <font>
      <sz val="12"/>
      <color rgb="FF2F4077"/>
      <name val="Helvetica"/>
      <family val="2"/>
    </font>
    <font>
      <u/>
      <sz val="12"/>
      <color rgb="FF2F4077"/>
      <name val="Helvetica"/>
      <family val="2"/>
    </font>
    <font>
      <b/>
      <sz val="12"/>
      <color theme="0"/>
      <name val="Helvetica"/>
      <family val="2"/>
    </font>
    <font>
      <sz val="14"/>
      <color theme="0"/>
      <name val="Helvetica"/>
      <family val="2"/>
    </font>
    <font>
      <sz val="12"/>
      <color theme="0"/>
      <name val="Helvetica"/>
      <family val="2"/>
    </font>
    <font>
      <b/>
      <sz val="12"/>
      <color theme="0"/>
      <name val="Arial"/>
      <family val="2"/>
    </font>
    <font>
      <b/>
      <sz val="12"/>
      <color rgb="FF2F4077"/>
      <name val="Helvetica"/>
      <family val="2"/>
    </font>
    <font>
      <sz val="10"/>
      <color rgb="FF2F4077"/>
      <name val="Arial"/>
      <family val="2"/>
    </font>
    <font>
      <b/>
      <sz val="10"/>
      <color rgb="FF2F4077"/>
      <name val="Arial"/>
      <family val="2"/>
    </font>
    <font>
      <sz val="11"/>
      <color theme="1"/>
      <name val="Calibri"/>
      <family val="2"/>
      <scheme val="minor"/>
    </font>
    <font>
      <sz val="11"/>
      <color rgb="FFFF0000"/>
      <name val="Calibri"/>
      <family val="2"/>
      <scheme val="minor"/>
    </font>
    <font>
      <b/>
      <sz val="12"/>
      <color theme="1"/>
      <name val="Helvetica"/>
      <family val="2"/>
    </font>
    <font>
      <b/>
      <sz val="12"/>
      <color rgb="FFFF0000"/>
      <name val="Helvetica"/>
      <family val="2"/>
    </font>
    <font>
      <b/>
      <sz val="12"/>
      <color rgb="FF002060"/>
      <name val="Helvetica"/>
      <family val="2"/>
    </font>
    <font>
      <i/>
      <sz val="12"/>
      <color theme="3" tint="-0.249977111117893"/>
      <name val="Helvetica"/>
      <family val="2"/>
    </font>
    <font>
      <u/>
      <sz val="12"/>
      <name val="Helvetica"/>
      <family val="2"/>
    </font>
    <font>
      <sz val="12"/>
      <color theme="6" tint="-0.249977111117893"/>
      <name val="Helvetica"/>
      <family val="2"/>
    </font>
    <font>
      <sz val="12"/>
      <color theme="3" tint="-0.249977111117893"/>
      <name val="Helvetica"/>
      <family val="2"/>
    </font>
    <font>
      <b/>
      <sz val="12"/>
      <color theme="3" tint="-0.249977111117893"/>
      <name val="Helvetica"/>
      <family val="2"/>
    </font>
    <font>
      <b/>
      <sz val="14"/>
      <color rgb="FF2F4077"/>
      <name val="Helvetica"/>
      <family val="2"/>
    </font>
    <font>
      <i/>
      <sz val="12"/>
      <color rgb="FF2F4077"/>
      <name val="Helvetica"/>
      <family val="2"/>
    </font>
    <font>
      <b/>
      <i/>
      <sz val="12"/>
      <name val="Helvetica"/>
      <family val="2"/>
    </font>
    <font>
      <b/>
      <i/>
      <sz val="12"/>
      <color theme="3" tint="-0.249977111117893"/>
      <name val="Helvetica"/>
      <family val="2"/>
    </font>
    <font>
      <b/>
      <sz val="12"/>
      <color theme="6" tint="-0.249977111117893"/>
      <name val="Helvetica"/>
      <family val="2"/>
    </font>
    <font>
      <sz val="11"/>
      <color theme="6" tint="-0.249977111117893"/>
      <name val="Helvetica"/>
      <family val="2"/>
    </font>
    <font>
      <b/>
      <sz val="11"/>
      <color theme="0"/>
      <name val="Helvetica"/>
      <family val="2"/>
    </font>
    <font>
      <sz val="11"/>
      <color theme="1"/>
      <name val="Helvetica"/>
      <family val="2"/>
    </font>
    <font>
      <sz val="11"/>
      <name val="Helvetica"/>
      <family val="2"/>
    </font>
    <font>
      <i/>
      <sz val="11"/>
      <name val="Helvetica"/>
      <family val="2"/>
    </font>
    <font>
      <b/>
      <sz val="11"/>
      <color theme="1"/>
      <name val="Helvetica"/>
      <family val="2"/>
    </font>
    <font>
      <sz val="9"/>
      <color theme="1"/>
      <name val="Helvetica"/>
      <family val="2"/>
    </font>
    <font>
      <b/>
      <sz val="11"/>
      <name val="Helvetica"/>
      <family val="2"/>
    </font>
    <font>
      <i/>
      <sz val="11"/>
      <color theme="1"/>
      <name val="Helvetica"/>
      <family val="2"/>
    </font>
    <font>
      <b/>
      <sz val="12"/>
      <color rgb="FFC00000"/>
      <name val="Helvetica"/>
      <family val="2"/>
    </font>
    <font>
      <b/>
      <sz val="12"/>
      <color rgb="FF000000"/>
      <name val="Arial"/>
      <family val="2"/>
    </font>
    <font>
      <sz val="11"/>
      <color rgb="FF2F4077"/>
      <name val="Helvetica"/>
      <family val="2"/>
    </font>
    <font>
      <sz val="11"/>
      <name val="Calibri"/>
      <family val="2"/>
      <scheme val="minor"/>
    </font>
    <font>
      <b/>
      <sz val="10"/>
      <name val="Helvetica"/>
      <family val="2"/>
    </font>
    <font>
      <sz val="10"/>
      <name val="Helvetica"/>
      <family val="2"/>
    </font>
    <font>
      <sz val="10"/>
      <color theme="1"/>
      <name val="Helvetica"/>
      <family val="2"/>
    </font>
    <font>
      <sz val="10"/>
      <color theme="6" tint="-0.249977111117893"/>
      <name val="Helvetica"/>
      <family val="2"/>
    </font>
    <font>
      <sz val="10"/>
      <color rgb="FF000000"/>
      <name val="Arial"/>
      <family val="2"/>
    </font>
    <font>
      <sz val="11"/>
      <color rgb="FF000000"/>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theme="1"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right/>
      <top style="thin">
        <color indexed="64"/>
      </top>
      <bottom style="medium">
        <color indexed="64"/>
      </bottom>
      <diagonal/>
    </border>
  </borders>
  <cellStyleXfs count="12">
    <xf numFmtId="0" fontId="0" fillId="0" borderId="0"/>
    <xf numFmtId="0" fontId="3" fillId="0" borderId="0" applyNumberFormat="0" applyFill="0" applyBorder="0" applyAlignment="0" applyProtection="0">
      <alignment vertical="top"/>
      <protection locked="0"/>
    </xf>
    <xf numFmtId="0" fontId="4" fillId="0" borderId="0"/>
    <xf numFmtId="164"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25" fillId="0" borderId="0"/>
    <xf numFmtId="9" fontId="4" fillId="0" borderId="0" applyFont="0" applyFill="0" applyBorder="0" applyAlignment="0" applyProtection="0"/>
    <xf numFmtId="0" fontId="4" fillId="0" borderId="0"/>
    <xf numFmtId="9" fontId="46" fillId="0" borderId="0" applyFont="0" applyFill="0" applyBorder="0" applyAlignment="0" applyProtection="0"/>
    <xf numFmtId="43" fontId="46" fillId="0" borderId="0" applyFont="0" applyFill="0" applyBorder="0" applyAlignment="0" applyProtection="0"/>
    <xf numFmtId="0" fontId="4" fillId="0" borderId="0"/>
  </cellStyleXfs>
  <cellXfs count="643">
    <xf numFmtId="0" fontId="0" fillId="0" borderId="0" xfId="0"/>
    <xf numFmtId="0" fontId="11" fillId="0" borderId="0" xfId="1" applyFont="1" applyAlignment="1" applyProtection="1">
      <alignment horizontal="left" vertical="justify" wrapText="1"/>
    </xf>
    <xf numFmtId="0" fontId="25" fillId="0" borderId="0" xfId="6"/>
    <xf numFmtId="0" fontId="20" fillId="0" borderId="0" xfId="6" applyFont="1" applyAlignment="1">
      <alignment horizontal="left" vertical="center"/>
    </xf>
    <xf numFmtId="0" fontId="5" fillId="0" borderId="0" xfId="6" applyFont="1" applyAlignment="1">
      <alignment horizontal="left" vertical="center"/>
    </xf>
    <xf numFmtId="0" fontId="21" fillId="0" borderId="0" xfId="6" applyFont="1" applyAlignment="1">
      <alignment horizontal="left" vertical="center"/>
    </xf>
    <xf numFmtId="0" fontId="21" fillId="0" borderId="0" xfId="6" applyFont="1" applyAlignment="1">
      <alignment horizontal="left" vertical="center" wrapText="1"/>
    </xf>
    <xf numFmtId="0" fontId="5" fillId="0" borderId="0" xfId="6" applyFont="1" applyAlignment="1">
      <alignment horizontal="left" vertical="center" wrapText="1"/>
    </xf>
    <xf numFmtId="0" fontId="22" fillId="0" borderId="0" xfId="6" applyFont="1" applyAlignment="1">
      <alignment horizontal="left" vertical="center" wrapText="1"/>
    </xf>
    <xf numFmtId="0" fontId="22" fillId="0" borderId="0" xfId="6" applyFont="1" applyAlignment="1">
      <alignment horizontal="left" vertical="center"/>
    </xf>
    <xf numFmtId="0" fontId="15" fillId="0" borderId="0" xfId="6" applyFont="1" applyAlignment="1">
      <alignment horizontal="left" vertical="center" wrapText="1"/>
    </xf>
    <xf numFmtId="0" fontId="10" fillId="0" borderId="0" xfId="6" applyFont="1" applyAlignment="1">
      <alignment horizontal="left" vertical="center" wrapText="1"/>
    </xf>
    <xf numFmtId="0" fontId="25" fillId="0" borderId="0" xfId="6" applyAlignment="1">
      <alignment horizontal="center"/>
    </xf>
    <xf numFmtId="0" fontId="23" fillId="0" borderId="0" xfId="6" applyFont="1" applyAlignment="1">
      <alignment horizontal="left" vertical="center" wrapText="1"/>
    </xf>
    <xf numFmtId="0" fontId="24" fillId="0" borderId="0" xfId="6" applyFont="1" applyAlignment="1">
      <alignment horizontal="left" vertical="center" wrapText="1"/>
    </xf>
    <xf numFmtId="0" fontId="1" fillId="0" borderId="0" xfId="6" applyFont="1" applyAlignment="1">
      <alignment horizontal="left" vertical="center" indent="1"/>
    </xf>
    <xf numFmtId="0" fontId="25" fillId="0" borderId="0" xfId="6" applyAlignment="1">
      <alignment vertical="center"/>
    </xf>
    <xf numFmtId="0" fontId="25" fillId="0" borderId="0" xfId="6" applyAlignment="1">
      <alignment vertical="top"/>
    </xf>
    <xf numFmtId="0" fontId="4" fillId="0" borderId="0" xfId="6" applyFont="1"/>
    <xf numFmtId="0" fontId="11" fillId="0" borderId="0" xfId="6" applyFont="1" applyAlignment="1">
      <alignment vertical="top"/>
    </xf>
    <xf numFmtId="0" fontId="1" fillId="0" borderId="0" xfId="6" applyFont="1"/>
    <xf numFmtId="0" fontId="15" fillId="0" borderId="0" xfId="6" applyFont="1" applyAlignment="1">
      <alignment horizontal="left" vertical="center"/>
    </xf>
    <xf numFmtId="0" fontId="10" fillId="0" borderId="0" xfId="6" applyFont="1" applyAlignment="1">
      <alignment horizontal="left" vertical="center"/>
    </xf>
    <xf numFmtId="0" fontId="5" fillId="0" borderId="0" xfId="6" applyFont="1"/>
    <xf numFmtId="0" fontId="4" fillId="0" borderId="0" xfId="6" applyFont="1" applyAlignment="1">
      <alignment vertical="center"/>
    </xf>
    <xf numFmtId="0" fontId="1" fillId="0" borderId="0" xfId="6" applyFont="1" applyAlignment="1">
      <alignment vertical="top"/>
    </xf>
    <xf numFmtId="0" fontId="25" fillId="0" borderId="0" xfId="6" applyAlignment="1">
      <alignment vertical="top" wrapText="1"/>
    </xf>
    <xf numFmtId="0" fontId="2" fillId="0" borderId="0" xfId="6" applyFont="1"/>
    <xf numFmtId="0" fontId="7" fillId="0" borderId="0" xfId="6" applyFont="1"/>
    <xf numFmtId="0" fontId="2" fillId="0" borderId="0" xfId="6" applyFont="1" applyAlignment="1">
      <alignment horizontal="right"/>
    </xf>
    <xf numFmtId="0" fontId="8" fillId="0" borderId="0" xfId="6" applyFont="1" applyAlignment="1">
      <alignment horizontal="right" vertical="center" wrapText="1"/>
    </xf>
    <xf numFmtId="0" fontId="25" fillId="0" borderId="0" xfId="6" applyAlignment="1">
      <alignment horizontal="justify" vertical="center" wrapText="1"/>
    </xf>
    <xf numFmtId="0" fontId="9" fillId="0" borderId="0" xfId="6" applyFont="1"/>
    <xf numFmtId="0" fontId="10" fillId="0" borderId="0" xfId="6" applyFont="1"/>
    <xf numFmtId="0" fontId="2" fillId="0" borderId="0" xfId="6" applyFont="1" applyAlignment="1">
      <alignment horizontal="center" vertical="center" wrapText="1"/>
    </xf>
    <xf numFmtId="0" fontId="12" fillId="0" borderId="0" xfId="6" applyFont="1"/>
    <xf numFmtId="0" fontId="13" fillId="0" borderId="0" xfId="6" applyFont="1"/>
    <xf numFmtId="0" fontId="10" fillId="0" borderId="0" xfId="6" applyFont="1" applyAlignment="1">
      <alignment horizontal="left" wrapText="1"/>
    </xf>
    <xf numFmtId="0" fontId="13" fillId="0" borderId="0" xfId="6" applyFont="1" applyAlignment="1">
      <alignment wrapText="1"/>
    </xf>
    <xf numFmtId="0" fontId="14" fillId="0" borderId="0" xfId="6" applyFont="1"/>
    <xf numFmtId="0" fontId="15" fillId="0" borderId="0" xfId="6" applyFont="1"/>
    <xf numFmtId="0" fontId="16" fillId="0" borderId="0" xfId="6" applyFont="1"/>
    <xf numFmtId="0" fontId="6" fillId="0" borderId="0" xfId="6" applyFont="1" applyAlignment="1">
      <alignment vertical="top" wrapText="1"/>
    </xf>
    <xf numFmtId="0" fontId="19" fillId="0" borderId="0" xfId="6" applyFont="1" applyAlignment="1">
      <alignment horizontal="left" vertical="top" wrapText="1"/>
    </xf>
    <xf numFmtId="0" fontId="25" fillId="0" borderId="0" xfId="6" applyAlignment="1">
      <alignment horizontal="left" vertical="top"/>
    </xf>
    <xf numFmtId="0" fontId="27" fillId="0" borderId="0" xfId="6" applyFont="1" applyAlignment="1">
      <alignment horizontal="left" vertical="center" indent="1"/>
    </xf>
    <xf numFmtId="0" fontId="28" fillId="0" borderId="0" xfId="6" applyFont="1" applyAlignment="1">
      <alignment vertical="center"/>
    </xf>
    <xf numFmtId="0" fontId="28" fillId="0" borderId="0" xfId="6" applyFont="1"/>
    <xf numFmtId="0" fontId="28" fillId="0" borderId="0" xfId="6" applyFont="1" applyAlignment="1">
      <alignment horizontal="left" vertical="center"/>
    </xf>
    <xf numFmtId="0" fontId="29" fillId="0" borderId="0" xfId="6" applyFont="1" applyAlignment="1">
      <alignment horizontal="left" vertical="center" wrapText="1"/>
    </xf>
    <xf numFmtId="0" fontId="28" fillId="0" borderId="0" xfId="6" applyFont="1" applyAlignment="1">
      <alignment horizontal="left" vertical="center" wrapText="1"/>
    </xf>
    <xf numFmtId="0" fontId="29" fillId="0" borderId="0" xfId="6" applyFont="1" applyAlignment="1">
      <alignment horizontal="left" vertical="center"/>
    </xf>
    <xf numFmtId="0" fontId="30" fillId="0" borderId="0" xfId="6" applyFont="1"/>
    <xf numFmtId="0" fontId="27" fillId="0" borderId="0" xfId="6" applyFont="1" applyAlignment="1">
      <alignment horizontal="left" vertical="center"/>
    </xf>
    <xf numFmtId="0" fontId="31" fillId="0" borderId="0" xfId="6" applyFont="1" applyAlignment="1">
      <alignment vertical="top"/>
    </xf>
    <xf numFmtId="0" fontId="28" fillId="0" borderId="0" xfId="6" applyFont="1" applyAlignment="1">
      <alignment horizontal="center"/>
    </xf>
    <xf numFmtId="0" fontId="31" fillId="0" borderId="0" xfId="6" applyFont="1" applyAlignment="1">
      <alignment horizontal="left" vertical="center"/>
    </xf>
    <xf numFmtId="0" fontId="27" fillId="0" borderId="0" xfId="6" applyFont="1" applyAlignment="1">
      <alignment horizontal="left" vertical="center" wrapText="1"/>
    </xf>
    <xf numFmtId="0" fontId="31" fillId="0" borderId="0" xfId="6" applyFont="1" applyAlignment="1">
      <alignment horizontal="left" vertical="center" wrapText="1"/>
    </xf>
    <xf numFmtId="0" fontId="27" fillId="0" borderId="0" xfId="4" applyFont="1" applyFill="1" applyBorder="1" applyAlignment="1">
      <alignment horizontal="left" vertical="center"/>
    </xf>
    <xf numFmtId="0" fontId="27" fillId="0" borderId="0" xfId="0" applyFont="1" applyAlignment="1">
      <alignment horizontal="left" vertical="center" indent="1"/>
    </xf>
    <xf numFmtId="0" fontId="33" fillId="0" borderId="0" xfId="0" applyFont="1" applyAlignment="1">
      <alignment vertical="center"/>
    </xf>
    <xf numFmtId="0" fontId="28" fillId="0" borderId="0" xfId="0" applyFont="1" applyAlignment="1">
      <alignment horizontal="left" vertical="center"/>
    </xf>
    <xf numFmtId="0" fontId="33" fillId="0" borderId="0" xfId="0" applyFont="1"/>
    <xf numFmtId="0" fontId="28" fillId="0" borderId="0" xfId="0" applyFont="1" applyAlignment="1">
      <alignment horizontal="left" vertical="center" wrapText="1"/>
    </xf>
    <xf numFmtId="0" fontId="29" fillId="0" borderId="0" xfId="0" applyFont="1" applyAlignment="1">
      <alignment horizontal="left" vertical="center" wrapText="1"/>
    </xf>
    <xf numFmtId="0" fontId="27" fillId="0" borderId="0" xfId="0" applyFont="1" applyAlignment="1">
      <alignment vertical="top"/>
    </xf>
    <xf numFmtId="0" fontId="28" fillId="0" borderId="0" xfId="0" applyFont="1"/>
    <xf numFmtId="0" fontId="29"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8" fillId="0" borderId="1" xfId="0" applyFont="1" applyBorder="1" applyAlignment="1">
      <alignment horizontal="left" vertical="center" wrapText="1"/>
    </xf>
    <xf numFmtId="0" fontId="27" fillId="0" borderId="0" xfId="6" applyFont="1"/>
    <xf numFmtId="0" fontId="27" fillId="0" borderId="0" xfId="6" applyFont="1" applyAlignment="1">
      <alignment vertical="top" wrapText="1"/>
    </xf>
    <xf numFmtId="0" fontId="28" fillId="0" borderId="0" xfId="6" applyFont="1" applyAlignment="1">
      <alignment vertical="top" wrapText="1"/>
    </xf>
    <xf numFmtId="0" fontId="28" fillId="0" borderId="0" xfId="6" applyFont="1" applyAlignment="1">
      <alignment vertical="top"/>
    </xf>
    <xf numFmtId="0" fontId="27" fillId="0" borderId="0" xfId="6" applyFont="1" applyBorder="1" applyAlignment="1">
      <alignment horizontal="left" vertical="center"/>
    </xf>
    <xf numFmtId="0" fontId="28" fillId="0" borderId="0" xfId="6" applyFont="1" applyBorder="1"/>
    <xf numFmtId="0" fontId="28" fillId="0" borderId="2" xfId="6" applyFont="1" applyBorder="1" applyAlignment="1">
      <alignment horizontal="left" vertical="top" wrapText="1"/>
    </xf>
    <xf numFmtId="0" fontId="27" fillId="0" borderId="0" xfId="6" applyFont="1" applyAlignment="1">
      <alignment horizontal="left" indent="1"/>
    </xf>
    <xf numFmtId="4" fontId="28" fillId="0" borderId="1" xfId="6" applyNumberFormat="1" applyFont="1" applyBorder="1"/>
    <xf numFmtId="0" fontId="28" fillId="0" borderId="1" xfId="6" applyFont="1" applyBorder="1"/>
    <xf numFmtId="166" fontId="28" fillId="0" borderId="0" xfId="5" applyNumberFormat="1" applyFont="1" applyBorder="1" applyAlignment="1">
      <alignment horizontal="right" vertical="center" wrapText="1"/>
    </xf>
    <xf numFmtId="0" fontId="28" fillId="0" borderId="8" xfId="6" applyFont="1" applyBorder="1" applyAlignment="1">
      <alignment horizontal="left" vertical="center" wrapText="1" indent="3"/>
    </xf>
    <xf numFmtId="166" fontId="28" fillId="0" borderId="8" xfId="5" applyNumberFormat="1" applyFont="1" applyFill="1" applyBorder="1" applyAlignment="1">
      <alignment horizontal="right" vertical="center" wrapText="1"/>
    </xf>
    <xf numFmtId="0" fontId="27" fillId="0" borderId="1" xfId="6" applyFont="1" applyBorder="1" applyAlignment="1">
      <alignment vertical="center" wrapText="1"/>
    </xf>
    <xf numFmtId="0" fontId="34" fillId="0" borderId="0" xfId="6" applyFont="1"/>
    <xf numFmtId="168" fontId="28" fillId="0" borderId="1" xfId="6" applyNumberFormat="1" applyFont="1" applyBorder="1"/>
    <xf numFmtId="0" fontId="28" fillId="0" borderId="1" xfId="6" applyFont="1" applyBorder="1" applyAlignment="1">
      <alignment horizontal="left" vertical="center" wrapText="1" indent="2"/>
    </xf>
    <xf numFmtId="0" fontId="39" fillId="4" borderId="4" xfId="6" applyFont="1" applyFill="1" applyBorder="1" applyAlignment="1">
      <alignment horizontal="left" vertical="center"/>
    </xf>
    <xf numFmtId="0" fontId="40" fillId="4" borderId="4" xfId="6" applyFont="1" applyFill="1" applyBorder="1"/>
    <xf numFmtId="0" fontId="41" fillId="4" borderId="4" xfId="6" applyFont="1" applyFill="1" applyBorder="1"/>
    <xf numFmtId="0" fontId="36" fillId="4" borderId="4" xfId="6" applyFont="1" applyFill="1" applyBorder="1" applyAlignment="1">
      <alignment horizontal="left" vertical="center"/>
    </xf>
    <xf numFmtId="0" fontId="40" fillId="4" borderId="0" xfId="6" applyFont="1" applyFill="1"/>
    <xf numFmtId="0" fontId="39" fillId="4" borderId="4" xfId="0" applyFont="1" applyFill="1" applyBorder="1" applyAlignment="1">
      <alignment vertical="top"/>
    </xf>
    <xf numFmtId="0" fontId="41" fillId="4" borderId="4" xfId="0" applyFont="1" applyFill="1" applyBorder="1"/>
    <xf numFmtId="0" fontId="39" fillId="4" borderId="4" xfId="6" applyFont="1" applyFill="1" applyBorder="1" applyAlignment="1">
      <alignment vertical="top"/>
    </xf>
    <xf numFmtId="14" fontId="2" fillId="0" borderId="29" xfId="6" applyNumberFormat="1" applyFont="1" applyBorder="1"/>
    <xf numFmtId="0" fontId="28" fillId="0" borderId="1" xfId="0" applyFont="1" applyFill="1" applyBorder="1" applyAlignment="1">
      <alignment horizontal="left" wrapText="1"/>
    </xf>
    <xf numFmtId="0" fontId="28" fillId="5" borderId="1" xfId="0" applyFont="1" applyFill="1" applyBorder="1" applyAlignment="1">
      <alignment horizontal="center" vertical="center" wrapText="1"/>
    </xf>
    <xf numFmtId="4" fontId="28" fillId="5" borderId="1" xfId="6" applyNumberFormat="1" applyFont="1" applyFill="1" applyBorder="1"/>
    <xf numFmtId="4" fontId="28" fillId="6" borderId="1" xfId="6" applyNumberFormat="1" applyFont="1" applyFill="1" applyBorder="1"/>
    <xf numFmtId="0" fontId="37" fillId="5" borderId="1" xfId="6" applyFont="1" applyFill="1" applyBorder="1" applyAlignment="1">
      <alignment horizontal="left" vertical="top" wrapText="1"/>
    </xf>
    <xf numFmtId="0" fontId="43" fillId="0" borderId="0" xfId="6" applyFont="1" applyAlignment="1">
      <alignment horizontal="left"/>
    </xf>
    <xf numFmtId="0" fontId="37" fillId="5" borderId="0" xfId="6" applyFont="1" applyFill="1" applyAlignment="1">
      <alignment horizontal="left" vertical="center" wrapText="1"/>
    </xf>
    <xf numFmtId="0" fontId="28" fillId="0" borderId="1" xfId="6" applyFont="1" applyBorder="1" applyAlignment="1">
      <alignment horizontal="left" vertical="center" indent="1"/>
    </xf>
    <xf numFmtId="0" fontId="28" fillId="0" borderId="0" xfId="6" applyFont="1" applyAlignment="1">
      <alignment horizontal="left" indent="1"/>
    </xf>
    <xf numFmtId="0" fontId="4" fillId="5" borderId="18" xfId="6" applyFont="1" applyFill="1" applyBorder="1" applyAlignment="1">
      <alignment vertical="center" wrapText="1"/>
    </xf>
    <xf numFmtId="0" fontId="25" fillId="5" borderId="2" xfId="6" applyFill="1" applyBorder="1" applyAlignment="1">
      <alignment vertical="center" wrapText="1"/>
    </xf>
    <xf numFmtId="0" fontId="25" fillId="5" borderId="11" xfId="6" applyFill="1" applyBorder="1" applyAlignment="1">
      <alignment vertical="center" wrapText="1"/>
    </xf>
    <xf numFmtId="0" fontId="4" fillId="5" borderId="15" xfId="6" applyFont="1" applyFill="1" applyBorder="1" applyAlignment="1">
      <alignment vertical="center" wrapText="1"/>
    </xf>
    <xf numFmtId="0" fontId="25" fillId="5" borderId="17" xfId="6" applyFill="1" applyBorder="1" applyAlignment="1">
      <alignment vertical="center" wrapText="1"/>
    </xf>
    <xf numFmtId="0" fontId="25" fillId="5" borderId="22" xfId="6" applyFill="1" applyBorder="1" applyAlignment="1">
      <alignment vertical="center" wrapText="1"/>
    </xf>
    <xf numFmtId="0" fontId="37" fillId="5" borderId="0" xfId="0" applyFont="1" applyFill="1" applyAlignment="1">
      <alignment horizontal="left" vertical="center" wrapText="1"/>
    </xf>
    <xf numFmtId="0" fontId="27" fillId="0" borderId="1" xfId="6" applyFont="1" applyBorder="1"/>
    <xf numFmtId="0" fontId="37" fillId="5" borderId="1" xfId="6"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Border="1" applyAlignment="1">
      <alignment horizontal="left" vertical="center" wrapText="1"/>
    </xf>
    <xf numFmtId="169" fontId="28" fillId="0" borderId="1" xfId="0" applyNumberFormat="1" applyFont="1" applyFill="1" applyBorder="1" applyAlignment="1">
      <alignment horizontal="left" vertical="center" wrapText="1"/>
    </xf>
    <xf numFmtId="0" fontId="27" fillId="0" borderId="20" xfId="0" applyFont="1" applyBorder="1" applyAlignment="1">
      <alignment vertical="center"/>
    </xf>
    <xf numFmtId="0" fontId="27" fillId="0" borderId="1" xfId="0" applyFont="1" applyBorder="1" applyAlignment="1">
      <alignment horizontal="left" vertical="center" wrapText="1"/>
    </xf>
    <xf numFmtId="0" fontId="27" fillId="5" borderId="1" xfId="0" applyFont="1" applyFill="1" applyBorder="1" applyAlignment="1">
      <alignment horizontal="left" vertical="center" wrapText="1"/>
    </xf>
    <xf numFmtId="0" fontId="27" fillId="0" borderId="1" xfId="0" applyFont="1" applyBorder="1" applyAlignment="1">
      <alignment vertical="center" wrapText="1"/>
    </xf>
    <xf numFmtId="3" fontId="28" fillId="0" borderId="1" xfId="0" applyNumberFormat="1" applyFont="1" applyBorder="1" applyAlignment="1">
      <alignment horizontal="left" vertical="center" wrapText="1"/>
    </xf>
    <xf numFmtId="4" fontId="33" fillId="0" borderId="1" xfId="6" applyNumberFormat="1" applyFont="1" applyBorder="1"/>
    <xf numFmtId="4" fontId="33" fillId="5" borderId="1" xfId="6" applyNumberFormat="1" applyFont="1" applyFill="1" applyBorder="1"/>
    <xf numFmtId="0" fontId="27" fillId="0" borderId="0" xfId="6" applyFont="1" applyAlignment="1">
      <alignment wrapText="1"/>
    </xf>
    <xf numFmtId="0" fontId="27" fillId="0" borderId="0" xfId="6" applyFont="1" applyBorder="1" applyAlignment="1">
      <alignment horizontal="left" wrapText="1"/>
    </xf>
    <xf numFmtId="0" fontId="27" fillId="5" borderId="1" xfId="6" applyFont="1" applyFill="1" applyBorder="1" applyAlignment="1">
      <alignment vertical="center" wrapText="1"/>
    </xf>
    <xf numFmtId="4" fontId="37" fillId="5" borderId="1" xfId="6" applyNumberFormat="1" applyFont="1" applyFill="1" applyBorder="1"/>
    <xf numFmtId="9" fontId="33" fillId="5" borderId="1" xfId="9" applyFont="1" applyFill="1" applyBorder="1"/>
    <xf numFmtId="9" fontId="28" fillId="5" borderId="1" xfId="9" applyFont="1" applyFill="1" applyBorder="1" applyAlignment="1">
      <alignment horizontal="right" vertical="center"/>
    </xf>
    <xf numFmtId="0" fontId="28" fillId="0" borderId="1" xfId="6" applyFont="1" applyBorder="1" applyAlignment="1">
      <alignment vertical="top" wrapText="1"/>
    </xf>
    <xf numFmtId="49" fontId="33" fillId="0" borderId="1" xfId="6" applyNumberFormat="1" applyFont="1" applyBorder="1" applyAlignment="1">
      <alignment vertical="top" wrapText="1"/>
    </xf>
    <xf numFmtId="49" fontId="28" fillId="0" borderId="1" xfId="6" applyNumberFormat="1" applyFont="1" applyBorder="1" applyAlignment="1">
      <alignment vertical="top" wrapText="1"/>
    </xf>
    <xf numFmtId="0" fontId="27" fillId="0" borderId="0" xfId="6" applyFont="1" applyAlignment="1">
      <alignment wrapText="1"/>
    </xf>
    <xf numFmtId="0" fontId="27" fillId="0" borderId="1" xfId="6" applyFont="1" applyBorder="1" applyAlignment="1">
      <alignment horizontal="left" indent="1"/>
    </xf>
    <xf numFmtId="0" fontId="28" fillId="0" borderId="1" xfId="6" applyFont="1" applyBorder="1" applyAlignment="1">
      <alignment horizontal="left" vertical="center" wrapText="1" indent="1"/>
    </xf>
    <xf numFmtId="0" fontId="28" fillId="0" borderId="1" xfId="6" applyFont="1" applyBorder="1" applyAlignment="1">
      <alignment horizontal="left" wrapText="1" indent="1"/>
    </xf>
    <xf numFmtId="0" fontId="28" fillId="0" borderId="1" xfId="6" applyFont="1" applyBorder="1" applyAlignment="1">
      <alignment horizontal="left" indent="1"/>
    </xf>
    <xf numFmtId="0" fontId="27" fillId="0" borderId="1" xfId="6" applyFont="1" applyBorder="1" applyAlignment="1">
      <alignment vertical="top"/>
    </xf>
    <xf numFmtId="0" fontId="27" fillId="0" borderId="0" xfId="6" applyFont="1" applyAlignment="1">
      <alignment vertical="top"/>
    </xf>
    <xf numFmtId="4" fontId="33" fillId="5" borderId="1" xfId="6" applyNumberFormat="1" applyFont="1" applyFill="1" applyBorder="1" applyAlignment="1">
      <alignment vertical="center"/>
    </xf>
    <xf numFmtId="0" fontId="27" fillId="0" borderId="1" xfId="6" applyFont="1" applyBorder="1" applyAlignment="1">
      <alignment horizontal="center" vertical="top"/>
    </xf>
    <xf numFmtId="20" fontId="28" fillId="0" borderId="1" xfId="6" applyNumberFormat="1" applyFont="1" applyBorder="1" applyAlignment="1">
      <alignment horizontal="left" vertical="center" wrapText="1" indent="1"/>
    </xf>
    <xf numFmtId="0" fontId="27" fillId="0" borderId="0" xfId="6" applyFont="1" applyAlignment="1">
      <alignment vertical="center" wrapText="1"/>
    </xf>
    <xf numFmtId="170" fontId="48" fillId="5" borderId="1" xfId="5" applyNumberFormat="1" applyFont="1" applyFill="1" applyBorder="1" applyAlignment="1">
      <alignment horizontal="right" vertical="center" wrapText="1" indent="1"/>
    </xf>
    <xf numFmtId="0" fontId="28" fillId="5" borderId="20" xfId="6" applyFont="1" applyFill="1" applyBorder="1" applyAlignment="1">
      <alignment horizontal="left" vertical="center" wrapText="1"/>
    </xf>
    <xf numFmtId="0" fontId="28" fillId="5" borderId="16" xfId="6" applyFont="1" applyFill="1" applyBorder="1" applyAlignment="1">
      <alignment horizontal="left" vertical="center" wrapText="1"/>
    </xf>
    <xf numFmtId="0" fontId="28" fillId="5" borderId="21" xfId="6" applyFont="1" applyFill="1" applyBorder="1" applyAlignment="1">
      <alignment horizontal="left" vertical="center" wrapText="1"/>
    </xf>
    <xf numFmtId="0" fontId="31" fillId="0" borderId="0" xfId="6" applyFont="1"/>
    <xf numFmtId="0" fontId="37" fillId="5" borderId="1" xfId="6" applyFont="1" applyFill="1" applyBorder="1" applyAlignment="1">
      <alignment vertical="justify" wrapText="1" shrinkToFit="1"/>
    </xf>
    <xf numFmtId="4" fontId="33" fillId="0" borderId="1" xfId="5" applyNumberFormat="1" applyFont="1" applyFill="1" applyBorder="1" applyAlignment="1">
      <alignment horizontal="right" vertical="center" wrapText="1" indent="1"/>
    </xf>
    <xf numFmtId="4" fontId="33" fillId="5" borderId="1" xfId="6" applyNumberFormat="1" applyFont="1" applyFill="1" applyBorder="1" applyAlignment="1">
      <alignment wrapText="1"/>
    </xf>
    <xf numFmtId="0" fontId="27" fillId="0" borderId="1" xfId="6" applyFont="1" applyBorder="1" applyAlignment="1">
      <alignment wrapText="1"/>
    </xf>
    <xf numFmtId="0" fontId="37" fillId="5" borderId="0" xfId="6" applyFont="1" applyFill="1" applyAlignment="1">
      <alignment vertical="top" wrapText="1"/>
    </xf>
    <xf numFmtId="0" fontId="43" fillId="5" borderId="0" xfId="6" applyFont="1" applyFill="1" applyAlignment="1">
      <alignment vertical="top" wrapText="1"/>
    </xf>
    <xf numFmtId="4" fontId="28" fillId="5" borderId="1" xfId="6" applyNumberFormat="1" applyFont="1" applyFill="1" applyBorder="1" applyAlignment="1">
      <alignment wrapText="1"/>
    </xf>
    <xf numFmtId="0" fontId="27" fillId="0" borderId="1" xfId="6" applyFont="1" applyBorder="1" applyAlignment="1">
      <alignment horizontal="center"/>
    </xf>
    <xf numFmtId="0" fontId="37" fillId="5" borderId="1" xfId="6" applyFont="1" applyFill="1" applyBorder="1" applyAlignment="1">
      <alignment horizontal="left" vertical="center" wrapText="1"/>
    </xf>
    <xf numFmtId="0" fontId="27" fillId="0" borderId="1" xfId="6" applyFont="1" applyBorder="1" applyAlignment="1">
      <alignment horizontal="center" wrapText="1"/>
    </xf>
    <xf numFmtId="167" fontId="28" fillId="0" borderId="19" xfId="6" applyNumberFormat="1" applyFont="1" applyBorder="1"/>
    <xf numFmtId="0" fontId="37" fillId="5" borderId="0" xfId="6" applyFont="1" applyFill="1" applyAlignment="1">
      <alignment horizontal="left" vertical="center" wrapText="1"/>
    </xf>
    <xf numFmtId="0" fontId="27" fillId="5" borderId="17" xfId="6" applyFont="1" applyFill="1" applyBorder="1" applyAlignment="1">
      <alignment horizontal="left" wrapText="1" indent="1"/>
    </xf>
    <xf numFmtId="0" fontId="28" fillId="5" borderId="21" xfId="6" applyFont="1" applyFill="1" applyBorder="1" applyAlignment="1">
      <alignment horizontal="left" indent="1"/>
    </xf>
    <xf numFmtId="0" fontId="33" fillId="0" borderId="1" xfId="6" applyFont="1" applyFill="1" applyBorder="1" applyAlignment="1">
      <alignment horizontal="left" indent="1"/>
    </xf>
    <xf numFmtId="170" fontId="48" fillId="5" borderId="1" xfId="5" applyNumberFormat="1" applyFont="1" applyFill="1" applyBorder="1" applyAlignment="1">
      <alignment horizontal="right" vertical="center" wrapText="1"/>
    </xf>
    <xf numFmtId="0" fontId="37" fillId="0" borderId="0" xfId="6" applyFont="1" applyFill="1" applyAlignment="1">
      <alignment horizontal="left" vertical="center" wrapText="1"/>
    </xf>
    <xf numFmtId="0" fontId="29" fillId="0" borderId="0" xfId="6" applyFont="1" applyFill="1" applyAlignment="1">
      <alignment horizontal="left" vertical="center"/>
    </xf>
    <xf numFmtId="0" fontId="28" fillId="0" borderId="0" xfId="6" applyFont="1" applyFill="1"/>
    <xf numFmtId="0" fontId="27" fillId="0" borderId="0" xfId="6" applyFont="1" applyAlignment="1">
      <alignment horizontal="left" wrapText="1"/>
    </xf>
    <xf numFmtId="0" fontId="31" fillId="0" borderId="0" xfId="6" applyFont="1" applyAlignment="1">
      <alignment horizontal="left" wrapText="1"/>
    </xf>
    <xf numFmtId="0" fontId="27" fillId="0" borderId="2" xfId="6" applyFont="1" applyBorder="1" applyAlignment="1">
      <alignment vertical="center" wrapText="1"/>
    </xf>
    <xf numFmtId="0" fontId="28" fillId="0" borderId="0" xfId="6" applyFont="1" applyAlignment="1">
      <alignment horizontal="right" vertical="center"/>
    </xf>
    <xf numFmtId="0" fontId="48" fillId="5" borderId="1" xfId="6" applyFont="1" applyFill="1" applyBorder="1" applyAlignment="1">
      <alignment vertical="center" wrapText="1"/>
    </xf>
    <xf numFmtId="4" fontId="48" fillId="5" borderId="1" xfId="6" applyNumberFormat="1" applyFont="1" applyFill="1" applyBorder="1" applyAlignment="1">
      <alignment vertical="center" wrapText="1"/>
    </xf>
    <xf numFmtId="0" fontId="33" fillId="0" borderId="0" xfId="6" applyFont="1" applyFill="1" applyAlignment="1">
      <alignment horizontal="left" indent="1"/>
    </xf>
    <xf numFmtId="0" fontId="33" fillId="0" borderId="0" xfId="6" applyFont="1" applyFill="1"/>
    <xf numFmtId="0" fontId="28" fillId="0" borderId="0" xfId="6" applyFont="1" applyFill="1" applyAlignment="1">
      <alignment horizontal="left" vertical="center"/>
    </xf>
    <xf numFmtId="166" fontId="48" fillId="6" borderId="1" xfId="5" applyNumberFormat="1" applyFont="1" applyFill="1" applyBorder="1" applyAlignment="1">
      <alignment horizontal="center" vertical="center"/>
    </xf>
    <xf numFmtId="0" fontId="32" fillId="2" borderId="0" xfId="6" applyFont="1" applyFill="1" applyAlignment="1">
      <alignment horizontal="left" indent="1"/>
    </xf>
    <xf numFmtId="0" fontId="27" fillId="0" borderId="1" xfId="6" applyFont="1" applyBorder="1" applyAlignment="1">
      <alignment horizontal="center" vertical="center" wrapText="1"/>
    </xf>
    <xf numFmtId="0" fontId="34" fillId="0" borderId="0" xfId="6" applyFont="1" applyAlignment="1">
      <alignment vertical="center" wrapText="1"/>
    </xf>
    <xf numFmtId="0" fontId="43" fillId="5" borderId="11" xfId="6" applyFont="1" applyFill="1" applyBorder="1" applyAlignment="1">
      <alignment horizontal="center" vertical="center" wrapText="1"/>
    </xf>
    <xf numFmtId="0" fontId="49" fillId="0" borderId="0" xfId="6" applyFont="1" applyAlignment="1">
      <alignment horizontal="left" vertical="center" wrapText="1"/>
    </xf>
    <xf numFmtId="0" fontId="43" fillId="5" borderId="1" xfId="6" applyFont="1" applyFill="1" applyBorder="1" applyAlignment="1">
      <alignment horizontal="center" vertical="center" wrapText="1"/>
    </xf>
    <xf numFmtId="0" fontId="49" fillId="0" borderId="1" xfId="6" applyFont="1" applyBorder="1" applyAlignment="1">
      <alignment horizontal="justify" vertical="center" wrapText="1"/>
    </xf>
    <xf numFmtId="0" fontId="37" fillId="0" borderId="1" xfId="6" applyFont="1" applyBorder="1" applyAlignment="1">
      <alignment horizontal="left" vertical="center"/>
    </xf>
    <xf numFmtId="0" fontId="43" fillId="0" borderId="1" xfId="6" applyFont="1" applyBorder="1" applyAlignment="1">
      <alignment horizontal="left" vertical="center"/>
    </xf>
    <xf numFmtId="170" fontId="43" fillId="5" borderId="9" xfId="5" quotePrefix="1" applyNumberFormat="1" applyFont="1" applyFill="1" applyBorder="1" applyAlignment="1">
      <alignment horizontal="right" vertical="center" wrapText="1"/>
    </xf>
    <xf numFmtId="170" fontId="37" fillId="5" borderId="9" xfId="5" quotePrefix="1" applyNumberFormat="1" applyFont="1" applyFill="1" applyBorder="1" applyAlignment="1">
      <alignment horizontal="right" vertical="center" wrapText="1"/>
    </xf>
    <xf numFmtId="0" fontId="43" fillId="0" borderId="0" xfId="6" applyFont="1" applyBorder="1" applyAlignment="1">
      <alignment horizontal="left" vertical="center"/>
    </xf>
    <xf numFmtId="0" fontId="36" fillId="4" borderId="0" xfId="6" applyFont="1" applyFill="1" applyBorder="1" applyAlignment="1">
      <alignment horizontal="left" vertical="justify" wrapText="1"/>
    </xf>
    <xf numFmtId="0" fontId="27" fillId="0" borderId="0" xfId="6" applyFont="1" applyBorder="1" applyAlignment="1">
      <alignment horizontal="left"/>
    </xf>
    <xf numFmtId="0" fontId="27" fillId="0" borderId="0" xfId="6" applyFont="1" applyBorder="1" applyAlignment="1">
      <alignment horizontal="center" vertical="center" wrapText="1"/>
    </xf>
    <xf numFmtId="0" fontId="50" fillId="0" borderId="0" xfId="6" applyFont="1" applyAlignment="1">
      <alignment horizontal="left" vertical="center" wrapText="1"/>
    </xf>
    <xf numFmtId="0" fontId="49" fillId="0" borderId="0" xfId="6" applyFont="1" applyBorder="1" applyAlignment="1">
      <alignment horizontal="left" vertical="center"/>
    </xf>
    <xf numFmtId="0" fontId="28" fillId="0" borderId="5" xfId="6" applyFont="1" applyBorder="1" applyAlignment="1">
      <alignment horizontal="left" vertical="center" wrapText="1" indent="1"/>
    </xf>
    <xf numFmtId="0" fontId="27" fillId="0" borderId="1" xfId="6" applyFont="1" applyBorder="1" applyAlignment="1">
      <alignment horizontal="left" vertical="center"/>
    </xf>
    <xf numFmtId="0" fontId="27" fillId="0" borderId="0" xfId="6" applyFont="1" applyAlignment="1">
      <alignment horizontal="center"/>
    </xf>
    <xf numFmtId="0" fontId="28" fillId="0" borderId="13" xfId="6" applyFont="1" applyBorder="1" applyAlignment="1">
      <alignment horizontal="left" vertical="center" wrapText="1" indent="1"/>
    </xf>
    <xf numFmtId="0" fontId="28" fillId="0" borderId="19" xfId="6" applyFont="1" applyBorder="1" applyAlignment="1">
      <alignment horizontal="left" vertical="center" wrapText="1" indent="1"/>
    </xf>
    <xf numFmtId="0" fontId="28" fillId="0" borderId="12" xfId="6" applyFont="1" applyBorder="1" applyAlignment="1">
      <alignment horizontal="left" vertical="center" wrapText="1" indent="1"/>
    </xf>
    <xf numFmtId="0" fontId="27" fillId="0" borderId="1" xfId="6" applyFont="1" applyBorder="1" applyAlignment="1">
      <alignment horizontal="center"/>
    </xf>
    <xf numFmtId="0" fontId="55" fillId="6" borderId="1" xfId="6" applyFont="1" applyFill="1" applyBorder="1" applyAlignment="1">
      <alignment horizontal="left"/>
    </xf>
    <xf numFmtId="0" fontId="27" fillId="6" borderId="1" xfId="6" applyFont="1" applyFill="1" applyBorder="1" applyAlignment="1">
      <alignment horizontal="left" vertical="center" wrapText="1"/>
    </xf>
    <xf numFmtId="0" fontId="43" fillId="5" borderId="10" xfId="6" applyFont="1" applyFill="1" applyBorder="1" applyAlignment="1">
      <alignment horizontal="left" vertical="center"/>
    </xf>
    <xf numFmtId="4" fontId="28" fillId="0" borderId="1" xfId="5" applyNumberFormat="1" applyFont="1" applyFill="1" applyBorder="1" applyAlignment="1">
      <alignment vertical="center" wrapText="1"/>
    </xf>
    <xf numFmtId="4" fontId="28" fillId="6" borderId="1" xfId="5" applyNumberFormat="1" applyFont="1" applyFill="1" applyBorder="1" applyAlignment="1">
      <alignment vertical="center" wrapText="1"/>
    </xf>
    <xf numFmtId="4" fontId="37" fillId="5" borderId="1" xfId="6" applyNumberFormat="1" applyFont="1" applyFill="1" applyBorder="1" applyAlignment="1">
      <alignment vertical="center" wrapText="1"/>
    </xf>
    <xf numFmtId="0" fontId="27" fillId="5" borderId="1" xfId="6" applyFont="1" applyFill="1" applyBorder="1" applyAlignment="1">
      <alignment horizontal="left" indent="1"/>
    </xf>
    <xf numFmtId="20" fontId="27" fillId="0" borderId="0" xfId="6" applyNumberFormat="1" applyFont="1" applyBorder="1" applyAlignment="1">
      <alignment horizontal="left" wrapText="1"/>
    </xf>
    <xf numFmtId="0" fontId="55" fillId="5" borderId="1" xfId="6" applyFont="1" applyFill="1" applyBorder="1" applyAlignment="1">
      <alignment horizontal="left" wrapText="1"/>
    </xf>
    <xf numFmtId="0" fontId="27" fillId="5" borderId="1" xfId="6" applyFont="1" applyFill="1" applyBorder="1" applyAlignment="1">
      <alignment horizontal="center"/>
    </xf>
    <xf numFmtId="168" fontId="28" fillId="5" borderId="1" xfId="6" applyNumberFormat="1" applyFont="1" applyFill="1" applyBorder="1" applyAlignment="1">
      <alignment vertical="center"/>
    </xf>
    <xf numFmtId="0" fontId="31" fillId="0" borderId="0" xfId="6" applyFont="1" applyAlignment="1">
      <alignment horizontal="center"/>
    </xf>
    <xf numFmtId="0" fontId="28" fillId="0" borderId="6" xfId="6" applyFont="1" applyBorder="1" applyAlignment="1">
      <alignment horizontal="left" vertical="center" wrapText="1" indent="1"/>
    </xf>
    <xf numFmtId="0" fontId="51" fillId="0" borderId="0" xfId="6" applyFont="1" applyAlignment="1">
      <alignment horizontal="center" wrapText="1"/>
    </xf>
    <xf numFmtId="0" fontId="28" fillId="0" borderId="14" xfId="6" applyFont="1" applyBorder="1" applyAlignment="1">
      <alignment horizontal="left" vertical="center" wrapText="1" indent="1"/>
    </xf>
    <xf numFmtId="0" fontId="31" fillId="0" borderId="0" xfId="6" applyFont="1" applyAlignment="1">
      <alignment horizontal="left" vertical="top" wrapText="1"/>
    </xf>
    <xf numFmtId="0" fontId="28" fillId="0" borderId="0" xfId="4" applyFont="1" applyFill="1" applyBorder="1" applyAlignment="1">
      <alignment horizontal="left" vertical="center"/>
    </xf>
    <xf numFmtId="4" fontId="28" fillId="0" borderId="5" xfId="5" applyNumberFormat="1" applyFont="1" applyBorder="1" applyAlignment="1">
      <alignment horizontal="right" vertical="center"/>
    </xf>
    <xf numFmtId="166" fontId="37" fillId="6" borderId="1" xfId="5" applyNumberFormat="1" applyFont="1" applyFill="1" applyBorder="1" applyAlignment="1">
      <alignment horizontal="right" vertical="center"/>
    </xf>
    <xf numFmtId="0" fontId="54" fillId="6" borderId="0" xfId="6" applyFont="1" applyFill="1" applyAlignment="1">
      <alignment horizontal="center"/>
    </xf>
    <xf numFmtId="4" fontId="37" fillId="5" borderId="1" xfId="5" applyNumberFormat="1" applyFont="1" applyFill="1" applyBorder="1" applyAlignment="1">
      <alignment horizontal="right" vertical="center"/>
    </xf>
    <xf numFmtId="0" fontId="45" fillId="5" borderId="1" xfId="6" applyFont="1" applyFill="1" applyBorder="1" applyAlignment="1">
      <alignment vertical="center" wrapText="1"/>
    </xf>
    <xf numFmtId="4" fontId="26" fillId="0" borderId="1" xfId="6" applyNumberFormat="1" applyFont="1" applyBorder="1" applyAlignment="1">
      <alignment horizontal="right" vertical="center"/>
    </xf>
    <xf numFmtId="0" fontId="4" fillId="0" borderId="1" xfId="6" applyFont="1" applyBorder="1" applyAlignment="1">
      <alignment horizontal="left" vertical="center" wrapText="1" indent="1"/>
    </xf>
    <xf numFmtId="0" fontId="4" fillId="0" borderId="1" xfId="6" applyFont="1" applyBorder="1" applyAlignment="1">
      <alignment horizontal="left" wrapText="1" indent="1"/>
    </xf>
    <xf numFmtId="0" fontId="4" fillId="0" borderId="1" xfId="6" applyFont="1" applyBorder="1" applyAlignment="1">
      <alignment horizontal="left" indent="1"/>
    </xf>
    <xf numFmtId="0" fontId="1" fillId="0" borderId="1" xfId="6" applyFont="1" applyBorder="1" applyAlignment="1">
      <alignment horizontal="left" indent="1"/>
    </xf>
    <xf numFmtId="0" fontId="1" fillId="0" borderId="1" xfId="6" applyFont="1" applyBorder="1" applyAlignment="1">
      <alignment horizontal="center"/>
    </xf>
    <xf numFmtId="0" fontId="26" fillId="0" borderId="7" xfId="6" applyFont="1" applyBorder="1" applyAlignment="1">
      <alignment wrapText="1"/>
    </xf>
    <xf numFmtId="4" fontId="45" fillId="5" borderId="1" xfId="6" applyNumberFormat="1" applyFont="1" applyFill="1" applyBorder="1" applyAlignment="1">
      <alignment horizontal="right" vertical="center"/>
    </xf>
    <xf numFmtId="0" fontId="43" fillId="5" borderId="0" xfId="6" applyFont="1" applyFill="1" applyBorder="1" applyAlignment="1">
      <alignment horizontal="left" vertical="center" wrapText="1"/>
    </xf>
    <xf numFmtId="0" fontId="37" fillId="5" borderId="0" xfId="6" applyFont="1" applyFill="1" applyAlignment="1">
      <alignment horizontal="left" vertical="center"/>
    </xf>
    <xf numFmtId="0" fontId="28" fillId="0" borderId="5" xfId="6" applyFont="1" applyBorder="1" applyAlignment="1">
      <alignment horizontal="left" indent="1"/>
    </xf>
    <xf numFmtId="0" fontId="28" fillId="0" borderId="6" xfId="6" applyFont="1" applyBorder="1" applyAlignment="1">
      <alignment horizontal="left" indent="1"/>
    </xf>
    <xf numFmtId="166" fontId="27" fillId="0" borderId="0" xfId="5" applyNumberFormat="1" applyFont="1" applyFill="1" applyBorder="1" applyAlignment="1">
      <alignment horizontal="right" vertical="center"/>
    </xf>
    <xf numFmtId="0" fontId="27" fillId="0" borderId="1" xfId="6" quotePrefix="1" applyFont="1" applyBorder="1"/>
    <xf numFmtId="0" fontId="28" fillId="0" borderId="1" xfId="6" quotePrefix="1" applyFont="1" applyBorder="1" applyAlignment="1">
      <alignment horizontal="left" wrapText="1" indent="1"/>
    </xf>
    <xf numFmtId="0" fontId="33" fillId="0" borderId="1" xfId="6" applyFont="1" applyBorder="1" applyAlignment="1">
      <alignment wrapText="1"/>
    </xf>
    <xf numFmtId="0" fontId="43" fillId="5" borderId="1" xfId="6" applyFont="1" applyFill="1" applyBorder="1" applyAlignment="1">
      <alignment vertical="center" wrapText="1"/>
    </xf>
    <xf numFmtId="4" fontId="33" fillId="0" borderId="1" xfId="6" applyNumberFormat="1" applyFont="1" applyBorder="1" applyAlignment="1">
      <alignment horizontal="right" vertical="center"/>
    </xf>
    <xf numFmtId="0" fontId="33" fillId="0" borderId="1" xfId="6" applyFont="1" applyBorder="1" applyAlignment="1">
      <alignment vertical="center" wrapText="1"/>
    </xf>
    <xf numFmtId="4" fontId="37" fillId="5" borderId="1" xfId="6" applyNumberFormat="1" applyFont="1" applyFill="1" applyBorder="1" applyAlignment="1">
      <alignment horizontal="right" vertical="center"/>
    </xf>
    <xf numFmtId="0" fontId="37" fillId="5" borderId="0" xfId="6" applyFont="1" applyFill="1" applyAlignment="1">
      <alignment horizontal="left" vertical="top" wrapText="1"/>
    </xf>
    <xf numFmtId="20" fontId="28" fillId="0" borderId="1" xfId="6" applyNumberFormat="1" applyFont="1" applyBorder="1" applyAlignment="1">
      <alignment horizontal="left" indent="1"/>
    </xf>
    <xf numFmtId="0" fontId="31" fillId="0" borderId="1" xfId="6" applyFont="1" applyBorder="1" applyAlignment="1">
      <alignment horizontal="left" vertical="center" wrapText="1"/>
    </xf>
    <xf numFmtId="4" fontId="43" fillId="5" borderId="1" xfId="6" applyNumberFormat="1" applyFont="1" applyFill="1" applyBorder="1" applyAlignment="1">
      <alignment horizontal="right" vertical="center"/>
    </xf>
    <xf numFmtId="0" fontId="27" fillId="0" borderId="0" xfId="6" quotePrefix="1" applyFont="1" applyAlignment="1">
      <alignment vertical="center"/>
    </xf>
    <xf numFmtId="0" fontId="28" fillId="0" borderId="6" xfId="6" applyFont="1" applyBorder="1" applyAlignment="1">
      <alignment horizontal="left" wrapText="1" indent="1"/>
    </xf>
    <xf numFmtId="0" fontId="27" fillId="0" borderId="1" xfId="6" quotePrefix="1" applyFont="1" applyBorder="1" applyAlignment="1">
      <alignment wrapText="1"/>
    </xf>
    <xf numFmtId="4" fontId="37" fillId="5" borderId="1" xfId="5" applyNumberFormat="1" applyFont="1" applyFill="1" applyBorder="1" applyAlignment="1">
      <alignment horizontal="right" vertical="center" wrapText="1" indent="1"/>
    </xf>
    <xf numFmtId="4" fontId="43" fillId="5" borderId="1" xfId="5" applyNumberFormat="1" applyFont="1" applyFill="1" applyBorder="1" applyAlignment="1">
      <alignment horizontal="right" vertical="center" wrapText="1" indent="1"/>
    </xf>
    <xf numFmtId="0" fontId="43" fillId="5" borderId="1" xfId="6" applyFont="1" applyFill="1" applyBorder="1" applyAlignment="1">
      <alignment horizontal="left" vertical="center" wrapText="1"/>
    </xf>
    <xf numFmtId="0" fontId="37" fillId="5" borderId="1" xfId="6" applyFont="1" applyFill="1" applyBorder="1" applyAlignment="1">
      <alignment horizontal="left" vertical="center"/>
    </xf>
    <xf numFmtId="0" fontId="57" fillId="5" borderId="1" xfId="6" applyFont="1" applyFill="1" applyBorder="1" applyAlignment="1">
      <alignment horizontal="left" vertical="center" wrapText="1"/>
    </xf>
    <xf numFmtId="0" fontId="57" fillId="5" borderId="1" xfId="6" applyFont="1" applyFill="1" applyBorder="1" applyAlignment="1">
      <alignment horizontal="left" vertical="center"/>
    </xf>
    <xf numFmtId="0" fontId="43" fillId="5" borderId="1" xfId="4" applyFont="1" applyFill="1" applyBorder="1" applyAlignment="1">
      <alignment horizontal="left" vertical="center"/>
    </xf>
    <xf numFmtId="0" fontId="43" fillId="5" borderId="1" xfId="6" applyFont="1" applyFill="1" applyBorder="1" applyAlignment="1">
      <alignment horizontal="left" vertical="center"/>
    </xf>
    <xf numFmtId="0" fontId="28" fillId="0" borderId="0" xfId="6" applyFont="1" applyAlignment="1">
      <alignment horizontal="left"/>
    </xf>
    <xf numFmtId="0" fontId="29" fillId="0" borderId="0" xfId="6" applyFont="1" applyAlignment="1">
      <alignment wrapText="1"/>
    </xf>
    <xf numFmtId="0" fontId="31" fillId="0" borderId="10" xfId="6" applyFont="1" applyBorder="1" applyAlignment="1">
      <alignment horizontal="left" wrapText="1"/>
    </xf>
    <xf numFmtId="0" fontId="37" fillId="0" borderId="1" xfId="6" applyFont="1" applyBorder="1" applyAlignment="1">
      <alignment horizontal="left" indent="1"/>
    </xf>
    <xf numFmtId="167" fontId="33" fillId="0" borderId="19" xfId="6" applyNumberFormat="1" applyFont="1" applyBorder="1"/>
    <xf numFmtId="0" fontId="48" fillId="0" borderId="17" xfId="6" applyFont="1" applyFill="1" applyBorder="1" applyAlignment="1">
      <alignment horizontal="left" wrapText="1" indent="1"/>
    </xf>
    <xf numFmtId="4" fontId="33" fillId="0" borderId="1" xfId="5" applyNumberFormat="1" applyFont="1" applyFill="1" applyBorder="1" applyAlignment="1">
      <alignment horizontal="right" vertical="center" wrapText="1"/>
    </xf>
    <xf numFmtId="4" fontId="37" fillId="5" borderId="1" xfId="6" applyNumberFormat="1" applyFont="1" applyFill="1" applyBorder="1" applyAlignment="1">
      <alignment horizontal="right" vertical="center" wrapText="1"/>
    </xf>
    <xf numFmtId="0" fontId="27" fillId="0" borderId="0" xfId="6" applyFont="1" applyAlignment="1">
      <alignment horizontal="left"/>
    </xf>
    <xf numFmtId="0" fontId="28" fillId="0" borderId="0" xfId="6" applyFont="1" applyAlignment="1">
      <alignment horizontal="left" vertical="center" wrapText="1" indent="4"/>
    </xf>
    <xf numFmtId="0" fontId="31" fillId="0" borderId="0" xfId="6" applyFont="1" applyAlignment="1">
      <alignment horizontal="justify" vertical="top" wrapText="1"/>
    </xf>
    <xf numFmtId="166" fontId="28" fillId="0" borderId="0" xfId="5" applyNumberFormat="1" applyFont="1" applyAlignment="1">
      <alignment horizontal="right" vertical="center"/>
    </xf>
    <xf numFmtId="0" fontId="28" fillId="0" borderId="1" xfId="6" applyFont="1" applyBorder="1" applyAlignment="1">
      <alignment vertical="center" wrapText="1"/>
    </xf>
    <xf numFmtId="0" fontId="27" fillId="0" borderId="1" xfId="6" applyFont="1" applyBorder="1" applyAlignment="1">
      <alignment horizontal="left" vertical="center" wrapText="1" indent="1"/>
    </xf>
    <xf numFmtId="4" fontId="28" fillId="0" borderId="1" xfId="5" applyNumberFormat="1" applyFont="1" applyBorder="1" applyAlignment="1">
      <alignment horizontal="right" indent="1"/>
    </xf>
    <xf numFmtId="4" fontId="43" fillId="5" borderId="1" xfId="6" applyNumberFormat="1" applyFont="1" applyFill="1" applyBorder="1" applyAlignment="1">
      <alignment wrapText="1"/>
    </xf>
    <xf numFmtId="4" fontId="43" fillId="5" borderId="1" xfId="6" applyNumberFormat="1" applyFont="1" applyFill="1" applyBorder="1" applyAlignment="1">
      <alignment vertical="center" wrapText="1"/>
    </xf>
    <xf numFmtId="0" fontId="58" fillId="0" borderId="0" xfId="6" applyFont="1" applyAlignment="1">
      <alignment horizontal="left" vertical="center"/>
    </xf>
    <xf numFmtId="0" fontId="59" fillId="0" borderId="0" xfId="6" applyFont="1" applyAlignment="1">
      <alignment horizontal="center" wrapText="1"/>
    </xf>
    <xf numFmtId="0" fontId="27" fillId="5" borderId="1" xfId="6" applyFont="1" applyFill="1" applyBorder="1" applyAlignment="1">
      <alignment horizontal="center" wrapText="1"/>
    </xf>
    <xf numFmtId="0" fontId="55" fillId="6" borderId="1" xfId="6" applyFont="1" applyFill="1" applyBorder="1" applyAlignment="1">
      <alignment horizontal="center" wrapText="1"/>
    </xf>
    <xf numFmtId="0" fontId="53" fillId="0" borderId="0" xfId="6" applyFont="1" applyAlignment="1">
      <alignment wrapText="1"/>
    </xf>
    <xf numFmtId="166" fontId="60" fillId="0" borderId="0" xfId="5" applyNumberFormat="1" applyFont="1" applyFill="1" applyBorder="1" applyAlignment="1">
      <alignment horizontal="justify" vertical="center"/>
    </xf>
    <xf numFmtId="0" fontId="28" fillId="0" borderId="0" xfId="6" applyFont="1" applyAlignment="1">
      <alignment horizontal="center" vertical="center"/>
    </xf>
    <xf numFmtId="166" fontId="43" fillId="5" borderId="9" xfId="5" quotePrefix="1" applyNumberFormat="1" applyFont="1" applyFill="1" applyBorder="1" applyAlignment="1">
      <alignment horizontal="center" vertical="center" wrapText="1"/>
    </xf>
    <xf numFmtId="0" fontId="39" fillId="4" borderId="0" xfId="6" applyFont="1" applyFill="1" applyAlignment="1">
      <alignment horizontal="left" vertical="center"/>
    </xf>
    <xf numFmtId="166" fontId="43" fillId="5" borderId="0" xfId="5" quotePrefix="1" applyNumberFormat="1" applyFont="1" applyFill="1" applyBorder="1" applyAlignment="1">
      <alignment horizontal="center" vertical="center" wrapText="1"/>
    </xf>
    <xf numFmtId="166" fontId="43" fillId="6" borderId="1" xfId="5" applyNumberFormat="1" applyFont="1" applyFill="1" applyBorder="1" applyAlignment="1">
      <alignment horizontal="right" vertical="center"/>
    </xf>
    <xf numFmtId="0" fontId="43" fillId="5" borderId="1" xfId="6" applyFont="1" applyFill="1" applyBorder="1" applyAlignment="1">
      <alignment horizontal="center" wrapText="1"/>
    </xf>
    <xf numFmtId="0" fontId="27" fillId="3" borderId="1" xfId="6" applyFont="1" applyFill="1" applyBorder="1" applyAlignment="1">
      <alignment horizontal="center" vertical="center" wrapText="1"/>
    </xf>
    <xf numFmtId="0" fontId="34" fillId="0" borderId="0" xfId="6" applyFont="1" applyAlignment="1">
      <alignment vertical="center"/>
    </xf>
    <xf numFmtId="0" fontId="31" fillId="0" borderId="0" xfId="6" applyFont="1" applyAlignment="1">
      <alignment horizontal="left" vertical="top"/>
    </xf>
    <xf numFmtId="0" fontId="53" fillId="0" borderId="0" xfId="4" applyFont="1" applyBorder="1" applyAlignment="1">
      <alignment horizontal="center" vertical="center"/>
    </xf>
    <xf numFmtId="3" fontId="33" fillId="0" borderId="1" xfId="4" applyNumberFormat="1" applyFont="1" applyBorder="1" applyAlignment="1" applyProtection="1">
      <alignment horizontal="center" vertical="center"/>
      <protection locked="0"/>
    </xf>
    <xf numFmtId="0" fontId="28" fillId="0" borderId="0" xfId="4" applyFont="1" applyFill="1" applyBorder="1" applyAlignment="1" applyProtection="1">
      <alignment horizontal="center" vertical="center" wrapText="1"/>
    </xf>
    <xf numFmtId="0" fontId="28" fillId="0" borderId="35" xfId="6" applyFont="1" applyBorder="1" applyAlignment="1">
      <alignment horizontal="left" vertical="center" wrapText="1" indent="1"/>
    </xf>
    <xf numFmtId="3" fontId="37" fillId="5" borderId="36" xfId="4" applyNumberFormat="1" applyFont="1" applyFill="1" applyBorder="1" applyAlignment="1" applyProtection="1">
      <alignment horizontal="center" vertical="center" wrapText="1"/>
    </xf>
    <xf numFmtId="0" fontId="37" fillId="5" borderId="35" xfId="6" applyFont="1" applyFill="1" applyBorder="1" applyAlignment="1">
      <alignment horizontal="left" vertical="center" wrapText="1" indent="1"/>
    </xf>
    <xf numFmtId="0" fontId="37" fillId="5" borderId="37" xfId="6" applyFont="1" applyFill="1" applyBorder="1" applyAlignment="1">
      <alignment horizontal="left" vertical="center" wrapText="1" indent="1"/>
    </xf>
    <xf numFmtId="3" fontId="37" fillId="5" borderId="23" xfId="4" applyNumberFormat="1" applyFont="1" applyFill="1" applyBorder="1" applyAlignment="1" applyProtection="1">
      <alignment horizontal="center" vertical="center" wrapText="1"/>
    </xf>
    <xf numFmtId="3" fontId="37" fillId="5" borderId="24" xfId="4" applyNumberFormat="1" applyFont="1" applyFill="1" applyBorder="1" applyAlignment="1" applyProtection="1">
      <alignment horizontal="center" vertical="center" wrapText="1"/>
    </xf>
    <xf numFmtId="0" fontId="28" fillId="0" borderId="0" xfId="4" applyFont="1" applyFill="1" applyBorder="1" applyAlignment="1">
      <alignment horizontal="center" vertical="center" wrapText="1"/>
    </xf>
    <xf numFmtId="0" fontId="28" fillId="0" borderId="35" xfId="6" applyFont="1" applyBorder="1" applyAlignment="1">
      <alignment horizontal="left" vertical="center" indent="1"/>
    </xf>
    <xf numFmtId="0" fontId="27" fillId="0" borderId="1" xfId="6" applyFont="1" applyBorder="1" applyAlignment="1">
      <alignment horizontal="center" vertical="center" wrapText="1"/>
    </xf>
    <xf numFmtId="0" fontId="28" fillId="0" borderId="39" xfId="6" applyFont="1" applyBorder="1" applyAlignment="1">
      <alignment horizontal="left" vertical="center" wrapText="1" indent="1"/>
    </xf>
    <xf numFmtId="0" fontId="37" fillId="5" borderId="35" xfId="6" applyFont="1" applyFill="1" applyBorder="1" applyAlignment="1">
      <alignment horizontal="center" vertical="center" wrapText="1"/>
    </xf>
    <xf numFmtId="0" fontId="28" fillId="0" borderId="35" xfId="6" applyFont="1" applyBorder="1" applyAlignment="1">
      <alignment horizontal="left" vertical="center" wrapText="1" indent="2"/>
    </xf>
    <xf numFmtId="0" fontId="27" fillId="0" borderId="0" xfId="6" applyFont="1" applyAlignment="1">
      <alignment horizontal="left" vertical="justify"/>
    </xf>
    <xf numFmtId="0" fontId="28" fillId="0" borderId="1" xfId="6" applyFont="1" applyBorder="1" applyAlignment="1">
      <alignment horizontal="center"/>
    </xf>
    <xf numFmtId="0" fontId="28" fillId="0" borderId="1" xfId="6" quotePrefix="1" applyFont="1" applyBorder="1" applyAlignment="1">
      <alignment horizontal="center"/>
    </xf>
    <xf numFmtId="0" fontId="28" fillId="0" borderId="0" xfId="4" applyFont="1" applyAlignment="1">
      <alignment horizontal="right"/>
    </xf>
    <xf numFmtId="0" fontId="28" fillId="0" borderId="0" xfId="4" applyFont="1" applyBorder="1" applyAlignment="1">
      <alignment horizontal="right"/>
    </xf>
    <xf numFmtId="0" fontId="27" fillId="0" borderId="0" xfId="6" applyFont="1" applyAlignment="1">
      <alignment horizontal="center" wrapText="1"/>
    </xf>
    <xf numFmtId="0" fontId="27" fillId="0" borderId="0" xfId="4" applyFont="1" applyFill="1" applyBorder="1" applyAlignment="1">
      <alignment horizontal="right"/>
    </xf>
    <xf numFmtId="0" fontId="28" fillId="0" borderId="0" xfId="4" applyFont="1"/>
    <xf numFmtId="0" fontId="28" fillId="0" borderId="0" xfId="4" applyFont="1" applyBorder="1"/>
    <xf numFmtId="4" fontId="33" fillId="0" borderId="1" xfId="4" applyNumberFormat="1" applyFont="1" applyBorder="1" applyAlignment="1">
      <alignment horizontal="right" vertical="center"/>
    </xf>
    <xf numFmtId="4" fontId="37" fillId="5" borderId="1" xfId="4" applyNumberFormat="1" applyFont="1" applyFill="1" applyBorder="1" applyAlignment="1">
      <alignment horizontal="right" vertical="center"/>
    </xf>
    <xf numFmtId="0" fontId="43" fillId="5" borderId="9" xfId="6" applyFont="1" applyFill="1" applyBorder="1" applyAlignment="1">
      <alignment horizontal="center" wrapText="1"/>
    </xf>
    <xf numFmtId="0" fontId="43" fillId="0" borderId="0" xfId="6" applyFont="1" applyAlignment="1">
      <alignment horizontal="left" vertical="center"/>
    </xf>
    <xf numFmtId="0" fontId="27" fillId="0" borderId="0" xfId="6" applyFont="1" applyAlignment="1">
      <alignment horizontal="center" vertical="center" wrapText="1"/>
    </xf>
    <xf numFmtId="0" fontId="28" fillId="0" borderId="0" xfId="6" applyFont="1" applyAlignment="1">
      <alignment vertical="center" wrapText="1"/>
    </xf>
    <xf numFmtId="0" fontId="28" fillId="0" borderId="1" xfId="6" applyFont="1" applyBorder="1" applyAlignment="1">
      <alignment wrapText="1"/>
    </xf>
    <xf numFmtId="4" fontId="28" fillId="0" borderId="20" xfId="4" applyNumberFormat="1" applyFont="1" applyBorder="1" applyAlignment="1">
      <alignment vertical="center" wrapText="1"/>
    </xf>
    <xf numFmtId="4" fontId="37" fillId="5" borderId="1" xfId="4" applyNumberFormat="1" applyFont="1" applyFill="1" applyBorder="1" applyAlignment="1">
      <alignment vertical="center" wrapText="1"/>
    </xf>
    <xf numFmtId="0" fontId="43" fillId="5" borderId="1" xfId="6" applyFont="1" applyFill="1" applyBorder="1" applyAlignment="1">
      <alignment horizontal="left" vertical="center" indent="1"/>
    </xf>
    <xf numFmtId="4" fontId="37" fillId="5" borderId="1" xfId="4" applyNumberFormat="1" applyFont="1" applyFill="1" applyBorder="1" applyAlignment="1">
      <alignment horizontal="right" vertical="center" wrapText="1"/>
    </xf>
    <xf numFmtId="0" fontId="27" fillId="0" borderId="0" xfId="6" applyFont="1" applyAlignment="1">
      <alignment horizontal="right" wrapText="1"/>
    </xf>
    <xf numFmtId="0" fontId="29" fillId="0" borderId="0" xfId="6" applyFont="1" applyAlignment="1">
      <alignment horizontal="right" vertical="center"/>
    </xf>
    <xf numFmtId="0" fontId="28" fillId="0" borderId="5" xfId="6" quotePrefix="1" applyFont="1" applyBorder="1" applyAlignment="1">
      <alignment horizontal="left" vertical="center" wrapText="1" indent="1"/>
    </xf>
    <xf numFmtId="0" fontId="28" fillId="0" borderId="6" xfId="6" quotePrefix="1" applyFont="1" applyBorder="1" applyAlignment="1">
      <alignment horizontal="left" vertical="center" wrapText="1" indent="1"/>
    </xf>
    <xf numFmtId="0" fontId="28" fillId="0" borderId="14" xfId="6" quotePrefix="1" applyFont="1" applyBorder="1" applyAlignment="1">
      <alignment horizontal="left" vertical="center" wrapText="1" indent="1"/>
    </xf>
    <xf numFmtId="0" fontId="28" fillId="0" borderId="7" xfId="6" quotePrefix="1" applyFont="1" applyBorder="1" applyAlignment="1">
      <alignment horizontal="left" vertical="center" wrapText="1" indent="1"/>
    </xf>
    <xf numFmtId="0" fontId="43" fillId="5" borderId="9" xfId="6" applyFont="1" applyFill="1" applyBorder="1" applyAlignment="1">
      <alignment vertical="center" wrapText="1"/>
    </xf>
    <xf numFmtId="0" fontId="31" fillId="0" borderId="0" xfId="6" applyFont="1" applyAlignment="1">
      <alignment horizontal="left" vertical="justify"/>
    </xf>
    <xf numFmtId="0" fontId="34" fillId="7" borderId="0" xfId="6" applyFont="1" applyFill="1" applyAlignment="1">
      <alignment horizontal="left" indent="1"/>
    </xf>
    <xf numFmtId="0" fontId="49" fillId="7" borderId="1" xfId="6" applyFont="1" applyFill="1" applyBorder="1" applyAlignment="1">
      <alignment horizontal="left" vertical="center"/>
    </xf>
    <xf numFmtId="0" fontId="43" fillId="7" borderId="1" xfId="6" applyFont="1" applyFill="1" applyBorder="1" applyAlignment="1">
      <alignment horizontal="left" vertical="center"/>
    </xf>
    <xf numFmtId="0" fontId="25" fillId="5" borderId="0" xfId="6" applyFill="1"/>
    <xf numFmtId="4" fontId="28" fillId="0" borderId="1" xfId="6" applyNumberFormat="1" applyFont="1" applyFill="1" applyBorder="1" applyAlignment="1">
      <alignment horizontal="center"/>
    </xf>
    <xf numFmtId="0" fontId="28" fillId="0" borderId="1" xfId="6" applyFont="1" applyFill="1" applyBorder="1" applyAlignment="1">
      <alignment horizontal="center"/>
    </xf>
    <xf numFmtId="0" fontId="27" fillId="0" borderId="1" xfId="6" applyFont="1" applyBorder="1" applyAlignment="1">
      <alignment horizontal="center" vertical="center" wrapText="1"/>
    </xf>
    <xf numFmtId="0" fontId="27" fillId="0" borderId="1" xfId="6" applyFont="1" applyBorder="1" applyAlignment="1">
      <alignment horizontal="center" vertical="center"/>
    </xf>
    <xf numFmtId="0" fontId="27" fillId="0" borderId="10" xfId="0" applyFont="1" applyBorder="1" applyAlignment="1">
      <alignment vertical="center"/>
    </xf>
    <xf numFmtId="0" fontId="27" fillId="0" borderId="1" xfId="0" applyFont="1" applyBorder="1" applyAlignment="1">
      <alignment horizontal="left" vertical="center"/>
    </xf>
    <xf numFmtId="0" fontId="27" fillId="0" borderId="21" xfId="0" applyFont="1" applyBorder="1" applyAlignment="1">
      <alignment horizontal="left" vertical="center"/>
    </xf>
    <xf numFmtId="0" fontId="61" fillId="0" borderId="1" xfId="6" applyFont="1" applyBorder="1"/>
    <xf numFmtId="0" fontId="37" fillId="5" borderId="15" xfId="6" applyFont="1" applyFill="1" applyBorder="1" applyAlignment="1">
      <alignment horizontal="left" vertical="top" wrapText="1" shrinkToFit="1"/>
    </xf>
    <xf numFmtId="0" fontId="37" fillId="5" borderId="1" xfId="6" applyFont="1" applyFill="1" applyBorder="1" applyAlignment="1">
      <alignment horizontal="left" vertical="top" wrapText="1" shrinkToFit="1"/>
    </xf>
    <xf numFmtId="0" fontId="37" fillId="5" borderId="0" xfId="6" applyFont="1" applyFill="1" applyAlignment="1">
      <alignment vertical="top"/>
    </xf>
    <xf numFmtId="0" fontId="33" fillId="5" borderId="1" xfId="6" applyFont="1" applyFill="1" applyBorder="1" applyAlignment="1">
      <alignment horizontal="left" wrapText="1" indent="1"/>
    </xf>
    <xf numFmtId="4" fontId="33" fillId="0" borderId="1" xfId="4" applyNumberFormat="1" applyFont="1" applyBorder="1" applyAlignment="1">
      <alignment horizontal="right" vertical="center" wrapText="1"/>
    </xf>
    <xf numFmtId="4" fontId="28" fillId="0" borderId="1" xfId="7" applyNumberFormat="1" applyFont="1" applyBorder="1" applyAlignment="1">
      <alignment horizontal="right" vertical="center"/>
    </xf>
    <xf numFmtId="4" fontId="28" fillId="5" borderId="1" xfId="9" applyNumberFormat="1" applyFont="1" applyFill="1" applyBorder="1"/>
    <xf numFmtId="49" fontId="33" fillId="0" borderId="1" xfId="6" applyNumberFormat="1" applyFont="1" applyBorder="1" applyAlignment="1">
      <alignment horizontal="right" wrapText="1"/>
    </xf>
    <xf numFmtId="170" fontId="33" fillId="0" borderId="1" xfId="5" applyNumberFormat="1" applyFont="1" applyFill="1" applyBorder="1" applyAlignment="1">
      <alignment horizontal="right" vertical="center" wrapText="1"/>
    </xf>
    <xf numFmtId="4" fontId="33" fillId="0" borderId="1" xfId="5" applyNumberFormat="1" applyFont="1" applyBorder="1" applyAlignment="1">
      <alignment horizontal="right" vertical="center"/>
    </xf>
    <xf numFmtId="4" fontId="33" fillId="0" borderId="1" xfId="6" applyNumberFormat="1" applyFont="1" applyFill="1" applyBorder="1" applyAlignment="1">
      <alignment horizontal="right"/>
    </xf>
    <xf numFmtId="0" fontId="29" fillId="0" borderId="0" xfId="6" applyFont="1" applyAlignment="1">
      <alignment horizontal="left" vertical="top"/>
    </xf>
    <xf numFmtId="4" fontId="33" fillId="0" borderId="1" xfId="6" applyNumberFormat="1" applyFont="1" applyBorder="1" applyAlignment="1">
      <alignment horizontal="right" wrapText="1"/>
    </xf>
    <xf numFmtId="0" fontId="36" fillId="4" borderId="8" xfId="11" applyFont="1" applyFill="1" applyBorder="1" applyAlignment="1">
      <alignment vertical="top"/>
    </xf>
    <xf numFmtId="0" fontId="62" fillId="4" borderId="8" xfId="11" applyFont="1" applyFill="1" applyBorder="1" applyAlignment="1">
      <alignment vertical="top"/>
    </xf>
    <xf numFmtId="0" fontId="63" fillId="0" borderId="0" xfId="0" applyFont="1" applyAlignment="1"/>
    <xf numFmtId="0" fontId="63" fillId="0" borderId="0" xfId="0" applyFont="1"/>
    <xf numFmtId="0" fontId="65" fillId="0" borderId="0" xfId="11" applyFont="1" applyAlignment="1">
      <alignment vertical="top"/>
    </xf>
    <xf numFmtId="0" fontId="64" fillId="0" borderId="0" xfId="11" applyFont="1"/>
    <xf numFmtId="0" fontId="64" fillId="3" borderId="0" xfId="11" applyFont="1" applyFill="1" applyAlignment="1">
      <alignment horizontal="left" vertical="center"/>
    </xf>
    <xf numFmtId="0" fontId="63" fillId="3" borderId="0" xfId="0" applyFont="1" applyFill="1" applyAlignment="1"/>
    <xf numFmtId="0" fontId="63" fillId="3" borderId="0" xfId="11" applyFont="1" applyFill="1" applyAlignment="1">
      <alignment horizontal="left" vertical="center"/>
    </xf>
    <xf numFmtId="0" fontId="68" fillId="0" borderId="0" xfId="11" applyFont="1" applyAlignment="1">
      <alignment vertical="center"/>
    </xf>
    <xf numFmtId="0" fontId="64" fillId="3" borderId="0" xfId="11" applyFont="1" applyFill="1" applyAlignment="1"/>
    <xf numFmtId="166" fontId="65" fillId="0" borderId="0" xfId="11" applyNumberFormat="1" applyFont="1" applyAlignment="1">
      <alignment vertical="top"/>
    </xf>
    <xf numFmtId="166" fontId="64" fillId="0" borderId="0" xfId="11" applyNumberFormat="1" applyFont="1"/>
    <xf numFmtId="49" fontId="64" fillId="3" borderId="0" xfId="0" applyNumberFormat="1" applyFont="1" applyFill="1" applyAlignment="1">
      <alignment horizontal="left" vertical="center"/>
    </xf>
    <xf numFmtId="0" fontId="69" fillId="3" borderId="0" xfId="11" applyFont="1" applyFill="1" applyAlignment="1">
      <alignment horizontal="left" vertical="center"/>
    </xf>
    <xf numFmtId="166" fontId="63" fillId="0" borderId="0" xfId="0" applyNumberFormat="1" applyFont="1"/>
    <xf numFmtId="0" fontId="67" fillId="0" borderId="0" xfId="0" applyFont="1"/>
    <xf numFmtId="0" fontId="67" fillId="3" borderId="0" xfId="0" applyFont="1" applyFill="1" applyAlignment="1"/>
    <xf numFmtId="0" fontId="43" fillId="5" borderId="37" xfId="6" applyFont="1" applyFill="1" applyBorder="1" applyAlignment="1">
      <alignment horizontal="left" vertical="center" wrapText="1" indent="1"/>
    </xf>
    <xf numFmtId="166" fontId="33" fillId="8" borderId="42" xfId="10" applyNumberFormat="1" applyFont="1" applyFill="1" applyBorder="1" applyAlignment="1">
      <alignment horizontal="right" vertical="center" wrapText="1"/>
    </xf>
    <xf numFmtId="0" fontId="33" fillId="3" borderId="39" xfId="0" applyFont="1" applyFill="1" applyBorder="1" applyAlignment="1">
      <alignment horizontal="left" vertical="center" wrapText="1"/>
    </xf>
    <xf numFmtId="0" fontId="33" fillId="3" borderId="35" xfId="0" applyFont="1" applyFill="1" applyBorder="1" applyAlignment="1">
      <alignment horizontal="left" vertical="center" wrapText="1"/>
    </xf>
    <xf numFmtId="0" fontId="48" fillId="0" borderId="1" xfId="6" applyFont="1" applyBorder="1" applyAlignment="1">
      <alignment horizontal="left" vertical="center" wrapText="1"/>
    </xf>
    <xf numFmtId="0" fontId="36" fillId="4" borderId="43" xfId="0" applyFont="1" applyFill="1" applyBorder="1" applyAlignment="1">
      <alignment vertical="center"/>
    </xf>
    <xf numFmtId="0" fontId="40" fillId="4" borderId="43" xfId="0" applyFont="1" applyFill="1" applyBorder="1" applyAlignment="1">
      <alignment vertical="center"/>
    </xf>
    <xf numFmtId="0" fontId="63" fillId="3" borderId="0" xfId="0" applyFont="1" applyFill="1" applyAlignment="1">
      <alignment vertical="center"/>
    </xf>
    <xf numFmtId="0" fontId="66" fillId="3" borderId="0" xfId="0" applyFont="1" applyFill="1" applyAlignment="1">
      <alignment vertical="center"/>
    </xf>
    <xf numFmtId="0" fontId="33" fillId="3" borderId="1" xfId="0" applyFont="1" applyFill="1" applyBorder="1" applyAlignment="1">
      <alignment horizontal="left" vertical="center" wrapText="1"/>
    </xf>
    <xf numFmtId="0" fontId="33" fillId="3" borderId="10" xfId="0" applyFont="1" applyFill="1" applyBorder="1" applyAlignment="1">
      <alignment horizontal="left" vertical="center" wrapText="1"/>
    </xf>
    <xf numFmtId="0" fontId="63" fillId="0" borderId="0" xfId="0" applyFont="1" applyFill="1" applyAlignment="1">
      <alignment vertical="center"/>
    </xf>
    <xf numFmtId="0" fontId="66" fillId="0" borderId="0" xfId="0" applyFont="1" applyFill="1" applyAlignment="1">
      <alignment vertical="center"/>
    </xf>
    <xf numFmtId="0" fontId="0" fillId="0" borderId="0" xfId="0" applyFill="1"/>
    <xf numFmtId="0" fontId="69" fillId="0" borderId="0" xfId="0" applyFont="1" applyFill="1" applyBorder="1" applyAlignment="1">
      <alignment horizontal="left" vertical="center"/>
    </xf>
    <xf numFmtId="0" fontId="0" fillId="0" borderId="19" xfId="0" applyFill="1" applyBorder="1"/>
    <xf numFmtId="0" fontId="63" fillId="0" borderId="0" xfId="0" applyFont="1" applyFill="1" applyBorder="1" applyAlignment="1">
      <alignment vertical="center"/>
    </xf>
    <xf numFmtId="0" fontId="28" fillId="0" borderId="1" xfId="11" applyFont="1" applyBorder="1" applyAlignment="1">
      <alignment horizontal="center" vertical="center" wrapText="1"/>
    </xf>
    <xf numFmtId="0" fontId="68" fillId="3" borderId="0" xfId="0" applyFont="1" applyFill="1"/>
    <xf numFmtId="0" fontId="66" fillId="0" borderId="0" xfId="0" applyFont="1"/>
    <xf numFmtId="0" fontId="66" fillId="0" borderId="0" xfId="0" applyFont="1" applyAlignment="1">
      <alignment vertical="center"/>
    </xf>
    <xf numFmtId="0" fontId="66" fillId="3" borderId="0" xfId="0" applyFont="1" applyFill="1" applyAlignment="1">
      <alignment horizontal="left" vertical="center"/>
    </xf>
    <xf numFmtId="0" fontId="68" fillId="0" borderId="0" xfId="11" applyFont="1" applyAlignment="1">
      <alignment horizontal="right" vertical="center"/>
    </xf>
    <xf numFmtId="0" fontId="63" fillId="0" borderId="0" xfId="0" applyFont="1" applyAlignment="1">
      <alignment vertical="center"/>
    </xf>
    <xf numFmtId="0" fontId="27" fillId="3" borderId="1" xfId="0" applyFont="1" applyFill="1" applyBorder="1" applyAlignment="1">
      <alignment horizontal="right" wrapText="1"/>
    </xf>
    <xf numFmtId="0" fontId="68" fillId="0" borderId="0" xfId="0" applyFont="1" applyAlignment="1">
      <alignment horizontal="center" vertical="center"/>
    </xf>
    <xf numFmtId="0" fontId="68" fillId="3" borderId="1" xfId="0" applyFont="1" applyFill="1" applyBorder="1" applyAlignment="1">
      <alignment wrapText="1"/>
    </xf>
    <xf numFmtId="0" fontId="66" fillId="3" borderId="1" xfId="0" applyFont="1" applyFill="1" applyBorder="1" applyAlignment="1">
      <alignment horizontal="center" vertical="center" wrapText="1"/>
    </xf>
    <xf numFmtId="0" fontId="66" fillId="3" borderId="10" xfId="0" applyFont="1" applyFill="1" applyBorder="1" applyAlignment="1">
      <alignment horizontal="center" vertical="center" wrapText="1"/>
    </xf>
    <xf numFmtId="0" fontId="64" fillId="0" borderId="0" xfId="0" applyFont="1"/>
    <xf numFmtId="0" fontId="68" fillId="0" borderId="0" xfId="0" applyFont="1" applyAlignment="1">
      <alignment horizontal="center" vertical="center" wrapText="1"/>
    </xf>
    <xf numFmtId="166" fontId="64" fillId="0" borderId="0" xfId="0" applyNumberFormat="1" applyFont="1"/>
    <xf numFmtId="0" fontId="64" fillId="3" borderId="10" xfId="0" applyFont="1" applyFill="1" applyBorder="1" applyAlignment="1">
      <alignment horizontal="left" vertical="center" wrapText="1"/>
    </xf>
    <xf numFmtId="0" fontId="64" fillId="0" borderId="0" xfId="0" applyFont="1" applyAlignment="1">
      <alignment horizontal="left" vertical="center" wrapText="1"/>
    </xf>
    <xf numFmtId="0" fontId="64" fillId="0" borderId="0" xfId="11" applyFont="1" applyAlignment="1">
      <alignment horizontal="left" vertical="center" wrapText="1"/>
    </xf>
    <xf numFmtId="0" fontId="63" fillId="3" borderId="10" xfId="0" applyFont="1" applyFill="1" applyBorder="1" applyAlignment="1">
      <alignment horizontal="left" vertical="center" wrapText="1"/>
    </xf>
    <xf numFmtId="166" fontId="66" fillId="3" borderId="0" xfId="0" applyNumberFormat="1" applyFont="1" applyFill="1"/>
    <xf numFmtId="0" fontId="64" fillId="0" borderId="0" xfId="11" applyFont="1" applyFill="1" applyBorder="1" applyAlignment="1">
      <alignment horizontal="left" vertical="center" wrapText="1"/>
    </xf>
    <xf numFmtId="166" fontId="68" fillId="3" borderId="0" xfId="0" applyNumberFormat="1" applyFont="1" applyFill="1"/>
    <xf numFmtId="0" fontId="68" fillId="3" borderId="10" xfId="0" applyFont="1" applyFill="1" applyBorder="1" applyAlignment="1">
      <alignment horizontal="right" vertical="center" wrapText="1"/>
    </xf>
    <xf numFmtId="0" fontId="66" fillId="3" borderId="1" xfId="11" applyFont="1" applyFill="1" applyBorder="1" applyAlignment="1">
      <alignment horizontal="center" vertical="center" wrapText="1"/>
    </xf>
    <xf numFmtId="0" fontId="66" fillId="3" borderId="8" xfId="0" applyFont="1" applyFill="1" applyBorder="1" applyAlignment="1">
      <alignment horizontal="left" vertical="center"/>
    </xf>
    <xf numFmtId="0" fontId="63" fillId="3" borderId="20" xfId="0" applyFont="1" applyFill="1" applyBorder="1" applyAlignment="1">
      <alignment horizontal="left" vertical="center" wrapText="1"/>
    </xf>
    <xf numFmtId="0" fontId="64" fillId="3" borderId="1" xfId="0" applyFont="1" applyFill="1" applyBorder="1" applyAlignment="1">
      <alignment horizontal="left" vertical="center" wrapText="1"/>
    </xf>
    <xf numFmtId="0" fontId="66" fillId="0" borderId="0" xfId="0" applyFont="1" applyBorder="1" applyAlignment="1">
      <alignment vertical="center"/>
    </xf>
    <xf numFmtId="0" fontId="63" fillId="0" borderId="0" xfId="0" applyFont="1" applyBorder="1" applyAlignment="1">
      <alignment vertical="center"/>
    </xf>
    <xf numFmtId="1" fontId="64" fillId="3" borderId="1" xfId="2" applyNumberFormat="1" applyFont="1" applyFill="1" applyBorder="1" applyAlignment="1">
      <alignment horizontal="left" vertical="center" wrapText="1"/>
    </xf>
    <xf numFmtId="0" fontId="34" fillId="7" borderId="10" xfId="6" applyFont="1" applyFill="1" applyBorder="1" applyAlignment="1">
      <alignment vertical="top" wrapText="1"/>
    </xf>
    <xf numFmtId="0" fontId="34" fillId="7" borderId="8" xfId="6" applyFont="1" applyFill="1" applyBorder="1" applyAlignment="1">
      <alignment horizontal="right" vertical="top" wrapText="1"/>
    </xf>
    <xf numFmtId="0" fontId="34" fillId="7" borderId="9" xfId="6" applyFont="1" applyFill="1" applyBorder="1" applyAlignment="1">
      <alignment horizontal="right" vertical="top" wrapText="1"/>
    </xf>
    <xf numFmtId="0" fontId="37" fillId="5" borderId="1" xfId="6" applyFont="1" applyFill="1" applyBorder="1" applyAlignment="1">
      <alignment horizontal="center" wrapText="1"/>
    </xf>
    <xf numFmtId="0" fontId="64" fillId="0" borderId="0" xfId="11" applyFont="1" applyFill="1" applyAlignment="1">
      <alignment horizontal="left" vertical="center"/>
    </xf>
    <xf numFmtId="0" fontId="63" fillId="0" borderId="0" xfId="11" applyFont="1" applyFill="1" applyAlignment="1">
      <alignment horizontal="left" vertical="center"/>
    </xf>
    <xf numFmtId="0" fontId="66" fillId="3" borderId="10" xfId="0" applyFont="1" applyFill="1" applyBorder="1" applyAlignment="1">
      <alignment horizontal="left" vertical="center"/>
    </xf>
    <xf numFmtId="0" fontId="66" fillId="3" borderId="9" xfId="0" applyFont="1" applyFill="1" applyBorder="1" applyAlignment="1">
      <alignment horizontal="left" vertical="center"/>
    </xf>
    <xf numFmtId="166" fontId="63" fillId="3" borderId="1" xfId="0" applyNumberFormat="1" applyFont="1" applyFill="1" applyBorder="1" applyAlignment="1">
      <alignment horizontal="center" vertical="center" wrapText="1"/>
    </xf>
    <xf numFmtId="0" fontId="34" fillId="7" borderId="9" xfId="6" applyFont="1" applyFill="1" applyBorder="1" applyAlignment="1">
      <alignment horizontal="left" vertical="top" wrapText="1"/>
    </xf>
    <xf numFmtId="0" fontId="34" fillId="7" borderId="1" xfId="6" applyFont="1" applyFill="1" applyBorder="1" applyAlignment="1">
      <alignment horizontal="left" vertical="top" wrapText="1"/>
    </xf>
    <xf numFmtId="0" fontId="43" fillId="0" borderId="8" xfId="6" applyFont="1" applyFill="1" applyBorder="1" applyAlignment="1">
      <alignment horizontal="center" wrapText="1"/>
    </xf>
    <xf numFmtId="4" fontId="37" fillId="0" borderId="8" xfId="4" applyNumberFormat="1" applyFont="1" applyFill="1" applyBorder="1" applyAlignment="1">
      <alignment horizontal="right" vertical="center"/>
    </xf>
    <xf numFmtId="4" fontId="37" fillId="0" borderId="9" xfId="4" applyNumberFormat="1" applyFont="1" applyFill="1" applyBorder="1" applyAlignment="1">
      <alignment horizontal="right" vertical="center"/>
    </xf>
    <xf numFmtId="0" fontId="36" fillId="4" borderId="2" xfId="0" applyFont="1" applyFill="1" applyBorder="1" applyAlignment="1">
      <alignment vertical="center"/>
    </xf>
    <xf numFmtId="0" fontId="40" fillId="4" borderId="2" xfId="0" applyFont="1" applyFill="1" applyBorder="1" applyAlignment="1">
      <alignment vertical="center"/>
    </xf>
    <xf numFmtId="4" fontId="33" fillId="0" borderId="1" xfId="0" applyNumberFormat="1" applyFont="1" applyFill="1" applyBorder="1" applyAlignment="1">
      <alignment horizontal="right" vertical="center" wrapText="1"/>
    </xf>
    <xf numFmtId="3" fontId="43" fillId="5" borderId="23" xfId="4" applyNumberFormat="1" applyFont="1" applyFill="1" applyBorder="1" applyAlignment="1" applyProtection="1">
      <alignment horizontal="right" vertical="center" wrapText="1"/>
    </xf>
    <xf numFmtId="3" fontId="43" fillId="5" borderId="24" xfId="4" applyNumberFormat="1" applyFont="1" applyFill="1" applyBorder="1" applyAlignment="1" applyProtection="1">
      <alignment horizontal="right" vertical="center" wrapText="1"/>
    </xf>
    <xf numFmtId="166" fontId="33" fillId="3" borderId="40" xfId="0" applyNumberFormat="1" applyFont="1" applyFill="1" applyBorder="1" applyAlignment="1">
      <alignment horizontal="right" vertical="center" wrapText="1"/>
    </xf>
    <xf numFmtId="3" fontId="37" fillId="5" borderId="41" xfId="4" applyNumberFormat="1" applyFont="1" applyFill="1" applyBorder="1" applyAlignment="1" applyProtection="1">
      <alignment horizontal="right" vertical="center" wrapText="1"/>
    </xf>
    <xf numFmtId="166" fontId="33" fillId="3" borderId="1" xfId="0" applyNumberFormat="1" applyFont="1" applyFill="1" applyBorder="1" applyAlignment="1">
      <alignment horizontal="right" vertical="center" wrapText="1"/>
    </xf>
    <xf numFmtId="166" fontId="33" fillId="3" borderId="20" xfId="0" applyNumberFormat="1" applyFont="1" applyFill="1" applyBorder="1" applyAlignment="1">
      <alignment horizontal="right" vertical="center" wrapText="1"/>
    </xf>
    <xf numFmtId="3" fontId="37" fillId="5" borderId="36" xfId="4" applyNumberFormat="1" applyFont="1" applyFill="1" applyBorder="1" applyAlignment="1" applyProtection="1">
      <alignment horizontal="right" vertical="center" wrapText="1"/>
    </xf>
    <xf numFmtId="3" fontId="33" fillId="0" borderId="1" xfId="4" applyNumberFormat="1" applyFont="1" applyBorder="1" applyAlignment="1" applyProtection="1">
      <alignment horizontal="right" vertical="center"/>
      <protection locked="0"/>
    </xf>
    <xf numFmtId="3" fontId="37" fillId="5" borderId="1" xfId="4" applyNumberFormat="1" applyFont="1" applyFill="1" applyBorder="1" applyAlignment="1" applyProtection="1">
      <alignment horizontal="right" vertical="center" wrapText="1"/>
    </xf>
    <xf numFmtId="3" fontId="37" fillId="5" borderId="23" xfId="4" applyNumberFormat="1" applyFont="1" applyFill="1" applyBorder="1" applyAlignment="1" applyProtection="1">
      <alignment horizontal="right" vertical="center" wrapText="1"/>
    </xf>
    <xf numFmtId="3" fontId="33" fillId="0" borderId="40" xfId="4" applyNumberFormat="1" applyFont="1" applyBorder="1" applyAlignment="1" applyProtection="1">
      <alignment horizontal="right" vertical="center"/>
      <protection locked="0"/>
    </xf>
    <xf numFmtId="3" fontId="37" fillId="5" borderId="24" xfId="4" applyNumberFormat="1" applyFont="1" applyFill="1" applyBorder="1" applyAlignment="1" applyProtection="1">
      <alignment horizontal="right" vertical="center" wrapText="1"/>
    </xf>
    <xf numFmtId="3" fontId="33" fillId="0" borderId="1" xfId="4" applyNumberFormat="1" applyFont="1" applyFill="1" applyBorder="1" applyAlignment="1">
      <alignment horizontal="right" vertical="center"/>
    </xf>
    <xf numFmtId="3" fontId="33" fillId="0" borderId="1" xfId="4" applyNumberFormat="1" applyFont="1" applyBorder="1" applyAlignment="1">
      <alignment horizontal="right" vertical="center"/>
    </xf>
    <xf numFmtId="3" fontId="37" fillId="5" borderId="1" xfId="4" applyNumberFormat="1" applyFont="1" applyFill="1" applyBorder="1" applyAlignment="1">
      <alignment horizontal="right" vertical="center"/>
    </xf>
    <xf numFmtId="3" fontId="37" fillId="5" borderId="1" xfId="4" applyNumberFormat="1" applyFont="1" applyFill="1" applyBorder="1" applyAlignment="1">
      <alignment horizontal="right" wrapText="1"/>
    </xf>
    <xf numFmtId="3" fontId="37" fillId="5" borderId="1" xfId="4" applyNumberFormat="1" applyFont="1" applyFill="1" applyBorder="1" applyAlignment="1">
      <alignment horizontal="right" vertical="center" wrapText="1"/>
    </xf>
    <xf numFmtId="3" fontId="33" fillId="3" borderId="20" xfId="0" applyNumberFormat="1" applyFont="1" applyFill="1" applyBorder="1" applyAlignment="1">
      <alignment horizontal="right" vertical="center" wrapText="1"/>
    </xf>
    <xf numFmtId="3" fontId="63" fillId="3" borderId="1" xfId="0" applyNumberFormat="1" applyFont="1" applyFill="1" applyBorder="1" applyAlignment="1">
      <alignment horizontal="center" vertical="center" wrapText="1"/>
    </xf>
    <xf numFmtId="4" fontId="28" fillId="0" borderId="1" xfId="5" applyNumberFormat="1" applyFont="1" applyBorder="1" applyAlignment="1">
      <alignment horizontal="left" vertical="top" indent="1"/>
    </xf>
    <xf numFmtId="0" fontId="33" fillId="0" borderId="1" xfId="5" applyNumberFormat="1" applyFont="1" applyBorder="1" applyAlignment="1">
      <alignment horizontal="left" vertical="top"/>
    </xf>
    <xf numFmtId="3" fontId="63" fillId="3" borderId="20" xfId="0" applyNumberFormat="1" applyFont="1" applyFill="1" applyBorder="1" applyAlignment="1">
      <alignment horizontal="right" vertical="center" wrapText="1"/>
    </xf>
    <xf numFmtId="4" fontId="63" fillId="3" borderId="1" xfId="0" applyNumberFormat="1" applyFont="1" applyFill="1" applyBorder="1" applyAlignment="1">
      <alignment horizontal="right" vertical="center" wrapText="1"/>
    </xf>
    <xf numFmtId="0" fontId="33" fillId="5" borderId="1" xfId="6" applyFont="1" applyFill="1" applyBorder="1" applyAlignment="1">
      <alignment horizontal="left" wrapText="1" indent="2"/>
    </xf>
    <xf numFmtId="0" fontId="28" fillId="5" borderId="0" xfId="6" applyFont="1" applyFill="1" applyAlignment="1">
      <alignment horizontal="left" vertical="center"/>
    </xf>
    <xf numFmtId="0" fontId="64" fillId="0" borderId="0" xfId="0" applyFont="1" applyAlignment="1">
      <alignment vertical="center"/>
    </xf>
    <xf numFmtId="0" fontId="68" fillId="0" borderId="0" xfId="0" applyFont="1" applyFill="1" applyAlignment="1">
      <alignment vertical="center"/>
    </xf>
    <xf numFmtId="0" fontId="28" fillId="5" borderId="0" xfId="6" applyFont="1" applyFill="1" applyBorder="1" applyAlignment="1">
      <alignment vertical="top" wrapText="1"/>
    </xf>
    <xf numFmtId="0" fontId="28" fillId="3" borderId="1" xfId="11" applyFont="1" applyFill="1" applyBorder="1" applyAlignment="1">
      <alignment horizontal="center" vertical="center" wrapText="1"/>
    </xf>
    <xf numFmtId="0" fontId="27" fillId="3" borderId="1" xfId="11" applyFont="1" applyFill="1" applyBorder="1" applyAlignment="1">
      <alignment horizontal="center" vertical="center" wrapText="1"/>
    </xf>
    <xf numFmtId="0" fontId="28" fillId="0" borderId="1" xfId="6" applyFont="1" applyBorder="1" applyAlignment="1">
      <alignment horizontal="center" vertical="center" wrapText="1"/>
    </xf>
    <xf numFmtId="0" fontId="72" fillId="5" borderId="1" xfId="6" applyFont="1" applyFill="1" applyBorder="1" applyAlignment="1">
      <alignment horizontal="right" wrapText="1"/>
    </xf>
    <xf numFmtId="0" fontId="27" fillId="0" borderId="17" xfId="6" applyFont="1" applyBorder="1" applyAlignment="1">
      <alignment vertical="top"/>
    </xf>
    <xf numFmtId="0" fontId="28" fillId="5" borderId="1" xfId="11" applyFont="1" applyFill="1" applyBorder="1" applyAlignment="1">
      <alignment horizontal="left" vertical="center" wrapText="1"/>
    </xf>
    <xf numFmtId="0" fontId="28" fillId="5" borderId="0" xfId="11" applyFont="1" applyFill="1" applyAlignment="1">
      <alignment vertical="top" wrapText="1"/>
    </xf>
    <xf numFmtId="0" fontId="28" fillId="5" borderId="0" xfId="11" applyFont="1" applyFill="1" applyAlignment="1">
      <alignment horizontal="left" vertical="top" wrapText="1"/>
    </xf>
    <xf numFmtId="0" fontId="73" fillId="0" borderId="0" xfId="0" applyFont="1"/>
    <xf numFmtId="168" fontId="31" fillId="0" borderId="0" xfId="6" applyNumberFormat="1" applyFont="1" applyAlignment="1">
      <alignment horizontal="left" vertical="top" wrapText="1"/>
    </xf>
    <xf numFmtId="0" fontId="33" fillId="5" borderId="1" xfId="6" applyFont="1" applyFill="1" applyBorder="1" applyAlignment="1">
      <alignment horizontal="left" vertical="center" wrapText="1"/>
    </xf>
    <xf numFmtId="0" fontId="28" fillId="5" borderId="17" xfId="6" applyFont="1" applyFill="1" applyBorder="1" applyAlignment="1">
      <alignment horizontal="left" vertical="top" wrapText="1"/>
    </xf>
    <xf numFmtId="0" fontId="75" fillId="5" borderId="0" xfId="6" applyFont="1" applyFill="1"/>
    <xf numFmtId="0" fontId="76" fillId="3" borderId="1" xfId="6" applyFont="1" applyFill="1" applyBorder="1" applyAlignment="1">
      <alignment horizontal="center" vertical="center" wrapText="1"/>
    </xf>
    <xf numFmtId="0" fontId="75" fillId="5" borderId="0" xfId="6" applyFont="1" applyFill="1" applyAlignment="1">
      <alignment horizontal="left"/>
    </xf>
    <xf numFmtId="0" fontId="75" fillId="5" borderId="0" xfId="6" applyFont="1" applyFill="1" applyAlignment="1">
      <alignment horizontal="right"/>
    </xf>
    <xf numFmtId="0" fontId="77" fillId="5" borderId="0" xfId="6" applyFont="1" applyFill="1" applyAlignment="1">
      <alignment horizontal="center" vertical="center" wrapText="1"/>
    </xf>
    <xf numFmtId="0" fontId="75" fillId="0" borderId="0" xfId="6" applyFont="1"/>
    <xf numFmtId="0" fontId="74" fillId="0" borderId="0" xfId="6" applyFont="1" applyAlignment="1">
      <alignment vertical="top"/>
    </xf>
    <xf numFmtId="0" fontId="75" fillId="5" borderId="0" xfId="6" applyFont="1" applyFill="1" applyAlignment="1">
      <alignment vertical="top" wrapText="1"/>
    </xf>
    <xf numFmtId="0" fontId="74" fillId="5" borderId="0" xfId="6" applyFont="1" applyFill="1" applyAlignment="1">
      <alignment vertical="top"/>
    </xf>
    <xf numFmtId="0" fontId="37" fillId="5" borderId="1" xfId="0" applyFont="1" applyFill="1" applyBorder="1" applyAlignment="1">
      <alignment horizontal="left" vertical="center" wrapText="1"/>
    </xf>
    <xf numFmtId="0" fontId="37" fillId="5" borderId="0" xfId="11" applyFont="1" applyFill="1" applyAlignment="1">
      <alignment horizontal="left" vertical="center" wrapText="1"/>
    </xf>
    <xf numFmtId="0" fontId="78" fillId="0" borderId="0" xfId="0" applyFont="1"/>
    <xf numFmtId="0" fontId="79" fillId="0" borderId="0" xfId="0" applyFont="1"/>
    <xf numFmtId="0" fontId="37" fillId="5" borderId="1" xfId="11" applyFont="1" applyFill="1" applyBorder="1" applyAlignment="1">
      <alignment horizontal="left" vertical="top" wrapText="1"/>
    </xf>
    <xf numFmtId="0" fontId="2" fillId="0" borderId="0" xfId="6" applyFont="1" applyAlignment="1">
      <alignment horizontal="right"/>
    </xf>
    <xf numFmtId="0" fontId="6" fillId="0" borderId="0" xfId="6" applyFont="1" applyAlignment="1">
      <alignment horizontal="left" vertical="justify" wrapText="1"/>
    </xf>
    <xf numFmtId="0" fontId="44" fillId="0" borderId="0" xfId="6" applyFont="1" applyAlignment="1">
      <alignment horizontal="center" wrapText="1"/>
    </xf>
    <xf numFmtId="0" fontId="44" fillId="5" borderId="19" xfId="6" applyFont="1" applyFill="1" applyBorder="1" applyAlignment="1">
      <alignment horizontal="left" vertical="center" wrapText="1"/>
    </xf>
    <xf numFmtId="0" fontId="44" fillId="5" borderId="0" xfId="6" applyFont="1" applyFill="1" applyBorder="1" applyAlignment="1">
      <alignment horizontal="left" vertical="center" wrapText="1"/>
    </xf>
    <xf numFmtId="0" fontId="44" fillId="5" borderId="25" xfId="6" applyFont="1" applyFill="1" applyBorder="1" applyAlignment="1">
      <alignment horizontal="left" vertical="center" wrapText="1"/>
    </xf>
    <xf numFmtId="0" fontId="8" fillId="0" borderId="0" xfId="6" applyFont="1" applyAlignment="1">
      <alignment horizontal="center" vertical="center" wrapText="1"/>
    </xf>
    <xf numFmtId="0" fontId="42" fillId="4" borderId="18"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11" xfId="6" applyFont="1" applyFill="1" applyBorder="1" applyAlignment="1">
      <alignment horizontal="center" vertical="center" wrapText="1"/>
    </xf>
    <xf numFmtId="0" fontId="42" fillId="4" borderId="19" xfId="6" applyFont="1" applyFill="1" applyBorder="1" applyAlignment="1">
      <alignment horizontal="center" vertical="center" wrapText="1"/>
    </xf>
    <xf numFmtId="0" fontId="42" fillId="4" borderId="0" xfId="6" applyFont="1" applyFill="1" applyAlignment="1">
      <alignment horizontal="center" vertical="center" wrapText="1"/>
    </xf>
    <xf numFmtId="0" fontId="42" fillId="4" borderId="25" xfId="6" applyFont="1" applyFill="1" applyBorder="1" applyAlignment="1">
      <alignment horizontal="center" vertical="center" wrapText="1"/>
    </xf>
    <xf numFmtId="0" fontId="42" fillId="4" borderId="15" xfId="6" applyFont="1" applyFill="1" applyBorder="1" applyAlignment="1">
      <alignment horizontal="center" vertical="center" wrapText="1"/>
    </xf>
    <xf numFmtId="0" fontId="42" fillId="4" borderId="17" xfId="6" applyFont="1" applyFill="1" applyBorder="1" applyAlignment="1">
      <alignment horizontal="center" vertical="center" wrapText="1"/>
    </xf>
    <xf numFmtId="0" fontId="42" fillId="4" borderId="22" xfId="6" applyFont="1" applyFill="1" applyBorder="1" applyAlignment="1">
      <alignment horizontal="center" vertical="center" wrapText="1"/>
    </xf>
    <xf numFmtId="0" fontId="11" fillId="0" borderId="2" xfId="6" applyFont="1" applyBorder="1" applyAlignment="1">
      <alignment horizontal="center"/>
    </xf>
    <xf numFmtId="0" fontId="4" fillId="0" borderId="0" xfId="6" applyFont="1" applyAlignment="1">
      <alignment horizontal="center"/>
    </xf>
    <xf numFmtId="0" fontId="11" fillId="0" borderId="0" xfId="1" applyFont="1" applyAlignment="1" applyProtection="1">
      <alignment horizontal="justify" vertical="top" wrapText="1"/>
    </xf>
    <xf numFmtId="0" fontId="37" fillId="5" borderId="0" xfId="6" applyFont="1" applyFill="1" applyAlignment="1">
      <alignment horizontal="left" vertical="center" wrapText="1"/>
    </xf>
    <xf numFmtId="0" fontId="32" fillId="0" borderId="0" xfId="6" applyFont="1" applyAlignment="1">
      <alignment horizontal="justify" wrapText="1"/>
    </xf>
    <xf numFmtId="0" fontId="43" fillId="0" borderId="0" xfId="6" applyFont="1" applyAlignment="1">
      <alignment horizontal="left" wrapText="1"/>
    </xf>
    <xf numFmtId="0" fontId="37" fillId="5" borderId="10" xfId="6" applyFont="1" applyFill="1" applyBorder="1" applyAlignment="1">
      <alignment horizontal="left" vertical="top" wrapText="1"/>
    </xf>
    <xf numFmtId="0" fontId="37" fillId="5" borderId="8" xfId="6" applyFont="1" applyFill="1" applyBorder="1" applyAlignment="1">
      <alignment horizontal="left" vertical="top" wrapText="1"/>
    </xf>
    <xf numFmtId="0" fontId="43" fillId="5" borderId="0" xfId="6" applyFont="1" applyFill="1" applyAlignment="1">
      <alignment horizontal="left"/>
    </xf>
    <xf numFmtId="0" fontId="37" fillId="5" borderId="0" xfId="6" applyFont="1" applyFill="1" applyBorder="1" applyAlignment="1">
      <alignment horizontal="left" vertical="center" wrapText="1"/>
    </xf>
    <xf numFmtId="0" fontId="43" fillId="2" borderId="0" xfId="11" applyFont="1" applyFill="1" applyAlignment="1">
      <alignment horizontal="center" vertical="center" wrapText="1"/>
    </xf>
    <xf numFmtId="0" fontId="43" fillId="5" borderId="0" xfId="6" applyFont="1" applyFill="1" applyBorder="1" applyAlignment="1">
      <alignment horizontal="justify" wrapText="1"/>
    </xf>
    <xf numFmtId="0" fontId="28" fillId="0" borderId="26" xfId="6" applyFont="1" applyBorder="1" applyAlignment="1">
      <alignment horizontal="left" vertical="center" wrapText="1"/>
    </xf>
    <xf numFmtId="0" fontId="28" fillId="0" borderId="27" xfId="6" applyFont="1" applyBorder="1" applyAlignment="1">
      <alignment horizontal="left" vertical="center" wrapText="1"/>
    </xf>
    <xf numFmtId="0" fontId="28" fillId="0" borderId="28" xfId="6" applyFont="1" applyBorder="1" applyAlignment="1">
      <alignment horizontal="left" vertical="center" wrapText="1"/>
    </xf>
    <xf numFmtId="0" fontId="27" fillId="0" borderId="0" xfId="6" applyFont="1" applyAlignment="1">
      <alignment horizontal="left" vertical="top"/>
    </xf>
    <xf numFmtId="0" fontId="37" fillId="5" borderId="0" xfId="6" applyFont="1" applyFill="1" applyAlignment="1">
      <alignment horizontal="justify" vertical="top" wrapText="1"/>
    </xf>
    <xf numFmtId="0" fontId="36" fillId="4" borderId="0" xfId="6" applyFont="1" applyFill="1" applyAlignment="1">
      <alignment horizontal="left" vertical="top" wrapText="1"/>
    </xf>
    <xf numFmtId="0" fontId="27" fillId="0" borderId="2" xfId="6" applyFont="1" applyBorder="1" applyAlignment="1">
      <alignment horizontal="left" vertical="top" wrapText="1"/>
    </xf>
    <xf numFmtId="0" fontId="27" fillId="0" borderId="0" xfId="6" applyFont="1" applyAlignment="1">
      <alignment wrapText="1"/>
    </xf>
    <xf numFmtId="0" fontId="28" fillId="0" borderId="0" xfId="6" applyFont="1" applyAlignment="1">
      <alignment wrapText="1"/>
    </xf>
    <xf numFmtId="0" fontId="37" fillId="5" borderId="10" xfId="6" applyFont="1" applyFill="1" applyBorder="1" applyAlignment="1">
      <alignment horizontal="left" wrapText="1"/>
    </xf>
    <xf numFmtId="0" fontId="37" fillId="5" borderId="8" xfId="6" applyFont="1" applyFill="1" applyBorder="1" applyAlignment="1">
      <alignment horizontal="left" wrapText="1"/>
    </xf>
    <xf numFmtId="0" fontId="37" fillId="5" borderId="9" xfId="6" applyFont="1" applyFill="1" applyBorder="1" applyAlignment="1">
      <alignment horizontal="left" wrapText="1"/>
    </xf>
    <xf numFmtId="0" fontId="34" fillId="7" borderId="2" xfId="6" applyFont="1" applyFill="1" applyBorder="1" applyAlignment="1">
      <alignment horizontal="left"/>
    </xf>
    <xf numFmtId="0" fontId="27" fillId="0" borderId="0" xfId="6" applyFont="1" applyBorder="1" applyAlignment="1">
      <alignment horizontal="left" wrapText="1"/>
    </xf>
    <xf numFmtId="0" fontId="47" fillId="7" borderId="2" xfId="0" applyFont="1" applyFill="1" applyBorder="1" applyAlignment="1">
      <alignment horizontal="left" wrapText="1"/>
    </xf>
    <xf numFmtId="0" fontId="37" fillId="5" borderId="9" xfId="6" applyFont="1" applyFill="1" applyBorder="1" applyAlignment="1">
      <alignment horizontal="left" vertical="top" wrapText="1"/>
    </xf>
    <xf numFmtId="0" fontId="36" fillId="4" borderId="0" xfId="6" applyFont="1" applyFill="1" applyBorder="1" applyAlignment="1">
      <alignment horizontal="left" vertical="top" wrapText="1"/>
    </xf>
    <xf numFmtId="0" fontId="36" fillId="4" borderId="25" xfId="6" applyFont="1" applyFill="1" applyBorder="1" applyAlignment="1">
      <alignment horizontal="left" vertical="top" wrapText="1"/>
    </xf>
    <xf numFmtId="0" fontId="36" fillId="4" borderId="0" xfId="6" applyFont="1" applyFill="1" applyAlignment="1">
      <alignment horizontal="left" vertical="center" wrapText="1"/>
    </xf>
    <xf numFmtId="0" fontId="34" fillId="7" borderId="2" xfId="6" applyFont="1" applyFill="1" applyBorder="1" applyAlignment="1">
      <alignment horizontal="left" vertical="center" wrapText="1"/>
    </xf>
    <xf numFmtId="0" fontId="36" fillId="4" borderId="8" xfId="6" applyFont="1" applyFill="1" applyBorder="1" applyAlignment="1">
      <alignment horizontal="left" vertical="justify" readingOrder="1"/>
    </xf>
    <xf numFmtId="0" fontId="27" fillId="0" borderId="2" xfId="6" applyFont="1" applyBorder="1" applyAlignment="1">
      <alignment horizontal="left" wrapText="1"/>
    </xf>
    <xf numFmtId="0" fontId="27" fillId="5" borderId="10" xfId="6" applyFont="1" applyFill="1" applyBorder="1" applyAlignment="1">
      <alignment horizontal="left" vertical="top" wrapText="1"/>
    </xf>
    <xf numFmtId="0" fontId="27" fillId="5" borderId="9" xfId="6" applyFont="1" applyFill="1" applyBorder="1" applyAlignment="1">
      <alignment horizontal="left" vertical="top" wrapText="1"/>
    </xf>
    <xf numFmtId="0" fontId="36" fillId="4" borderId="8" xfId="6" applyFont="1" applyFill="1" applyBorder="1" applyAlignment="1">
      <alignment horizontal="left" vertical="justify" wrapText="1"/>
    </xf>
    <xf numFmtId="0" fontId="27" fillId="0" borderId="2" xfId="6" applyFont="1" applyBorder="1" applyAlignment="1">
      <alignment horizontal="left" vertical="center" wrapText="1"/>
    </xf>
    <xf numFmtId="0" fontId="36" fillId="4" borderId="0" xfId="6" applyFont="1" applyFill="1" applyAlignment="1">
      <alignment horizontal="left" vertical="justify" wrapText="1"/>
    </xf>
    <xf numFmtId="0" fontId="27" fillId="0" borderId="0" xfId="6" applyFont="1" applyAlignment="1">
      <alignment horizontal="left" wrapText="1"/>
    </xf>
    <xf numFmtId="0" fontId="27" fillId="5" borderId="10" xfId="6" applyFont="1" applyFill="1" applyBorder="1" applyAlignment="1">
      <alignment horizontal="left" vertical="center" wrapText="1"/>
    </xf>
    <xf numFmtId="0" fontId="27" fillId="5" borderId="9" xfId="6" applyFont="1" applyFill="1" applyBorder="1" applyAlignment="1">
      <alignment horizontal="left" vertical="center" wrapText="1"/>
    </xf>
    <xf numFmtId="0" fontId="37" fillId="5" borderId="0" xfId="6" applyFont="1" applyFill="1" applyAlignment="1">
      <alignment horizontal="left" vertical="top" wrapText="1"/>
    </xf>
    <xf numFmtId="0" fontId="43" fillId="5" borderId="10" xfId="6" applyFont="1" applyFill="1" applyBorder="1" applyAlignment="1">
      <alignment horizontal="left" wrapText="1"/>
    </xf>
    <xf numFmtId="0" fontId="43" fillId="5" borderId="9" xfId="6" applyFont="1" applyFill="1" applyBorder="1" applyAlignment="1">
      <alignment horizontal="left" wrapText="1"/>
    </xf>
    <xf numFmtId="0" fontId="37" fillId="5" borderId="15" xfId="6" applyFont="1" applyFill="1" applyBorder="1" applyAlignment="1">
      <alignment horizontal="left" wrapText="1"/>
    </xf>
    <xf numFmtId="0" fontId="37" fillId="5" borderId="17" xfId="6" applyFont="1" applyFill="1" applyBorder="1" applyAlignment="1">
      <alignment horizontal="left" wrapText="1"/>
    </xf>
    <xf numFmtId="0" fontId="27" fillId="0" borderId="2" xfId="6" applyFont="1" applyBorder="1" applyAlignment="1">
      <alignment horizontal="left"/>
    </xf>
    <xf numFmtId="0" fontId="27" fillId="0" borderId="17" xfId="6" applyFont="1" applyBorder="1" applyAlignment="1">
      <alignment horizontal="center" vertical="center" wrapText="1"/>
    </xf>
    <xf numFmtId="0" fontId="50" fillId="0" borderId="0" xfId="6" applyFont="1" applyAlignment="1">
      <alignment horizontal="left" vertical="center" wrapText="1"/>
    </xf>
    <xf numFmtId="0" fontId="43" fillId="5" borderId="19" xfId="6" applyFont="1" applyFill="1" applyBorder="1" applyAlignment="1">
      <alignment horizontal="left" vertical="center" wrapText="1"/>
    </xf>
    <xf numFmtId="0" fontId="43" fillId="5" borderId="0" xfId="6" applyFont="1" applyFill="1" applyBorder="1" applyAlignment="1">
      <alignment horizontal="left" vertical="center" wrapText="1"/>
    </xf>
    <xf numFmtId="0" fontId="49" fillId="7" borderId="10" xfId="6" applyFont="1" applyFill="1" applyBorder="1" applyAlignment="1">
      <alignment horizontal="left" vertical="center"/>
    </xf>
    <xf numFmtId="0" fontId="49" fillId="7" borderId="8" xfId="6" applyFont="1" applyFill="1" applyBorder="1" applyAlignment="1">
      <alignment horizontal="left" vertical="center"/>
    </xf>
    <xf numFmtId="0" fontId="49" fillId="7" borderId="9" xfId="6" applyFont="1" applyFill="1" applyBorder="1" applyAlignment="1">
      <alignment horizontal="left" vertical="center"/>
    </xf>
    <xf numFmtId="0" fontId="27" fillId="0" borderId="1" xfId="6" applyFont="1" applyBorder="1" applyAlignment="1">
      <alignment horizontal="center"/>
    </xf>
    <xf numFmtId="0" fontId="36" fillId="4" borderId="8" xfId="6" applyFont="1" applyFill="1" applyBorder="1" applyAlignment="1">
      <alignment horizontal="left" vertical="center" wrapText="1"/>
    </xf>
    <xf numFmtId="0" fontId="56" fillId="5" borderId="0" xfId="11" applyFont="1" applyFill="1" applyAlignment="1">
      <alignment horizontal="left" vertical="top" wrapText="1"/>
    </xf>
    <xf numFmtId="0" fontId="43" fillId="5" borderId="0" xfId="11" applyFont="1" applyFill="1" applyAlignment="1">
      <alignment horizontal="left" vertical="top" wrapText="1"/>
    </xf>
    <xf numFmtId="0" fontId="37" fillId="5" borderId="0" xfId="11" quotePrefix="1" applyFont="1" applyFill="1" applyAlignment="1">
      <alignment horizontal="left" vertical="top" wrapText="1"/>
    </xf>
    <xf numFmtId="0" fontId="37" fillId="5" borderId="0" xfId="11" applyFont="1" applyFill="1" applyAlignment="1">
      <alignment horizontal="left" vertical="top" wrapText="1"/>
    </xf>
    <xf numFmtId="0" fontId="34" fillId="7" borderId="0" xfId="6" applyFont="1" applyFill="1" applyAlignment="1">
      <alignment horizontal="left"/>
    </xf>
    <xf numFmtId="0" fontId="42" fillId="4" borderId="8" xfId="6" applyFont="1" applyFill="1" applyBorder="1" applyAlignment="1">
      <alignment horizontal="left" vertical="justify" wrapText="1"/>
    </xf>
    <xf numFmtId="0" fontId="44" fillId="5" borderId="1" xfId="6" applyFont="1" applyFill="1" applyBorder="1" applyAlignment="1">
      <alignment horizontal="left" vertical="top" wrapText="1"/>
    </xf>
    <xf numFmtId="0" fontId="37" fillId="5" borderId="2" xfId="6" applyFont="1" applyFill="1" applyBorder="1" applyAlignment="1">
      <alignment horizontal="left" vertical="top" wrapText="1"/>
    </xf>
    <xf numFmtId="0" fontId="36" fillId="4" borderId="8" xfId="6" applyFont="1" applyFill="1" applyBorder="1" applyAlignment="1">
      <alignment horizontal="left" vertical="justify"/>
    </xf>
    <xf numFmtId="0" fontId="37" fillId="5" borderId="1" xfId="6" applyFont="1" applyFill="1" applyBorder="1" applyAlignment="1">
      <alignment horizontal="justify" vertical="center" wrapText="1"/>
    </xf>
    <xf numFmtId="0" fontId="37" fillId="5" borderId="1" xfId="6" applyFont="1" applyFill="1" applyBorder="1" applyAlignment="1">
      <alignment horizontal="left" vertical="top" wrapText="1"/>
    </xf>
    <xf numFmtId="0" fontId="38" fillId="5" borderId="1" xfId="6" applyFont="1" applyFill="1" applyBorder="1" applyAlignment="1">
      <alignment horizontal="left" vertical="top" wrapText="1"/>
    </xf>
    <xf numFmtId="0" fontId="36" fillId="4" borderId="8" xfId="6" applyFont="1" applyFill="1" applyBorder="1" applyAlignment="1">
      <alignment horizontal="left" vertical="top" wrapText="1"/>
    </xf>
    <xf numFmtId="0" fontId="39" fillId="4" borderId="8" xfId="6" applyFont="1" applyFill="1" applyBorder="1" applyAlignment="1">
      <alignment horizontal="left" vertical="top" wrapText="1"/>
    </xf>
    <xf numFmtId="0" fontId="43" fillId="5" borderId="10" xfId="6" applyFont="1" applyFill="1" applyBorder="1" applyAlignment="1">
      <alignment horizontal="left" vertical="center" wrapText="1"/>
    </xf>
    <xf numFmtId="0" fontId="43" fillId="5" borderId="9" xfId="6" applyFont="1" applyFill="1" applyBorder="1" applyAlignment="1">
      <alignment horizontal="left" vertical="center" wrapText="1"/>
    </xf>
    <xf numFmtId="0" fontId="39" fillId="4" borderId="8" xfId="6" applyFont="1" applyFill="1" applyBorder="1" applyAlignment="1">
      <alignment horizontal="left" vertical="justify" wrapText="1"/>
    </xf>
    <xf numFmtId="0" fontId="57" fillId="5" borderId="1" xfId="6" applyFont="1" applyFill="1" applyBorder="1" applyAlignment="1">
      <alignment horizontal="left" vertical="top" wrapText="1"/>
    </xf>
    <xf numFmtId="0" fontId="39" fillId="4" borderId="0" xfId="6" applyFont="1" applyFill="1" applyAlignment="1">
      <alignment horizontal="left" vertical="center"/>
    </xf>
    <xf numFmtId="0" fontId="27" fillId="0" borderId="0" xfId="6" applyFont="1" applyAlignment="1">
      <alignment horizontal="center"/>
    </xf>
    <xf numFmtId="0" fontId="43" fillId="5" borderId="8" xfId="6" applyFont="1" applyFill="1" applyBorder="1" applyAlignment="1">
      <alignment horizontal="left" vertical="center" wrapText="1"/>
    </xf>
    <xf numFmtId="0" fontId="48" fillId="5" borderId="0" xfId="6" applyFont="1" applyFill="1" applyAlignment="1">
      <alignment horizontal="left" vertical="top" wrapText="1"/>
    </xf>
    <xf numFmtId="0" fontId="28" fillId="5" borderId="2" xfId="6" applyFont="1" applyFill="1" applyBorder="1" applyAlignment="1">
      <alignment horizontal="left" vertical="top" wrapText="1"/>
    </xf>
    <xf numFmtId="0" fontId="28" fillId="5" borderId="0" xfId="6" applyFont="1" applyFill="1" applyBorder="1" applyAlignment="1">
      <alignment horizontal="left" vertical="top" wrapText="1"/>
    </xf>
    <xf numFmtId="0" fontId="49" fillId="7" borderId="38" xfId="6" applyFont="1" applyFill="1" applyBorder="1" applyAlignment="1">
      <alignment horizontal="left" vertical="center" wrapText="1"/>
    </xf>
    <xf numFmtId="0" fontId="49" fillId="7" borderId="0" xfId="6" applyFont="1" applyFill="1" applyBorder="1" applyAlignment="1">
      <alignment horizontal="left" vertical="center" wrapText="1"/>
    </xf>
    <xf numFmtId="0" fontId="27" fillId="0" borderId="30" xfId="6" applyFont="1" applyBorder="1" applyAlignment="1">
      <alignment horizontal="left" vertical="center" wrapText="1"/>
    </xf>
    <xf numFmtId="0" fontId="27" fillId="0" borderId="31" xfId="6" applyFont="1" applyBorder="1" applyAlignment="1">
      <alignment horizontal="left" vertical="center" wrapText="1"/>
    </xf>
    <xf numFmtId="0" fontId="27" fillId="0" borderId="32" xfId="6" applyFont="1" applyBorder="1" applyAlignment="1">
      <alignment horizontal="left" vertical="center" wrapText="1"/>
    </xf>
    <xf numFmtId="0" fontId="27" fillId="0" borderId="8" xfId="6" applyFont="1" applyBorder="1" applyAlignment="1">
      <alignment horizontal="left" vertical="center" wrapText="1"/>
    </xf>
    <xf numFmtId="0" fontId="37" fillId="5" borderId="33" xfId="6" applyFont="1" applyFill="1" applyBorder="1" applyAlignment="1">
      <alignment horizontal="left" vertical="top" wrapText="1"/>
    </xf>
    <xf numFmtId="0" fontId="37" fillId="5" borderId="34" xfId="6" applyFont="1" applyFill="1" applyBorder="1" applyAlignment="1">
      <alignment horizontal="left" vertical="top" wrapText="1"/>
    </xf>
    <xf numFmtId="0" fontId="36" fillId="4" borderId="8" xfId="6" applyFont="1" applyFill="1" applyBorder="1" applyAlignment="1">
      <alignment horizontal="left" vertical="top"/>
    </xf>
    <xf numFmtId="0" fontId="28" fillId="0" borderId="0" xfId="6" applyFont="1" applyAlignment="1">
      <alignment horizontal="left" vertical="top" wrapText="1"/>
    </xf>
    <xf numFmtId="0" fontId="28" fillId="5" borderId="0" xfId="6" applyFont="1" applyFill="1" applyAlignment="1">
      <alignment horizontal="left" vertical="top" wrapText="1"/>
    </xf>
    <xf numFmtId="0" fontId="28" fillId="5" borderId="1" xfId="6" applyFont="1" applyFill="1" applyBorder="1" applyAlignment="1">
      <alignment horizontal="left" vertical="top" wrapText="1"/>
    </xf>
    <xf numFmtId="0" fontId="34" fillId="7" borderId="2" xfId="6" applyFont="1" applyFill="1" applyBorder="1" applyAlignment="1">
      <alignment horizontal="left" vertical="top" wrapText="1"/>
    </xf>
    <xf numFmtId="0" fontId="34" fillId="7" borderId="0" xfId="6" applyFont="1" applyFill="1" applyAlignment="1">
      <alignment horizontal="left" vertical="top" wrapText="1"/>
    </xf>
    <xf numFmtId="0" fontId="28" fillId="5" borderId="17" xfId="6" applyFont="1" applyFill="1" applyBorder="1" applyAlignment="1">
      <alignment horizontal="left" vertical="top" wrapText="1"/>
    </xf>
    <xf numFmtId="0" fontId="28" fillId="5" borderId="0" xfId="11" applyFont="1" applyFill="1" applyAlignment="1">
      <alignment horizontal="left" vertical="center" wrapText="1"/>
    </xf>
    <xf numFmtId="0" fontId="28" fillId="5" borderId="0" xfId="11" applyFont="1" applyFill="1" applyAlignment="1">
      <alignment horizontal="left" vertical="top" wrapText="1"/>
    </xf>
    <xf numFmtId="0" fontId="68" fillId="0" borderId="10" xfId="0" applyFont="1" applyFill="1" applyBorder="1" applyAlignment="1">
      <alignment horizontal="left" vertical="center" wrapText="1"/>
    </xf>
    <xf numFmtId="0" fontId="68" fillId="0" borderId="9" xfId="0" applyFont="1" applyFill="1" applyBorder="1" applyAlignment="1">
      <alignment horizontal="left" vertical="center" wrapText="1"/>
    </xf>
    <xf numFmtId="0" fontId="34" fillId="7" borderId="0" xfId="6" applyFont="1" applyFill="1" applyBorder="1" applyAlignment="1">
      <alignment horizontal="left" vertical="top" wrapText="1"/>
    </xf>
    <xf numFmtId="0" fontId="36" fillId="4" borderId="2" xfId="0" applyFont="1" applyFill="1" applyBorder="1" applyAlignment="1">
      <alignment horizontal="left" vertical="top"/>
    </xf>
    <xf numFmtId="0" fontId="66" fillId="3" borderId="10" xfId="0" applyFont="1" applyFill="1" applyBorder="1" applyAlignment="1">
      <alignment horizontal="center" vertical="center"/>
    </xf>
    <xf numFmtId="0" fontId="66" fillId="3" borderId="9" xfId="0" applyFont="1" applyFill="1" applyBorder="1" applyAlignment="1">
      <alignment horizontal="center" vertical="center"/>
    </xf>
    <xf numFmtId="0" fontId="66" fillId="3" borderId="1" xfId="0" applyFont="1" applyFill="1" applyBorder="1" applyAlignment="1">
      <alignment horizontal="center" vertical="center"/>
    </xf>
    <xf numFmtId="0" fontId="33" fillId="5" borderId="0" xfId="6" applyFont="1" applyFill="1" applyBorder="1" applyAlignment="1">
      <alignment horizontal="left" vertical="top" wrapText="1"/>
    </xf>
    <xf numFmtId="0" fontId="36" fillId="4" borderId="2" xfId="0" applyFont="1" applyFill="1" applyBorder="1" applyAlignment="1">
      <alignment horizontal="left" vertical="top" wrapText="1"/>
    </xf>
    <xf numFmtId="0" fontId="28" fillId="5" borderId="38" xfId="6" applyFont="1" applyFill="1" applyBorder="1" applyAlignment="1">
      <alignment horizontal="left" vertical="top" wrapText="1"/>
    </xf>
    <xf numFmtId="0" fontId="34" fillId="7" borderId="19" xfId="6" applyFont="1" applyFill="1" applyBorder="1" applyAlignment="1">
      <alignment horizontal="left"/>
    </xf>
    <xf numFmtId="0" fontId="34" fillId="7" borderId="0" xfId="6" applyFont="1" applyFill="1" applyBorder="1" applyAlignment="1">
      <alignment horizontal="left"/>
    </xf>
    <xf numFmtId="0" fontId="36" fillId="4" borderId="8" xfId="6" applyFont="1" applyFill="1" applyBorder="1" applyAlignment="1">
      <alignment horizontal="left" vertical="center"/>
    </xf>
    <xf numFmtId="0" fontId="28" fillId="5" borderId="1" xfId="6" applyFont="1" applyFill="1" applyBorder="1" applyAlignment="1">
      <alignment horizontal="left" wrapText="1"/>
    </xf>
    <xf numFmtId="0" fontId="28" fillId="5" borderId="10" xfId="6" applyFont="1" applyFill="1" applyBorder="1" applyAlignment="1">
      <alignment horizontal="left" vertical="top"/>
    </xf>
    <xf numFmtId="0" fontId="28" fillId="5" borderId="8" xfId="6" applyFont="1" applyFill="1" applyBorder="1" applyAlignment="1">
      <alignment horizontal="left" vertical="top"/>
    </xf>
    <xf numFmtId="0" fontId="28" fillId="5" borderId="9" xfId="6" applyFont="1" applyFill="1" applyBorder="1" applyAlignment="1">
      <alignment horizontal="left" vertical="top"/>
    </xf>
    <xf numFmtId="0" fontId="27" fillId="0" borderId="8" xfId="8" applyFont="1" applyBorder="1" applyAlignment="1" applyProtection="1">
      <alignment horizontal="left" vertical="top" wrapText="1"/>
      <protection locked="0"/>
    </xf>
    <xf numFmtId="0" fontId="28" fillId="5" borderId="19" xfId="6" applyFont="1" applyFill="1" applyBorder="1" applyAlignment="1">
      <alignment horizontal="left" vertical="top" wrapText="1"/>
    </xf>
    <xf numFmtId="0" fontId="36" fillId="4" borderId="0" xfId="6" applyFont="1" applyFill="1" applyBorder="1" applyAlignment="1">
      <alignment horizontal="left" vertical="top"/>
    </xf>
    <xf numFmtId="0" fontId="28" fillId="5" borderId="2" xfId="6" applyFont="1" applyFill="1" applyBorder="1" applyAlignment="1">
      <alignment horizontal="left" vertical="justify"/>
    </xf>
    <xf numFmtId="0" fontId="28" fillId="5" borderId="3" xfId="6" applyFont="1" applyFill="1" applyBorder="1" applyAlignment="1">
      <alignment horizontal="left" vertical="justify"/>
    </xf>
    <xf numFmtId="0" fontId="28" fillId="0" borderId="8" xfId="6" applyFont="1" applyBorder="1" applyAlignment="1">
      <alignment horizontal="left" vertical="center" wrapText="1"/>
    </xf>
    <xf numFmtId="0" fontId="36" fillId="4" borderId="17" xfId="6" applyFont="1" applyFill="1" applyBorder="1" applyAlignment="1">
      <alignment horizontal="left" vertical="center" wrapText="1"/>
    </xf>
    <xf numFmtId="0" fontId="28" fillId="5" borderId="8" xfId="6" applyFont="1" applyFill="1" applyBorder="1" applyAlignment="1">
      <alignment horizontal="left" vertical="top" wrapText="1"/>
    </xf>
    <xf numFmtId="0" fontId="28" fillId="5" borderId="1" xfId="6" applyFont="1" applyFill="1" applyBorder="1" applyAlignment="1">
      <alignment horizontal="left" vertical="justify"/>
    </xf>
    <xf numFmtId="0" fontId="28" fillId="0" borderId="2" xfId="6" applyFont="1" applyBorder="1" applyAlignment="1">
      <alignment horizontal="left" vertical="center" wrapText="1"/>
    </xf>
    <xf numFmtId="0" fontId="74" fillId="5" borderId="0" xfId="6" applyFont="1" applyFill="1" applyAlignment="1">
      <alignment horizontal="left" vertical="top" wrapText="1"/>
    </xf>
    <xf numFmtId="0" fontId="75" fillId="5" borderId="0" xfId="6" applyFont="1" applyFill="1" applyAlignment="1">
      <alignment horizontal="left" vertical="top" wrapText="1"/>
    </xf>
    <xf numFmtId="0" fontId="76" fillId="0" borderId="10" xfId="6" applyFont="1" applyBorder="1" applyAlignment="1">
      <alignment horizontal="left" vertical="center" wrapText="1"/>
    </xf>
    <xf numFmtId="0" fontId="76" fillId="0" borderId="8" xfId="6" applyFont="1" applyBorder="1" applyAlignment="1">
      <alignment horizontal="left" vertical="center" wrapText="1"/>
    </xf>
    <xf numFmtId="0" fontId="76" fillId="0" borderId="9" xfId="6" applyFont="1" applyBorder="1" applyAlignment="1">
      <alignment horizontal="left" vertical="center" wrapText="1"/>
    </xf>
  </cellXfs>
  <cellStyles count="12">
    <cellStyle name="Lien hypertexte" xfId="1" builtinId="8"/>
    <cellStyle name="Milliers" xfId="10" builtinId="3"/>
    <cellStyle name="Milliers 2" xfId="4" xr:uid="{00000000-0005-0000-0000-000002000000}"/>
    <cellStyle name="Milliers 3" xfId="5" xr:uid="{00000000-0005-0000-0000-000003000000}"/>
    <cellStyle name="Monétaire 2" xfId="3" xr:uid="{00000000-0005-0000-0000-000004000000}"/>
    <cellStyle name="Normal" xfId="0" builtinId="0"/>
    <cellStyle name="Normal 2" xfId="2" xr:uid="{00000000-0005-0000-0000-000006000000}"/>
    <cellStyle name="Normal 2 2" xfId="8" xr:uid="{00000000-0005-0000-0000-000007000000}"/>
    <cellStyle name="Normal 3" xfId="6" xr:uid="{00000000-0005-0000-0000-000008000000}"/>
    <cellStyle name="Normal 3 2" xfId="11" xr:uid="{00000000-0005-0000-0000-000009000000}"/>
    <cellStyle name="Pourcentage" xfId="9" builtinId="5"/>
    <cellStyle name="Pourcentage 2" xfId="7" xr:uid="{00000000-0005-0000-0000-00000B000000}"/>
  </cellStyles>
  <dxfs count="39">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color rgb="FFFF0000"/>
      </font>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C0CCE4"/>
      <color rgb="FF2F4077"/>
      <color rgb="FFE5AACC"/>
      <color rgb="FFF9ECF3"/>
      <color rgb="FFFAE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456913</xdr:colOff>
      <xdr:row>8</xdr:row>
      <xdr:rowOff>133152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7625" y="0"/>
          <a:ext cx="2295238" cy="1580952"/>
        </a:xfrm>
        <a:prstGeom prst="rect">
          <a:avLst/>
        </a:prstGeom>
      </xdr:spPr>
    </xdr:pic>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K46"/>
  <sheetViews>
    <sheetView showGridLines="0" topLeftCell="A7" zoomScaleNormal="100" zoomScaleSheetLayoutView="100" workbookViewId="0">
      <selection activeCell="F52" sqref="F52"/>
    </sheetView>
  </sheetViews>
  <sheetFormatPr baseColWidth="10" defaultColWidth="11.42578125" defaultRowHeight="12.75" x14ac:dyDescent="0.2"/>
  <cols>
    <col min="1" max="1" width="21.5703125" style="18" customWidth="1"/>
    <col min="2" max="2" width="6.7109375" style="2" customWidth="1"/>
    <col min="3" max="3" width="11.140625" style="2" customWidth="1"/>
    <col min="4" max="4" width="11.42578125" style="2"/>
    <col min="5" max="5" width="15.28515625" style="2" customWidth="1"/>
    <col min="6" max="6" width="13.85546875" style="2" customWidth="1"/>
    <col min="7" max="7" width="16.140625" style="2" customWidth="1"/>
    <col min="8" max="8" width="16.5703125" style="2" customWidth="1"/>
    <col min="9" max="12" width="11.42578125" style="2"/>
    <col min="13" max="13" width="4.28515625" style="2" customWidth="1"/>
    <col min="14" max="16384" width="11.42578125" style="2"/>
  </cols>
  <sheetData>
    <row r="1" spans="1:8" s="28" customFormat="1" ht="15.75" x14ac:dyDescent="0.25">
      <c r="A1" s="27"/>
      <c r="B1" s="27"/>
      <c r="C1" s="27"/>
      <c r="D1" s="27"/>
      <c r="E1" s="27"/>
      <c r="G1" s="27"/>
    </row>
    <row r="2" spans="1:8" s="28" customFormat="1" ht="15.75" x14ac:dyDescent="0.25">
      <c r="A2" s="27"/>
      <c r="B2" s="27"/>
      <c r="C2" s="27"/>
      <c r="D2" s="27"/>
      <c r="E2" s="27"/>
      <c r="F2" s="27"/>
      <c r="G2" s="27"/>
    </row>
    <row r="3" spans="1:8" ht="15.75" x14ac:dyDescent="0.25">
      <c r="A3" s="27"/>
      <c r="B3" s="27"/>
      <c r="C3" s="27"/>
      <c r="D3" s="27"/>
      <c r="E3" s="27"/>
      <c r="F3" s="27"/>
      <c r="G3" s="27"/>
    </row>
    <row r="4" spans="1:8" ht="15.75" x14ac:dyDescent="0.25">
      <c r="A4" s="27"/>
      <c r="B4" s="27"/>
      <c r="C4" s="27"/>
      <c r="D4" s="27"/>
      <c r="E4" s="27"/>
      <c r="F4" s="27"/>
      <c r="G4" s="27"/>
    </row>
    <row r="5" spans="1:8" ht="12.75" customHeight="1" x14ac:dyDescent="0.25">
      <c r="D5" s="20"/>
      <c r="E5" s="20"/>
      <c r="F5" s="20"/>
      <c r="H5" s="29"/>
    </row>
    <row r="6" spans="1:8" ht="12.75" customHeight="1" x14ac:dyDescent="0.2">
      <c r="A6" s="20"/>
      <c r="B6" s="20"/>
      <c r="D6" s="20"/>
      <c r="E6" s="20"/>
      <c r="F6" s="20"/>
      <c r="G6" s="30"/>
      <c r="H6" s="30"/>
    </row>
    <row r="7" spans="1:8" ht="12.75" customHeight="1" x14ac:dyDescent="0.2">
      <c r="D7" s="20"/>
      <c r="E7" s="20"/>
      <c r="F7" s="20"/>
      <c r="G7" s="30"/>
      <c r="H7" s="30"/>
    </row>
    <row r="8" spans="1:8" ht="12.75" customHeight="1" x14ac:dyDescent="0.2">
      <c r="F8" s="503"/>
      <c r="G8" s="503"/>
      <c r="H8" s="503"/>
    </row>
    <row r="9" spans="1:8" ht="12.75" customHeight="1" x14ac:dyDescent="0.2">
      <c r="C9" s="31"/>
      <c r="D9" s="31"/>
      <c r="E9" s="31"/>
      <c r="F9" s="503"/>
      <c r="G9" s="503"/>
      <c r="H9" s="503"/>
    </row>
    <row r="10" spans="1:8" ht="12.75" customHeight="1" x14ac:dyDescent="0.2">
      <c r="C10" s="31"/>
      <c r="E10" s="31"/>
      <c r="F10" s="503"/>
      <c r="G10" s="503"/>
      <c r="H10" s="503"/>
    </row>
    <row r="11" spans="1:8" x14ac:dyDescent="0.2">
      <c r="C11" s="31"/>
      <c r="D11" s="31"/>
      <c r="E11" s="31"/>
      <c r="F11" s="503"/>
      <c r="G11" s="503"/>
      <c r="H11" s="503"/>
    </row>
    <row r="13" spans="1:8" ht="12.75" customHeight="1" x14ac:dyDescent="0.2">
      <c r="A13" s="20" t="s">
        <v>10</v>
      </c>
      <c r="B13" s="32"/>
      <c r="C13" s="504" t="str">
        <f>"ENQUÊTE ANNUELLE SUR LES MOYENS CONSACRÉS
À LA RECHERCHE ET AU DÉVELOPPEMENT EXPERIMENTAL (R&amp;D) en " &amp; SURVEY_YEAR</f>
        <v>ENQUÊTE ANNUELLE SUR LES MOYENS CONSACRÉS
À LA RECHERCHE ET AU DÉVELOPPEMENT EXPERIMENTAL (R&amp;D) en 2025</v>
      </c>
      <c r="D13" s="505"/>
      <c r="E13" s="505"/>
      <c r="F13" s="505"/>
      <c r="G13" s="505"/>
      <c r="H13" s="506"/>
    </row>
    <row r="14" spans="1:8" ht="12.75" customHeight="1" x14ac:dyDescent="0.2">
      <c r="A14" s="20" t="s">
        <v>11</v>
      </c>
      <c r="B14" s="32"/>
      <c r="C14" s="507"/>
      <c r="D14" s="508"/>
      <c r="E14" s="508"/>
      <c r="F14" s="508"/>
      <c r="G14" s="508"/>
      <c r="H14" s="509"/>
    </row>
    <row r="15" spans="1:8" ht="12.75" customHeight="1" x14ac:dyDescent="0.2">
      <c r="A15" s="20" t="s">
        <v>12</v>
      </c>
      <c r="B15" s="32"/>
      <c r="C15" s="507"/>
      <c r="D15" s="508"/>
      <c r="E15" s="508"/>
      <c r="F15" s="508"/>
      <c r="G15" s="508"/>
      <c r="H15" s="509"/>
    </row>
    <row r="16" spans="1:8" ht="12.75" customHeight="1" x14ac:dyDescent="0.2">
      <c r="C16" s="510"/>
      <c r="D16" s="511"/>
      <c r="E16" s="511"/>
      <c r="F16" s="511"/>
      <c r="G16" s="511"/>
      <c r="H16" s="512"/>
    </row>
    <row r="17" spans="1:11" ht="12.75" customHeight="1" x14ac:dyDescent="0.2">
      <c r="A17" s="33" t="s">
        <v>13</v>
      </c>
      <c r="B17" s="32"/>
      <c r="C17" s="513"/>
      <c r="D17" s="513"/>
      <c r="E17" s="513"/>
      <c r="F17" s="513"/>
      <c r="G17" s="513"/>
      <c r="H17" s="513"/>
    </row>
    <row r="18" spans="1:11" ht="12.75" customHeight="1" x14ac:dyDescent="0.2">
      <c r="A18" s="33" t="s">
        <v>14</v>
      </c>
      <c r="B18" s="32"/>
    </row>
    <row r="19" spans="1:11" ht="12.75" customHeight="1" x14ac:dyDescent="0.2">
      <c r="A19" s="33" t="s">
        <v>15</v>
      </c>
      <c r="B19" s="32"/>
      <c r="C19" s="514" t="s">
        <v>16</v>
      </c>
      <c r="D19" s="514"/>
      <c r="E19" s="514"/>
      <c r="F19" s="514"/>
      <c r="G19" s="514"/>
      <c r="H19" s="514"/>
    </row>
    <row r="20" spans="1:11" ht="12.75" customHeight="1" x14ac:dyDescent="0.2">
      <c r="C20" s="34"/>
      <c r="D20" s="34"/>
      <c r="E20" s="34"/>
      <c r="F20" s="34"/>
      <c r="G20" s="34"/>
      <c r="H20" s="34"/>
      <c r="I20" s="35"/>
    </row>
    <row r="21" spans="1:11" ht="15.75" x14ac:dyDescent="0.25">
      <c r="A21" s="33" t="s">
        <v>17</v>
      </c>
      <c r="B21" s="36"/>
      <c r="C21" s="34"/>
      <c r="D21" s="34"/>
      <c r="E21" s="34"/>
      <c r="F21" s="34"/>
      <c r="G21" s="34"/>
      <c r="H21" s="34"/>
    </row>
    <row r="22" spans="1:11" ht="37.5" customHeight="1" x14ac:dyDescent="0.25">
      <c r="A22" s="37" t="s">
        <v>18</v>
      </c>
      <c r="B22" s="38"/>
      <c r="C22" s="515" t="s">
        <v>19</v>
      </c>
      <c r="D22" s="515"/>
      <c r="E22" s="515"/>
      <c r="F22" s="515"/>
      <c r="G22" s="515"/>
      <c r="H22" s="515"/>
    </row>
    <row r="23" spans="1:11" ht="13.5" x14ac:dyDescent="0.25">
      <c r="A23" s="33"/>
      <c r="B23" s="36"/>
      <c r="C23" s="515"/>
      <c r="D23" s="515"/>
      <c r="E23" s="515"/>
      <c r="F23" s="515"/>
      <c r="G23" s="515"/>
      <c r="H23" s="515"/>
    </row>
    <row r="24" spans="1:11" ht="13.5" x14ac:dyDescent="0.25">
      <c r="A24" s="33" t="s">
        <v>20</v>
      </c>
      <c r="B24" s="39"/>
      <c r="C24" s="515"/>
      <c r="D24" s="515"/>
      <c r="E24" s="515"/>
      <c r="F24" s="515"/>
      <c r="G24" s="515"/>
      <c r="H24" s="515"/>
    </row>
    <row r="25" spans="1:11" ht="24.75" x14ac:dyDescent="0.25">
      <c r="A25" s="37" t="s">
        <v>21</v>
      </c>
      <c r="B25" s="39"/>
      <c r="C25" s="515"/>
      <c r="D25" s="515"/>
      <c r="E25" s="515"/>
      <c r="F25" s="515"/>
      <c r="G25" s="515"/>
      <c r="H25" s="515"/>
    </row>
    <row r="26" spans="1:11" x14ac:dyDescent="0.2">
      <c r="A26" s="33"/>
      <c r="C26" s="515"/>
      <c r="D26" s="515"/>
      <c r="E26" s="515"/>
      <c r="F26" s="515"/>
      <c r="G26" s="515"/>
      <c r="H26" s="515"/>
    </row>
    <row r="27" spans="1:11" ht="13.5" x14ac:dyDescent="0.25">
      <c r="A27" s="40" t="s">
        <v>22</v>
      </c>
      <c r="B27" s="41"/>
      <c r="C27" s="515"/>
      <c r="D27" s="515"/>
      <c r="E27" s="515"/>
      <c r="F27" s="515"/>
      <c r="G27" s="515"/>
      <c r="H27" s="515"/>
    </row>
    <row r="28" spans="1:11" ht="13.5" x14ac:dyDescent="0.25">
      <c r="A28" s="40" t="s">
        <v>23</v>
      </c>
      <c r="B28" s="41"/>
      <c r="C28" s="515"/>
      <c r="D28" s="515"/>
      <c r="E28" s="515"/>
      <c r="F28" s="515"/>
      <c r="G28" s="515"/>
      <c r="H28" s="515"/>
      <c r="I28" s="12"/>
      <c r="J28" s="12"/>
      <c r="K28" s="12"/>
    </row>
    <row r="29" spans="1:11" ht="13.5" x14ac:dyDescent="0.25">
      <c r="A29" s="40" t="s">
        <v>24</v>
      </c>
      <c r="B29" s="41"/>
      <c r="C29" s="515"/>
      <c r="D29" s="515"/>
      <c r="E29" s="515"/>
      <c r="F29" s="515"/>
      <c r="G29" s="515"/>
      <c r="H29" s="515"/>
      <c r="I29" s="12"/>
      <c r="J29" s="12"/>
      <c r="K29" s="12"/>
    </row>
    <row r="30" spans="1:11" ht="13.5" x14ac:dyDescent="0.25">
      <c r="B30" s="41"/>
      <c r="C30" s="515"/>
      <c r="D30" s="515"/>
      <c r="E30" s="515"/>
      <c r="F30" s="515"/>
      <c r="G30" s="515"/>
      <c r="H30" s="515"/>
    </row>
    <row r="31" spans="1:11" ht="13.5" x14ac:dyDescent="0.25">
      <c r="A31" s="23" t="s">
        <v>27</v>
      </c>
      <c r="B31" s="41"/>
      <c r="C31" s="1"/>
      <c r="D31" s="1"/>
      <c r="E31" s="1"/>
      <c r="F31" s="1"/>
      <c r="G31" s="1"/>
      <c r="H31" s="1"/>
    </row>
    <row r="32" spans="1:11" ht="13.5" customHeight="1" thickBot="1" x14ac:dyDescent="0.3">
      <c r="A32" s="23" t="s">
        <v>28</v>
      </c>
      <c r="B32" s="41"/>
      <c r="C32" s="1"/>
      <c r="D32" s="1"/>
      <c r="E32" s="1"/>
      <c r="F32" s="1"/>
      <c r="G32" s="1"/>
      <c r="H32" s="1"/>
    </row>
    <row r="33" spans="2:8" ht="16.5" thickBot="1" x14ac:dyDescent="0.3">
      <c r="B33" s="41"/>
      <c r="C33" s="497" t="s">
        <v>25</v>
      </c>
      <c r="D33" s="497"/>
      <c r="E33" s="497"/>
      <c r="F33" s="497"/>
      <c r="G33" s="97"/>
      <c r="H33" s="27"/>
    </row>
    <row r="34" spans="2:8" ht="13.5" customHeight="1" x14ac:dyDescent="0.25">
      <c r="B34" s="41"/>
    </row>
    <row r="35" spans="2:8" ht="13.5" customHeight="1" x14ac:dyDescent="0.25">
      <c r="B35" s="41"/>
    </row>
    <row r="36" spans="2:8" ht="13.5" customHeight="1" x14ac:dyDescent="0.25">
      <c r="B36" s="41"/>
      <c r="C36" s="498" t="s">
        <v>26</v>
      </c>
      <c r="D36" s="498"/>
      <c r="E36" s="498"/>
      <c r="F36" s="498"/>
      <c r="G36" s="498"/>
      <c r="H36" s="498"/>
    </row>
    <row r="37" spans="2:8" ht="13.5" customHeight="1" x14ac:dyDescent="0.25">
      <c r="B37" s="41"/>
      <c r="C37" s="42"/>
      <c r="D37" s="26"/>
      <c r="E37" s="26"/>
      <c r="F37" s="26"/>
      <c r="G37" s="26"/>
      <c r="H37" s="26"/>
    </row>
    <row r="38" spans="2:8" ht="13.5" customHeight="1" x14ac:dyDescent="0.25">
      <c r="B38" s="41"/>
      <c r="C38" s="499"/>
      <c r="D38" s="499"/>
      <c r="E38" s="499"/>
      <c r="F38" s="499"/>
      <c r="G38" s="499"/>
      <c r="H38" s="499"/>
    </row>
    <row r="39" spans="2:8" ht="13.5" customHeight="1" x14ac:dyDescent="0.25">
      <c r="B39" s="41"/>
      <c r="C39" s="26"/>
      <c r="D39" s="26"/>
      <c r="E39" s="26"/>
      <c r="F39" s="26"/>
      <c r="G39" s="26"/>
      <c r="H39" s="26"/>
    </row>
    <row r="40" spans="2:8" ht="13.5" customHeight="1" x14ac:dyDescent="0.25">
      <c r="B40" s="41"/>
      <c r="C40" s="26"/>
      <c r="D40" s="26"/>
      <c r="E40" s="26"/>
      <c r="F40" s="26"/>
      <c r="G40" s="26"/>
      <c r="H40" s="26"/>
    </row>
    <row r="41" spans="2:8" x14ac:dyDescent="0.2">
      <c r="C41" s="25"/>
      <c r="D41" s="17"/>
      <c r="E41" s="17"/>
      <c r="F41" s="17"/>
      <c r="G41" s="17"/>
      <c r="H41" s="17"/>
    </row>
    <row r="42" spans="2:8" x14ac:dyDescent="0.2">
      <c r="C42" s="43"/>
      <c r="D42" s="44"/>
      <c r="E42" s="44"/>
      <c r="F42" s="44"/>
      <c r="G42" s="44"/>
      <c r="H42" s="44"/>
    </row>
    <row r="43" spans="2:8" ht="9" customHeight="1" x14ac:dyDescent="0.2">
      <c r="B43" s="107"/>
      <c r="C43" s="108"/>
      <c r="D43" s="108"/>
      <c r="E43" s="108"/>
      <c r="F43" s="108"/>
      <c r="G43" s="108"/>
      <c r="H43" s="109"/>
    </row>
    <row r="44" spans="2:8" ht="31.5" customHeight="1" x14ac:dyDescent="0.2">
      <c r="B44" s="500" t="s">
        <v>435</v>
      </c>
      <c r="C44" s="501"/>
      <c r="D44" s="501"/>
      <c r="E44" s="501"/>
      <c r="F44" s="501"/>
      <c r="G44" s="501"/>
      <c r="H44" s="502"/>
    </row>
    <row r="45" spans="2:8" ht="6.75" customHeight="1" x14ac:dyDescent="0.2">
      <c r="B45" s="110"/>
      <c r="C45" s="111"/>
      <c r="D45" s="111"/>
      <c r="E45" s="111"/>
      <c r="F45" s="111"/>
      <c r="G45" s="111"/>
      <c r="H45" s="112"/>
    </row>
    <row r="46" spans="2:8" ht="24.75" customHeight="1" x14ac:dyDescent="0.2"/>
  </sheetData>
  <mergeCells count="9">
    <mergeCell ref="C33:F33"/>
    <mergeCell ref="C36:H36"/>
    <mergeCell ref="C38:H38"/>
    <mergeCell ref="B44:H44"/>
    <mergeCell ref="F8:H11"/>
    <mergeCell ref="C13:H16"/>
    <mergeCell ref="C17:H17"/>
    <mergeCell ref="C19:H19"/>
    <mergeCell ref="C22:H30"/>
  </mergeCells>
  <printOptions horizontalCentered="1"/>
  <pageMargins left="0.23622047244094491" right="0.31496062992125984" top="0.39370078740157483" bottom="0.78740157480314965" header="0.39370078740157483" footer="0.55118110236220474"/>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pageSetUpPr fitToPage="1"/>
  </sheetPr>
  <dimension ref="A1:E121"/>
  <sheetViews>
    <sheetView showGridLines="0" zoomScale="80" zoomScaleNormal="80" workbookViewId="0">
      <pane xSplit="1" ySplit="5" topLeftCell="B27" activePane="bottomRight" state="frozen"/>
      <selection pane="topRight" activeCell="B1" sqref="B1"/>
      <selection pane="bottomLeft" activeCell="A6" sqref="A6"/>
      <selection pane="bottomRight" activeCell="B40" sqref="B40"/>
    </sheetView>
  </sheetViews>
  <sheetFormatPr baseColWidth="10" defaultColWidth="11.42578125" defaultRowHeight="15" x14ac:dyDescent="0.2"/>
  <cols>
    <col min="1" max="1" width="64.140625" style="47" customWidth="1"/>
    <col min="2" max="2" width="25" style="47" customWidth="1"/>
    <col min="3" max="3" width="3.28515625" style="48" customWidth="1"/>
    <col min="4" max="4" width="127.5703125" style="50" customWidth="1"/>
    <col min="5" max="5" width="3.140625" style="48" customWidth="1"/>
    <col min="6" max="16384" width="11.42578125" style="47"/>
  </cols>
  <sheetData>
    <row r="1" spans="1:5" ht="15.75" x14ac:dyDescent="0.2">
      <c r="A1" s="45"/>
      <c r="B1" s="46"/>
      <c r="D1" s="104" t="s">
        <v>428</v>
      </c>
    </row>
    <row r="2" spans="1:5" ht="39.75" customHeight="1" x14ac:dyDescent="0.2">
      <c r="A2" s="549" t="str">
        <f>"Dépenses extérieures de R&amp;D exécutées en " &amp; SURVEY_YEAR &amp; " par le secteur civil de l'État et des organismes publics"</f>
        <v>Dépenses extérieures de R&amp;D exécutées en 2025 par le secteur civil de l'État et des organismes publics</v>
      </c>
      <c r="B2" s="549"/>
      <c r="C2" s="51"/>
      <c r="E2" s="51"/>
    </row>
    <row r="3" spans="1:5" ht="157.5" customHeight="1" x14ac:dyDescent="0.2">
      <c r="A3" s="550" t="s">
        <v>104</v>
      </c>
      <c r="B3" s="550"/>
      <c r="C3" s="49"/>
      <c r="D3" s="348" t="s">
        <v>442</v>
      </c>
      <c r="E3" s="49"/>
    </row>
    <row r="4" spans="1:5" ht="15.75" x14ac:dyDescent="0.2">
      <c r="C4" s="53"/>
      <c r="E4" s="53"/>
    </row>
    <row r="5" spans="1:5" ht="15.75" x14ac:dyDescent="0.25">
      <c r="A5" s="136" t="s">
        <v>120</v>
      </c>
      <c r="B5" s="143" t="s">
        <v>71</v>
      </c>
      <c r="C5" s="57"/>
      <c r="E5" s="57"/>
    </row>
    <row r="6" spans="1:5" ht="15.75" x14ac:dyDescent="0.2">
      <c r="A6" s="137" t="s">
        <v>121</v>
      </c>
      <c r="B6" s="356"/>
      <c r="C6" s="57"/>
      <c r="D6" s="147" t="s">
        <v>122</v>
      </c>
      <c r="E6" s="57"/>
    </row>
    <row r="7" spans="1:5" ht="18.75" customHeight="1" x14ac:dyDescent="0.2">
      <c r="A7" s="137" t="s">
        <v>123</v>
      </c>
      <c r="B7" s="356"/>
      <c r="C7" s="57"/>
      <c r="D7" s="148" t="s">
        <v>124</v>
      </c>
      <c r="E7" s="57"/>
    </row>
    <row r="8" spans="1:5" ht="18.75" customHeight="1" x14ac:dyDescent="0.2">
      <c r="A8" s="137" t="s">
        <v>125</v>
      </c>
      <c r="B8" s="356"/>
      <c r="D8" s="148" t="s">
        <v>126</v>
      </c>
    </row>
    <row r="9" spans="1:5" ht="18.75" customHeight="1" x14ac:dyDescent="0.2">
      <c r="A9" s="137" t="s">
        <v>127</v>
      </c>
      <c r="B9" s="356"/>
      <c r="C9" s="58"/>
      <c r="D9" s="148" t="s">
        <v>128</v>
      </c>
      <c r="E9" s="58"/>
    </row>
    <row r="10" spans="1:5" ht="18.75" customHeight="1" x14ac:dyDescent="0.2">
      <c r="A10" s="137" t="s">
        <v>129</v>
      </c>
      <c r="B10" s="356"/>
      <c r="C10" s="51"/>
      <c r="D10" s="148" t="s">
        <v>130</v>
      </c>
      <c r="E10" s="51"/>
    </row>
    <row r="11" spans="1:5" ht="18.75" customHeight="1" x14ac:dyDescent="0.2">
      <c r="A11" s="144" t="s">
        <v>131</v>
      </c>
      <c r="B11" s="356"/>
      <c r="C11" s="51"/>
      <c r="D11" s="148" t="s">
        <v>132</v>
      </c>
      <c r="E11" s="51"/>
    </row>
    <row r="12" spans="1:5" ht="18.75" customHeight="1" x14ac:dyDescent="0.2">
      <c r="A12" s="137" t="s">
        <v>133</v>
      </c>
      <c r="B12" s="356"/>
      <c r="C12" s="51"/>
      <c r="D12" s="148" t="s">
        <v>134</v>
      </c>
      <c r="E12" s="51"/>
    </row>
    <row r="13" spans="1:5" ht="18.75" customHeight="1" x14ac:dyDescent="0.2">
      <c r="A13" s="137" t="s">
        <v>135</v>
      </c>
      <c r="B13" s="356"/>
      <c r="C13" s="51"/>
      <c r="D13" s="148" t="s">
        <v>136</v>
      </c>
      <c r="E13" s="51"/>
    </row>
    <row r="14" spans="1:5" ht="18.75" customHeight="1" x14ac:dyDescent="0.2">
      <c r="A14" s="137" t="s">
        <v>137</v>
      </c>
      <c r="B14" s="356"/>
      <c r="C14" s="51"/>
      <c r="D14" s="148" t="s">
        <v>138</v>
      </c>
      <c r="E14" s="51"/>
    </row>
    <row r="15" spans="1:5" ht="18.75" customHeight="1" x14ac:dyDescent="0.2">
      <c r="A15" s="137" t="s">
        <v>139</v>
      </c>
      <c r="B15" s="356"/>
      <c r="C15" s="51"/>
      <c r="D15" s="148" t="s">
        <v>140</v>
      </c>
      <c r="E15" s="51"/>
    </row>
    <row r="16" spans="1:5" ht="18.75" customHeight="1" x14ac:dyDescent="0.2">
      <c r="A16" s="137" t="s">
        <v>141</v>
      </c>
      <c r="B16" s="356"/>
      <c r="D16" s="148" t="s">
        <v>142</v>
      </c>
    </row>
    <row r="17" spans="1:5" ht="18.75" customHeight="1" x14ac:dyDescent="0.2">
      <c r="A17" s="137" t="s">
        <v>143</v>
      </c>
      <c r="B17" s="356"/>
      <c r="C17" s="51"/>
      <c r="D17" s="148" t="s">
        <v>144</v>
      </c>
      <c r="E17" s="51"/>
    </row>
    <row r="18" spans="1:5" ht="18.75" customHeight="1" x14ac:dyDescent="0.2">
      <c r="A18" s="137" t="s">
        <v>145</v>
      </c>
      <c r="B18" s="356"/>
      <c r="C18" s="51"/>
      <c r="D18" s="148" t="s">
        <v>146</v>
      </c>
      <c r="E18" s="51"/>
    </row>
    <row r="19" spans="1:5" ht="18.75" customHeight="1" x14ac:dyDescent="0.2">
      <c r="A19" s="137" t="s">
        <v>147</v>
      </c>
      <c r="B19" s="356"/>
      <c r="D19" s="148" t="s">
        <v>148</v>
      </c>
    </row>
    <row r="20" spans="1:5" ht="18.75" customHeight="1" x14ac:dyDescent="0.2">
      <c r="A20" s="137" t="s">
        <v>149</v>
      </c>
      <c r="B20" s="356"/>
      <c r="C20" s="49"/>
      <c r="D20" s="148" t="s">
        <v>150</v>
      </c>
      <c r="E20" s="49"/>
    </row>
    <row r="21" spans="1:5" ht="18.75" customHeight="1" x14ac:dyDescent="0.2">
      <c r="A21" s="137" t="s">
        <v>151</v>
      </c>
      <c r="B21" s="356"/>
      <c r="C21" s="51"/>
      <c r="D21" s="148" t="s">
        <v>152</v>
      </c>
      <c r="E21" s="51"/>
    </row>
    <row r="22" spans="1:5" ht="18.75" customHeight="1" x14ac:dyDescent="0.2">
      <c r="A22" s="137" t="s">
        <v>153</v>
      </c>
      <c r="B22" s="356"/>
      <c r="C22" s="56"/>
      <c r="D22" s="148" t="s">
        <v>154</v>
      </c>
      <c r="E22" s="56"/>
    </row>
    <row r="23" spans="1:5" ht="18.75" customHeight="1" x14ac:dyDescent="0.2">
      <c r="A23" s="137" t="s">
        <v>155</v>
      </c>
      <c r="B23" s="356"/>
      <c r="C23" s="57"/>
      <c r="D23" s="148" t="s">
        <v>156</v>
      </c>
      <c r="E23" s="57"/>
    </row>
    <row r="24" spans="1:5" ht="18.75" customHeight="1" x14ac:dyDescent="0.2">
      <c r="A24" s="137" t="s">
        <v>157</v>
      </c>
      <c r="B24" s="356"/>
      <c r="C24" s="57"/>
      <c r="D24" s="148" t="s">
        <v>158</v>
      </c>
      <c r="E24" s="57"/>
    </row>
    <row r="25" spans="1:5" ht="18.75" customHeight="1" x14ac:dyDescent="0.2">
      <c r="A25" s="137" t="s">
        <v>159</v>
      </c>
      <c r="B25" s="356"/>
      <c r="C25" s="57"/>
      <c r="D25" s="148" t="s">
        <v>160</v>
      </c>
      <c r="E25" s="57"/>
    </row>
    <row r="26" spans="1:5" ht="18.75" customHeight="1" x14ac:dyDescent="0.2">
      <c r="A26" s="137" t="s">
        <v>161</v>
      </c>
      <c r="B26" s="356"/>
      <c r="C26" s="57"/>
      <c r="D26" s="148" t="s">
        <v>162</v>
      </c>
      <c r="E26" s="57"/>
    </row>
    <row r="27" spans="1:5" ht="18.75" customHeight="1" x14ac:dyDescent="0.2">
      <c r="A27" s="137" t="s">
        <v>163</v>
      </c>
      <c r="B27" s="356"/>
      <c r="D27" s="148" t="s">
        <v>164</v>
      </c>
    </row>
    <row r="28" spans="1:5" ht="18.75" customHeight="1" x14ac:dyDescent="0.2">
      <c r="A28" s="137" t="s">
        <v>165</v>
      </c>
      <c r="B28" s="356"/>
      <c r="C28" s="58"/>
      <c r="D28" s="148" t="s">
        <v>166</v>
      </c>
      <c r="E28" s="58"/>
    </row>
    <row r="29" spans="1:5" ht="18.75" customHeight="1" x14ac:dyDescent="0.2">
      <c r="A29" s="137" t="s">
        <v>167</v>
      </c>
      <c r="B29" s="356"/>
      <c r="C29" s="51"/>
      <c r="D29" s="148" t="s">
        <v>168</v>
      </c>
      <c r="E29" s="51"/>
    </row>
    <row r="30" spans="1:5" ht="18.75" customHeight="1" x14ac:dyDescent="0.2">
      <c r="A30" s="137" t="s">
        <v>169</v>
      </c>
      <c r="B30" s="356"/>
      <c r="C30" s="51"/>
      <c r="D30" s="148" t="s">
        <v>170</v>
      </c>
      <c r="E30" s="51"/>
    </row>
    <row r="31" spans="1:5" ht="18.75" customHeight="1" x14ac:dyDescent="0.2">
      <c r="A31" s="137" t="s">
        <v>171</v>
      </c>
      <c r="B31" s="356"/>
      <c r="C31" s="51"/>
      <c r="D31" s="148" t="s">
        <v>172</v>
      </c>
      <c r="E31" s="51"/>
    </row>
    <row r="32" spans="1:5" ht="18.75" customHeight="1" x14ac:dyDescent="0.2">
      <c r="A32" s="137" t="s">
        <v>173</v>
      </c>
      <c r="B32" s="356"/>
      <c r="C32" s="51"/>
      <c r="D32" s="148" t="s">
        <v>174</v>
      </c>
      <c r="E32" s="51"/>
    </row>
    <row r="33" spans="1:5" ht="18.75" customHeight="1" x14ac:dyDescent="0.2">
      <c r="A33" s="137" t="s">
        <v>175</v>
      </c>
      <c r="B33" s="356"/>
      <c r="C33" s="51"/>
      <c r="D33" s="148" t="s">
        <v>176</v>
      </c>
      <c r="E33" s="51"/>
    </row>
    <row r="34" spans="1:5" ht="18.75" customHeight="1" x14ac:dyDescent="0.2">
      <c r="A34" s="137" t="s">
        <v>177</v>
      </c>
      <c r="B34" s="356"/>
      <c r="C34" s="51"/>
      <c r="D34" s="149" t="s">
        <v>178</v>
      </c>
      <c r="E34" s="51"/>
    </row>
    <row r="35" spans="1:5" ht="21" customHeight="1" x14ac:dyDescent="0.2">
      <c r="A35" s="137" t="s">
        <v>117</v>
      </c>
      <c r="B35" s="356"/>
    </row>
    <row r="36" spans="1:5" ht="20.45" customHeight="1" x14ac:dyDescent="0.2">
      <c r="A36" s="137" t="s">
        <v>118</v>
      </c>
      <c r="B36" s="355"/>
      <c r="C36" s="59"/>
      <c r="E36" s="59"/>
    </row>
    <row r="37" spans="1:5" ht="31.5" x14ac:dyDescent="0.2">
      <c r="A37" s="128" t="s">
        <v>179</v>
      </c>
      <c r="B37" s="146">
        <f>SUM(B6:B35)</f>
        <v>0</v>
      </c>
    </row>
    <row r="38" spans="1:5" ht="15.75" x14ac:dyDescent="0.2">
      <c r="A38" s="145"/>
      <c r="B38" s="145"/>
    </row>
    <row r="40" spans="1:5" ht="40.5" customHeight="1" x14ac:dyDescent="0.2">
      <c r="A40" s="128" t="s">
        <v>180</v>
      </c>
      <c r="B40" s="146">
        <f>DE_M_TOTAL+DE_C_TOTAL</f>
        <v>0</v>
      </c>
    </row>
    <row r="41" spans="1:5" ht="17.25" customHeight="1" x14ac:dyDescent="0.2">
      <c r="A41" s="106"/>
      <c r="B41" s="106"/>
    </row>
    <row r="42" spans="1:5" x14ac:dyDescent="0.2">
      <c r="A42" s="106"/>
    </row>
    <row r="43" spans="1:5" x14ac:dyDescent="0.2">
      <c r="A43" s="106"/>
    </row>
    <row r="44" spans="1:5" x14ac:dyDescent="0.2">
      <c r="A44" s="106"/>
    </row>
    <row r="45" spans="1:5" x14ac:dyDescent="0.2">
      <c r="A45" s="106"/>
    </row>
    <row r="46" spans="1:5" x14ac:dyDescent="0.2">
      <c r="A46" s="106"/>
    </row>
    <row r="47" spans="1:5" x14ac:dyDescent="0.2">
      <c r="A47" s="106"/>
    </row>
    <row r="48" spans="1:5" x14ac:dyDescent="0.2">
      <c r="A48" s="106"/>
    </row>
    <row r="49" spans="1:1" x14ac:dyDescent="0.2">
      <c r="A49" s="106"/>
    </row>
    <row r="50" spans="1:1" x14ac:dyDescent="0.2">
      <c r="A50" s="106"/>
    </row>
    <row r="51" spans="1:1" ht="31.5" customHeight="1" x14ac:dyDescent="0.2">
      <c r="A51" s="106"/>
    </row>
    <row r="52" spans="1:1" ht="31.5" customHeight="1" x14ac:dyDescent="0.2">
      <c r="A52" s="106"/>
    </row>
    <row r="53" spans="1:1" ht="31.5" customHeight="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row r="96" spans="1:1" x14ac:dyDescent="0.2">
      <c r="A96" s="106"/>
    </row>
    <row r="97" spans="1:1" x14ac:dyDescent="0.2">
      <c r="A97" s="106"/>
    </row>
    <row r="98" spans="1:1" x14ac:dyDescent="0.2">
      <c r="A98" s="106"/>
    </row>
    <row r="99" spans="1:1" x14ac:dyDescent="0.2">
      <c r="A99" s="106"/>
    </row>
    <row r="100" spans="1:1" x14ac:dyDescent="0.2">
      <c r="A100" s="106"/>
    </row>
    <row r="101" spans="1:1" x14ac:dyDescent="0.2">
      <c r="A101" s="106"/>
    </row>
    <row r="102" spans="1:1" x14ac:dyDescent="0.2">
      <c r="A102" s="106"/>
    </row>
    <row r="103" spans="1:1" x14ac:dyDescent="0.2">
      <c r="A103" s="106"/>
    </row>
    <row r="104" spans="1:1" x14ac:dyDescent="0.2">
      <c r="A104" s="106"/>
    </row>
    <row r="105" spans="1:1" x14ac:dyDescent="0.2">
      <c r="A105" s="106"/>
    </row>
    <row r="106" spans="1:1" x14ac:dyDescent="0.2">
      <c r="A106" s="106"/>
    </row>
    <row r="107" spans="1:1" x14ac:dyDescent="0.2">
      <c r="A107" s="106"/>
    </row>
    <row r="108" spans="1:1" x14ac:dyDescent="0.2">
      <c r="A108" s="106"/>
    </row>
    <row r="109" spans="1:1" x14ac:dyDescent="0.2">
      <c r="A109" s="106"/>
    </row>
    <row r="110" spans="1:1" x14ac:dyDescent="0.2">
      <c r="A110" s="106"/>
    </row>
    <row r="111" spans="1:1" x14ac:dyDescent="0.2">
      <c r="A111" s="106"/>
    </row>
    <row r="112" spans="1:1" x14ac:dyDescent="0.2">
      <c r="A112" s="106"/>
    </row>
    <row r="113" spans="1:1" x14ac:dyDescent="0.2">
      <c r="A113" s="106"/>
    </row>
    <row r="114" spans="1:1" x14ac:dyDescent="0.2">
      <c r="A114" s="106"/>
    </row>
    <row r="115" spans="1:1" x14ac:dyDescent="0.2">
      <c r="A115" s="106"/>
    </row>
    <row r="116" spans="1:1" x14ac:dyDescent="0.2">
      <c r="A116" s="106"/>
    </row>
    <row r="117" spans="1:1" x14ac:dyDescent="0.2">
      <c r="A117" s="106"/>
    </row>
    <row r="118" spans="1:1" x14ac:dyDescent="0.2">
      <c r="A118" s="106"/>
    </row>
    <row r="119" spans="1:1" x14ac:dyDescent="0.2">
      <c r="A119" s="106"/>
    </row>
    <row r="120" spans="1:1" x14ac:dyDescent="0.2">
      <c r="A120" s="106"/>
    </row>
    <row r="121" spans="1:1" x14ac:dyDescent="0.2">
      <c r="A121" s="106"/>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pageSetUpPr fitToPage="1"/>
  </sheetPr>
  <dimension ref="A1:E126"/>
  <sheetViews>
    <sheetView showGridLines="0" zoomScale="75" zoomScaleNormal="75" workbookViewId="0">
      <pane xSplit="1" ySplit="5" topLeftCell="B6" activePane="bottomRight" state="frozen"/>
      <selection pane="topRight" activeCell="B1" sqref="B1"/>
      <selection pane="bottomLeft" activeCell="A6" sqref="A6"/>
      <selection pane="bottomRight" activeCell="D12" sqref="D12"/>
    </sheetView>
  </sheetViews>
  <sheetFormatPr baseColWidth="10" defaultColWidth="11.42578125" defaultRowHeight="15" x14ac:dyDescent="0.2"/>
  <cols>
    <col min="1" max="1" width="85.140625" style="47" customWidth="1"/>
    <col min="2" max="2" width="23.42578125" style="47" customWidth="1"/>
    <col min="3" max="3" width="3.28515625" style="48" customWidth="1"/>
    <col min="4" max="4" width="108.5703125" style="50" customWidth="1"/>
    <col min="5" max="5" width="3.140625" style="48" customWidth="1"/>
    <col min="6" max="16384" width="11.42578125" style="47"/>
  </cols>
  <sheetData>
    <row r="1" spans="1:5" ht="15.75" x14ac:dyDescent="0.2">
      <c r="A1" s="45"/>
      <c r="B1" s="46"/>
      <c r="D1" s="104" t="s">
        <v>428</v>
      </c>
    </row>
    <row r="2" spans="1:5" ht="36.75" customHeight="1" x14ac:dyDescent="0.2">
      <c r="A2" s="549" t="str">
        <f>"Dépenses extérieures de R&amp;D exécutées en " &amp; SURVEY_YEAR &amp; " par le secteur de l'Enseignement Supérieur et de Recherche (ESR)"</f>
        <v>Dépenses extérieures de R&amp;D exécutées en 2025 par le secteur de l'Enseignement Supérieur et de Recherche (ESR)</v>
      </c>
      <c r="B2" s="549"/>
      <c r="C2" s="51"/>
      <c r="E2" s="51"/>
    </row>
    <row r="3" spans="1:5" ht="183" customHeight="1" x14ac:dyDescent="0.2">
      <c r="A3" s="550" t="s">
        <v>104</v>
      </c>
      <c r="B3" s="550"/>
      <c r="C3" s="49"/>
      <c r="D3" s="349" t="s">
        <v>442</v>
      </c>
      <c r="E3" s="49"/>
    </row>
    <row r="4" spans="1:5" x14ac:dyDescent="0.2">
      <c r="C4" s="51"/>
      <c r="E4" s="51"/>
    </row>
    <row r="5" spans="1:5" x14ac:dyDescent="0.2">
      <c r="C5" s="51"/>
      <c r="E5" s="51"/>
    </row>
    <row r="6" spans="1:5" ht="33.75" customHeight="1" x14ac:dyDescent="0.25">
      <c r="A6" s="154" t="s">
        <v>181</v>
      </c>
      <c r="B6" s="114" t="s">
        <v>71</v>
      </c>
      <c r="C6" s="57"/>
      <c r="D6" s="156" t="s">
        <v>444</v>
      </c>
      <c r="E6" s="57"/>
    </row>
    <row r="7" spans="1:5" ht="13.5" customHeight="1" x14ac:dyDescent="0.2">
      <c r="A7" s="138" t="s">
        <v>182</v>
      </c>
      <c r="B7" s="267"/>
      <c r="C7" s="57"/>
      <c r="D7" s="155" t="s">
        <v>445</v>
      </c>
      <c r="E7" s="57"/>
    </row>
    <row r="8" spans="1:5" x14ac:dyDescent="0.2">
      <c r="A8" s="139" t="s">
        <v>183</v>
      </c>
      <c r="B8" s="267"/>
      <c r="D8" s="155" t="s">
        <v>446</v>
      </c>
    </row>
    <row r="9" spans="1:5" x14ac:dyDescent="0.2">
      <c r="A9" s="139" t="s">
        <v>184</v>
      </c>
      <c r="B9" s="267"/>
      <c r="C9" s="58"/>
      <c r="D9" s="155" t="s">
        <v>447</v>
      </c>
      <c r="E9" s="58"/>
    </row>
    <row r="10" spans="1:5" x14ac:dyDescent="0.2">
      <c r="A10" s="139" t="s">
        <v>185</v>
      </c>
      <c r="B10" s="267"/>
      <c r="C10" s="51"/>
      <c r="D10" s="155" t="s">
        <v>448</v>
      </c>
      <c r="E10" s="51"/>
    </row>
    <row r="11" spans="1:5" x14ac:dyDescent="0.2">
      <c r="A11" s="137" t="s">
        <v>117</v>
      </c>
      <c r="B11" s="267"/>
      <c r="C11" s="51"/>
      <c r="D11" s="155" t="s">
        <v>449</v>
      </c>
      <c r="E11" s="51"/>
    </row>
    <row r="12" spans="1:5" x14ac:dyDescent="0.2">
      <c r="A12" s="137" t="s">
        <v>118</v>
      </c>
      <c r="B12" s="355"/>
      <c r="C12" s="51"/>
      <c r="D12" s="155" t="s">
        <v>450</v>
      </c>
      <c r="E12" s="51"/>
    </row>
    <row r="13" spans="1:5" ht="47.25" x14ac:dyDescent="0.2">
      <c r="A13" s="128" t="s">
        <v>186</v>
      </c>
      <c r="B13" s="153">
        <f>SUM(B7:B11)</f>
        <v>0</v>
      </c>
      <c r="C13" s="51"/>
      <c r="D13" s="155" t="s">
        <v>451</v>
      </c>
      <c r="E13" s="51"/>
    </row>
    <row r="14" spans="1:5" ht="15" customHeight="1" x14ac:dyDescent="0.2">
      <c r="C14" s="51"/>
      <c r="D14" s="155" t="s">
        <v>452</v>
      </c>
      <c r="E14" s="51"/>
    </row>
    <row r="15" spans="1:5" ht="15.75" x14ac:dyDescent="0.25">
      <c r="A15" s="154" t="s">
        <v>7</v>
      </c>
      <c r="B15" s="114" t="s">
        <v>71</v>
      </c>
      <c r="C15" s="51"/>
      <c r="D15" s="155" t="s">
        <v>453</v>
      </c>
      <c r="E15" s="51"/>
    </row>
    <row r="16" spans="1:5" x14ac:dyDescent="0.2">
      <c r="A16" s="139" t="s">
        <v>187</v>
      </c>
      <c r="B16" s="267"/>
      <c r="D16" s="155" t="s">
        <v>454</v>
      </c>
    </row>
    <row r="17" spans="1:5" x14ac:dyDescent="0.2">
      <c r="A17" s="139" t="s">
        <v>188</v>
      </c>
      <c r="B17" s="267"/>
      <c r="C17" s="51"/>
      <c r="D17" s="155" t="s">
        <v>455</v>
      </c>
      <c r="E17" s="51"/>
    </row>
    <row r="18" spans="1:5" x14ac:dyDescent="0.2">
      <c r="A18" s="139" t="s">
        <v>189</v>
      </c>
      <c r="B18" s="267"/>
      <c r="C18" s="51"/>
      <c r="D18" s="155" t="s">
        <v>456</v>
      </c>
      <c r="E18" s="51"/>
    </row>
    <row r="19" spans="1:5" x14ac:dyDescent="0.2">
      <c r="A19" s="139" t="s">
        <v>190</v>
      </c>
      <c r="B19" s="267"/>
      <c r="D19" s="155" t="s">
        <v>457</v>
      </c>
    </row>
    <row r="20" spans="1:5" x14ac:dyDescent="0.2">
      <c r="A20" s="139" t="s">
        <v>191</v>
      </c>
      <c r="B20" s="267"/>
      <c r="C20" s="49"/>
      <c r="D20" s="155" t="s">
        <v>458</v>
      </c>
      <c r="E20" s="49"/>
    </row>
    <row r="21" spans="1:5" x14ac:dyDescent="0.2">
      <c r="A21" s="139" t="s">
        <v>192</v>
      </c>
      <c r="B21" s="267"/>
      <c r="C21" s="51"/>
      <c r="D21" s="155" t="s">
        <v>459</v>
      </c>
      <c r="E21" s="51"/>
    </row>
    <row r="22" spans="1:5" x14ac:dyDescent="0.2">
      <c r="A22" s="139" t="s">
        <v>193</v>
      </c>
      <c r="B22" s="267"/>
      <c r="C22" s="56"/>
      <c r="D22" s="155" t="s">
        <v>460</v>
      </c>
      <c r="E22" s="56"/>
    </row>
    <row r="23" spans="1:5" ht="15.75" x14ac:dyDescent="0.2">
      <c r="A23" s="139" t="s">
        <v>194</v>
      </c>
      <c r="B23" s="267"/>
      <c r="C23" s="57"/>
      <c r="D23" s="155" t="s">
        <v>461</v>
      </c>
      <c r="E23" s="57"/>
    </row>
    <row r="24" spans="1:5" ht="15.75" x14ac:dyDescent="0.2">
      <c r="A24" s="139" t="s">
        <v>195</v>
      </c>
      <c r="B24" s="267"/>
      <c r="C24" s="57"/>
      <c r="D24" s="155" t="s">
        <v>462</v>
      </c>
      <c r="E24" s="57"/>
    </row>
    <row r="25" spans="1:5" ht="15.75" x14ac:dyDescent="0.2">
      <c r="A25" s="139" t="s">
        <v>196</v>
      </c>
      <c r="B25" s="267"/>
      <c r="C25" s="57"/>
      <c r="D25" s="155" t="s">
        <v>463</v>
      </c>
      <c r="E25" s="57"/>
    </row>
    <row r="26" spans="1:5" ht="15.75" x14ac:dyDescent="0.2">
      <c r="A26" s="139" t="s">
        <v>197</v>
      </c>
      <c r="B26" s="267"/>
      <c r="C26" s="57"/>
      <c r="D26" s="350" t="s">
        <v>464</v>
      </c>
      <c r="E26" s="57"/>
    </row>
    <row r="27" spans="1:5" x14ac:dyDescent="0.2">
      <c r="A27" s="139" t="s">
        <v>198</v>
      </c>
      <c r="B27" s="267"/>
      <c r="D27" s="155" t="s">
        <v>465</v>
      </c>
    </row>
    <row r="28" spans="1:5" x14ac:dyDescent="0.2">
      <c r="A28" s="139" t="s">
        <v>199</v>
      </c>
      <c r="B28" s="267"/>
      <c r="C28" s="58"/>
      <c r="D28" s="155" t="s">
        <v>466</v>
      </c>
      <c r="E28" s="58"/>
    </row>
    <row r="29" spans="1:5" x14ac:dyDescent="0.2">
      <c r="A29" s="137" t="s">
        <v>200</v>
      </c>
      <c r="B29" s="267"/>
      <c r="C29" s="51"/>
      <c r="D29" s="155" t="s">
        <v>467</v>
      </c>
      <c r="E29" s="51"/>
    </row>
    <row r="30" spans="1:5" x14ac:dyDescent="0.2">
      <c r="A30" s="137" t="s">
        <v>201</v>
      </c>
      <c r="B30" s="267"/>
      <c r="C30" s="51"/>
      <c r="D30" s="155" t="s">
        <v>468</v>
      </c>
      <c r="E30" s="51"/>
    </row>
    <row r="31" spans="1:5" x14ac:dyDescent="0.2">
      <c r="A31" s="137" t="s">
        <v>202</v>
      </c>
      <c r="B31" s="267"/>
      <c r="C31" s="51"/>
      <c r="D31" s="155" t="s">
        <v>469</v>
      </c>
      <c r="E31" s="51"/>
    </row>
    <row r="32" spans="1:5" x14ac:dyDescent="0.2">
      <c r="A32" s="137" t="s">
        <v>443</v>
      </c>
      <c r="B32" s="267"/>
      <c r="C32" s="51"/>
      <c r="D32" s="155" t="s">
        <v>470</v>
      </c>
      <c r="E32" s="51"/>
    </row>
    <row r="33" spans="1:5" x14ac:dyDescent="0.2">
      <c r="A33" s="137" t="s">
        <v>203</v>
      </c>
      <c r="B33" s="267"/>
      <c r="C33" s="51"/>
      <c r="D33" s="155" t="s">
        <v>471</v>
      </c>
      <c r="E33" s="51"/>
    </row>
    <row r="34" spans="1:5" x14ac:dyDescent="0.2">
      <c r="A34" s="137" t="s">
        <v>204</v>
      </c>
      <c r="B34" s="267"/>
      <c r="C34" s="51"/>
      <c r="D34" s="155" t="s">
        <v>472</v>
      </c>
      <c r="E34" s="51"/>
    </row>
    <row r="35" spans="1:5" x14ac:dyDescent="0.2">
      <c r="A35" s="137" t="s">
        <v>205</v>
      </c>
      <c r="B35" s="267"/>
      <c r="D35" s="155" t="s">
        <v>473</v>
      </c>
    </row>
    <row r="36" spans="1:5" ht="15.75" x14ac:dyDescent="0.2">
      <c r="A36" s="137" t="s">
        <v>206</v>
      </c>
      <c r="B36" s="267"/>
      <c r="C36" s="59"/>
      <c r="D36" s="155" t="s">
        <v>474</v>
      </c>
      <c r="E36" s="59"/>
    </row>
    <row r="37" spans="1:5" x14ac:dyDescent="0.2">
      <c r="A37" s="137" t="s">
        <v>207</v>
      </c>
      <c r="B37" s="267"/>
      <c r="D37" s="155" t="s">
        <v>475</v>
      </c>
    </row>
    <row r="38" spans="1:5" x14ac:dyDescent="0.2">
      <c r="A38" s="137" t="s">
        <v>208</v>
      </c>
      <c r="B38" s="267"/>
      <c r="D38" s="155" t="s">
        <v>476</v>
      </c>
    </row>
    <row r="39" spans="1:5" x14ac:dyDescent="0.2">
      <c r="A39" s="137" t="s">
        <v>209</v>
      </c>
      <c r="B39" s="267"/>
      <c r="D39" s="155" t="s">
        <v>477</v>
      </c>
    </row>
    <row r="40" spans="1:5" x14ac:dyDescent="0.2">
      <c r="A40" s="137" t="s">
        <v>210</v>
      </c>
      <c r="B40" s="267"/>
      <c r="D40" s="155" t="s">
        <v>478</v>
      </c>
    </row>
    <row r="41" spans="1:5" x14ac:dyDescent="0.2">
      <c r="A41" s="137" t="s">
        <v>211</v>
      </c>
      <c r="B41" s="267"/>
      <c r="D41" s="155" t="s">
        <v>479</v>
      </c>
    </row>
    <row r="42" spans="1:5" x14ac:dyDescent="0.2">
      <c r="A42" s="137" t="s">
        <v>212</v>
      </c>
      <c r="B42" s="267"/>
      <c r="D42" s="155" t="s">
        <v>480</v>
      </c>
    </row>
    <row r="43" spans="1:5" x14ac:dyDescent="0.2">
      <c r="A43" s="137" t="s">
        <v>117</v>
      </c>
      <c r="B43" s="267"/>
      <c r="D43" s="155" t="s">
        <v>481</v>
      </c>
    </row>
    <row r="44" spans="1:5" x14ac:dyDescent="0.2">
      <c r="A44" s="137" t="s">
        <v>118</v>
      </c>
      <c r="B44" s="355"/>
      <c r="D44" s="155" t="s">
        <v>482</v>
      </c>
    </row>
    <row r="45" spans="1:5" ht="31.5" x14ac:dyDescent="0.2">
      <c r="A45" s="128" t="s">
        <v>213</v>
      </c>
      <c r="B45" s="157">
        <f>SUM(B16:B43)</f>
        <v>0</v>
      </c>
      <c r="D45" s="155" t="s">
        <v>483</v>
      </c>
    </row>
    <row r="46" spans="1:5" x14ac:dyDescent="0.2">
      <c r="A46" s="106"/>
      <c r="D46" s="155" t="s">
        <v>484</v>
      </c>
    </row>
    <row r="47" spans="1:5" ht="31.5" x14ac:dyDescent="0.2">
      <c r="A47" s="128" t="s">
        <v>214</v>
      </c>
      <c r="B47" s="157">
        <f>DE_ESC_TOTAL+DE_ESH_TOTAL</f>
        <v>0</v>
      </c>
      <c r="D47" s="104" t="s">
        <v>485</v>
      </c>
    </row>
    <row r="48" spans="1:5" ht="18.75" customHeight="1" x14ac:dyDescent="0.2">
      <c r="A48" s="106"/>
      <c r="B48" s="106"/>
      <c r="D48" s="104" t="s">
        <v>486</v>
      </c>
    </row>
    <row r="49" spans="1:4" x14ac:dyDescent="0.2">
      <c r="A49" s="106"/>
      <c r="D49" s="104" t="s">
        <v>487</v>
      </c>
    </row>
    <row r="50" spans="1:4" x14ac:dyDescent="0.2">
      <c r="A50" s="106"/>
      <c r="D50" s="104" t="s">
        <v>488</v>
      </c>
    </row>
    <row r="51" spans="1:4" x14ac:dyDescent="0.2">
      <c r="A51" s="106"/>
      <c r="D51" s="104" t="s">
        <v>489</v>
      </c>
    </row>
    <row r="52" spans="1:4" x14ac:dyDescent="0.2">
      <c r="A52" s="106"/>
      <c r="D52" s="104" t="s">
        <v>490</v>
      </c>
    </row>
    <row r="53" spans="1:4" x14ac:dyDescent="0.2">
      <c r="A53" s="106"/>
      <c r="D53" s="104" t="s">
        <v>491</v>
      </c>
    </row>
    <row r="54" spans="1:4" x14ac:dyDescent="0.2">
      <c r="A54" s="106"/>
      <c r="D54" s="104" t="s">
        <v>492</v>
      </c>
    </row>
    <row r="55" spans="1:4" x14ac:dyDescent="0.2">
      <c r="A55" s="106"/>
      <c r="D55" s="104" t="s">
        <v>493</v>
      </c>
    </row>
    <row r="56" spans="1:4" x14ac:dyDescent="0.2">
      <c r="A56" s="106"/>
      <c r="D56" s="104" t="s">
        <v>494</v>
      </c>
    </row>
    <row r="57" spans="1:4" x14ac:dyDescent="0.2">
      <c r="A57" s="106"/>
      <c r="D57" s="104" t="s">
        <v>495</v>
      </c>
    </row>
    <row r="58" spans="1:4" x14ac:dyDescent="0.2">
      <c r="A58" s="106"/>
      <c r="D58" s="104" t="s">
        <v>496</v>
      </c>
    </row>
    <row r="59" spans="1:4" x14ac:dyDescent="0.2">
      <c r="A59" s="106"/>
      <c r="D59" s="104" t="s">
        <v>497</v>
      </c>
    </row>
    <row r="60" spans="1:4" x14ac:dyDescent="0.2">
      <c r="A60" s="106"/>
      <c r="D60" s="104" t="s">
        <v>498</v>
      </c>
    </row>
    <row r="61" spans="1:4" x14ac:dyDescent="0.2">
      <c r="A61" s="106"/>
      <c r="D61" s="104" t="s">
        <v>499</v>
      </c>
    </row>
    <row r="62" spans="1:4" x14ac:dyDescent="0.2">
      <c r="A62" s="106"/>
      <c r="D62" s="104" t="s">
        <v>500</v>
      </c>
    </row>
    <row r="63" spans="1:4" x14ac:dyDescent="0.2">
      <c r="A63" s="106"/>
      <c r="D63" s="104" t="s">
        <v>501</v>
      </c>
    </row>
    <row r="64" spans="1:4" x14ac:dyDescent="0.2">
      <c r="A64" s="106"/>
      <c r="D64" s="104" t="s">
        <v>502</v>
      </c>
    </row>
    <row r="65" spans="1:4" x14ac:dyDescent="0.2">
      <c r="A65" s="106"/>
      <c r="D65" s="104" t="s">
        <v>503</v>
      </c>
    </row>
    <row r="66" spans="1:4" x14ac:dyDescent="0.2">
      <c r="A66" s="106"/>
      <c r="D66" s="104" t="s">
        <v>504</v>
      </c>
    </row>
    <row r="67" spans="1:4" x14ac:dyDescent="0.2">
      <c r="A67" s="106"/>
      <c r="D67" s="104" t="s">
        <v>505</v>
      </c>
    </row>
    <row r="68" spans="1:4" x14ac:dyDescent="0.2">
      <c r="A68" s="106"/>
      <c r="D68" s="104" t="s">
        <v>506</v>
      </c>
    </row>
    <row r="69" spans="1:4" x14ac:dyDescent="0.2">
      <c r="A69" s="106"/>
      <c r="D69" s="104" t="s">
        <v>507</v>
      </c>
    </row>
    <row r="70" spans="1:4" ht="30" x14ac:dyDescent="0.2">
      <c r="A70" s="106"/>
      <c r="D70" s="104" t="s">
        <v>508</v>
      </c>
    </row>
    <row r="71" spans="1:4" x14ac:dyDescent="0.2">
      <c r="A71" s="106"/>
      <c r="D71" s="104" t="s">
        <v>509</v>
      </c>
    </row>
    <row r="72" spans="1:4" ht="30" x14ac:dyDescent="0.2">
      <c r="A72" s="106"/>
      <c r="D72" s="104" t="s">
        <v>510</v>
      </c>
    </row>
    <row r="73" spans="1:4" x14ac:dyDescent="0.2">
      <c r="A73" s="106"/>
      <c r="D73" s="104" t="s">
        <v>511</v>
      </c>
    </row>
    <row r="74" spans="1:4" x14ac:dyDescent="0.2">
      <c r="A74" s="106"/>
      <c r="D74" s="104" t="s">
        <v>512</v>
      </c>
    </row>
    <row r="75" spans="1:4" ht="30" x14ac:dyDescent="0.2">
      <c r="A75" s="106"/>
      <c r="D75" s="104" t="s">
        <v>513</v>
      </c>
    </row>
    <row r="76" spans="1:4" x14ac:dyDescent="0.2">
      <c r="A76" s="106"/>
      <c r="D76" s="104" t="s">
        <v>514</v>
      </c>
    </row>
    <row r="77" spans="1:4" x14ac:dyDescent="0.2">
      <c r="A77" s="106"/>
      <c r="D77" s="104" t="s">
        <v>515</v>
      </c>
    </row>
    <row r="78" spans="1:4" x14ac:dyDescent="0.2">
      <c r="A78" s="106"/>
      <c r="D78" s="104" t="s">
        <v>516</v>
      </c>
    </row>
    <row r="79" spans="1:4" ht="30" x14ac:dyDescent="0.2">
      <c r="A79" s="106"/>
      <c r="D79" s="104" t="s">
        <v>517</v>
      </c>
    </row>
    <row r="80" spans="1:4" x14ac:dyDescent="0.2">
      <c r="A80" s="106"/>
      <c r="D80" s="104" t="s">
        <v>518</v>
      </c>
    </row>
    <row r="81" spans="1:4" x14ac:dyDescent="0.2">
      <c r="A81" s="106"/>
      <c r="D81" s="104" t="s">
        <v>519</v>
      </c>
    </row>
    <row r="82" spans="1:4" x14ac:dyDescent="0.2">
      <c r="A82" s="106"/>
      <c r="D82" s="104" t="s">
        <v>520</v>
      </c>
    </row>
    <row r="83" spans="1:4" x14ac:dyDescent="0.2">
      <c r="A83" s="106"/>
      <c r="D83" s="104" t="s">
        <v>521</v>
      </c>
    </row>
    <row r="84" spans="1:4" x14ac:dyDescent="0.2">
      <c r="A84" s="106"/>
      <c r="D84" s="104" t="s">
        <v>522</v>
      </c>
    </row>
    <row r="85" spans="1:4" ht="30" x14ac:dyDescent="0.2">
      <c r="A85" s="106"/>
      <c r="D85" s="104" t="s">
        <v>523</v>
      </c>
    </row>
    <row r="86" spans="1:4" x14ac:dyDescent="0.2">
      <c r="A86" s="106"/>
      <c r="D86" s="104" t="s">
        <v>524</v>
      </c>
    </row>
    <row r="87" spans="1:4" x14ac:dyDescent="0.2">
      <c r="A87" s="106"/>
      <c r="D87" s="104" t="s">
        <v>525</v>
      </c>
    </row>
    <row r="88" spans="1:4" x14ac:dyDescent="0.2">
      <c r="A88" s="106"/>
      <c r="D88" s="104" t="s">
        <v>526</v>
      </c>
    </row>
    <row r="89" spans="1:4" ht="30" x14ac:dyDescent="0.2">
      <c r="A89" s="106"/>
      <c r="D89" s="104" t="s">
        <v>527</v>
      </c>
    </row>
    <row r="90" spans="1:4" x14ac:dyDescent="0.2">
      <c r="A90" s="106"/>
      <c r="D90" s="104" t="s">
        <v>528</v>
      </c>
    </row>
    <row r="91" spans="1:4" x14ac:dyDescent="0.2">
      <c r="A91" s="106"/>
      <c r="D91" s="104" t="s">
        <v>529</v>
      </c>
    </row>
    <row r="92" spans="1:4" x14ac:dyDescent="0.2">
      <c r="A92" s="106"/>
    </row>
    <row r="93" spans="1:4" x14ac:dyDescent="0.2">
      <c r="A93" s="106"/>
    </row>
    <row r="94" spans="1:4" x14ac:dyDescent="0.2">
      <c r="A94" s="106"/>
    </row>
    <row r="95" spans="1:4" x14ac:dyDescent="0.2">
      <c r="A95" s="106"/>
    </row>
    <row r="96" spans="1:4" x14ac:dyDescent="0.2">
      <c r="A96" s="106"/>
    </row>
    <row r="97" spans="1:1" x14ac:dyDescent="0.2">
      <c r="A97" s="106"/>
    </row>
    <row r="98" spans="1:1" x14ac:dyDescent="0.2">
      <c r="A98" s="106"/>
    </row>
    <row r="99" spans="1:1" x14ac:dyDescent="0.2">
      <c r="A99" s="106"/>
    </row>
    <row r="100" spans="1:1" x14ac:dyDescent="0.2">
      <c r="A100" s="106"/>
    </row>
    <row r="101" spans="1:1" x14ac:dyDescent="0.2">
      <c r="A101" s="106"/>
    </row>
    <row r="102" spans="1:1" x14ac:dyDescent="0.2">
      <c r="A102" s="106"/>
    </row>
    <row r="103" spans="1:1" x14ac:dyDescent="0.2">
      <c r="A103" s="106"/>
    </row>
    <row r="104" spans="1:1" x14ac:dyDescent="0.2">
      <c r="A104" s="106"/>
    </row>
    <row r="105" spans="1:1" x14ac:dyDescent="0.2">
      <c r="A105" s="106"/>
    </row>
    <row r="106" spans="1:1" x14ac:dyDescent="0.2">
      <c r="A106" s="106"/>
    </row>
    <row r="107" spans="1:1" x14ac:dyDescent="0.2">
      <c r="A107" s="106"/>
    </row>
    <row r="108" spans="1:1" x14ac:dyDescent="0.2">
      <c r="A108" s="106"/>
    </row>
    <row r="109" spans="1:1" x14ac:dyDescent="0.2">
      <c r="A109" s="106"/>
    </row>
    <row r="110" spans="1:1" x14ac:dyDescent="0.2">
      <c r="A110" s="106"/>
    </row>
    <row r="111" spans="1:1" x14ac:dyDescent="0.2">
      <c r="A111" s="106"/>
    </row>
    <row r="112" spans="1:1" x14ac:dyDescent="0.2">
      <c r="A112" s="106"/>
    </row>
    <row r="113" spans="1:1" x14ac:dyDescent="0.2">
      <c r="A113" s="106"/>
    </row>
    <row r="114" spans="1:1" x14ac:dyDescent="0.2">
      <c r="A114" s="106"/>
    </row>
    <row r="115" spans="1:1" x14ac:dyDescent="0.2">
      <c r="A115" s="106"/>
    </row>
    <row r="116" spans="1:1" x14ac:dyDescent="0.2">
      <c r="A116" s="106"/>
    </row>
    <row r="117" spans="1:1" x14ac:dyDescent="0.2">
      <c r="A117" s="106"/>
    </row>
    <row r="118" spans="1:1" x14ac:dyDescent="0.2">
      <c r="A118" s="106"/>
    </row>
    <row r="119" spans="1:1" x14ac:dyDescent="0.2">
      <c r="A119" s="106"/>
    </row>
    <row r="120" spans="1:1" x14ac:dyDescent="0.2">
      <c r="A120" s="106"/>
    </row>
    <row r="121" spans="1:1" x14ac:dyDescent="0.2">
      <c r="A121" s="106"/>
    </row>
    <row r="122" spans="1:1" x14ac:dyDescent="0.2">
      <c r="A122" s="106"/>
    </row>
    <row r="123" spans="1:1" x14ac:dyDescent="0.2">
      <c r="A123" s="106"/>
    </row>
    <row r="124" spans="1:1" x14ac:dyDescent="0.2">
      <c r="A124" s="106"/>
    </row>
    <row r="125" spans="1:1" x14ac:dyDescent="0.2">
      <c r="A125" s="106"/>
    </row>
    <row r="126" spans="1:1" x14ac:dyDescent="0.2">
      <c r="A126" s="106"/>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pageSetUpPr fitToPage="1"/>
  </sheetPr>
  <dimension ref="A1:E68"/>
  <sheetViews>
    <sheetView showGridLines="0" zoomScale="80" zoomScaleNormal="80" workbookViewId="0">
      <selection activeCell="D5" sqref="D5"/>
    </sheetView>
  </sheetViews>
  <sheetFormatPr baseColWidth="10" defaultColWidth="11.42578125" defaultRowHeight="15" x14ac:dyDescent="0.2"/>
  <cols>
    <col min="1" max="1" width="56.7109375" style="47" customWidth="1"/>
    <col min="2" max="2" width="20.7109375" style="47" bestFit="1" customWidth="1"/>
    <col min="3" max="3" width="3.28515625" style="48" customWidth="1"/>
    <col min="4" max="4" width="93.5703125" style="50" customWidth="1"/>
    <col min="5" max="5" width="3.140625" style="48" customWidth="1"/>
    <col min="6" max="16384" width="11.42578125" style="47"/>
  </cols>
  <sheetData>
    <row r="1" spans="1:5" ht="15.75" x14ac:dyDescent="0.2">
      <c r="A1" s="45"/>
      <c r="B1" s="46"/>
      <c r="D1" s="104" t="s">
        <v>428</v>
      </c>
    </row>
    <row r="2" spans="1:5" ht="38.25" customHeight="1" x14ac:dyDescent="0.2">
      <c r="A2" s="549" t="str">
        <f>"Dépenses extérieures de R&amp;D exécutées en " &amp; SURVEY_YEAR &amp; " par les Associations, les Fondations et les GIP"</f>
        <v>Dépenses extérieures de R&amp;D exécutées en 2025 par les Associations, les Fondations et les GIP</v>
      </c>
      <c r="B2" s="549"/>
      <c r="C2" s="51"/>
      <c r="D2" s="159" t="s">
        <v>531</v>
      </c>
      <c r="E2" s="51"/>
    </row>
    <row r="3" spans="1:5" ht="196.5" customHeight="1" x14ac:dyDescent="0.2">
      <c r="A3" s="531" t="s">
        <v>104</v>
      </c>
      <c r="B3" s="531"/>
      <c r="C3" s="49"/>
      <c r="D3" s="151" t="s">
        <v>442</v>
      </c>
      <c r="E3" s="49"/>
    </row>
    <row r="4" spans="1:5" ht="15.75" x14ac:dyDescent="0.2">
      <c r="A4" s="106"/>
      <c r="C4" s="53"/>
      <c r="E4" s="53"/>
    </row>
    <row r="5" spans="1:5" ht="44.45" customHeight="1" x14ac:dyDescent="0.25">
      <c r="A5" s="154" t="s">
        <v>215</v>
      </c>
      <c r="B5" s="158" t="s">
        <v>71</v>
      </c>
      <c r="C5" s="57"/>
      <c r="E5" s="57"/>
    </row>
    <row r="6" spans="1:5" ht="15.75" x14ac:dyDescent="0.2">
      <c r="A6" s="139" t="s">
        <v>216</v>
      </c>
      <c r="B6" s="267"/>
      <c r="C6" s="57"/>
      <c r="E6" s="57"/>
    </row>
    <row r="7" spans="1:5" ht="15.75" x14ac:dyDescent="0.2">
      <c r="A7" s="137" t="s">
        <v>217</v>
      </c>
      <c r="B7" s="267"/>
      <c r="C7" s="57"/>
      <c r="E7" s="57"/>
    </row>
    <row r="8" spans="1:5" ht="15" customHeight="1" x14ac:dyDescent="0.2">
      <c r="A8" s="139" t="s">
        <v>530</v>
      </c>
      <c r="B8" s="267"/>
      <c r="C8" s="57"/>
      <c r="E8" s="57"/>
    </row>
    <row r="9" spans="1:5" ht="30" x14ac:dyDescent="0.2">
      <c r="A9" s="137" t="s">
        <v>220</v>
      </c>
      <c r="B9" s="267"/>
    </row>
    <row r="10" spans="1:5" ht="105" x14ac:dyDescent="0.2">
      <c r="A10" s="137" t="s">
        <v>117</v>
      </c>
      <c r="B10" s="267"/>
      <c r="C10" s="58"/>
      <c r="D10" s="159" t="s">
        <v>221</v>
      </c>
      <c r="E10" s="58"/>
    </row>
    <row r="11" spans="1:5" x14ac:dyDescent="0.2">
      <c r="A11" s="137" t="s">
        <v>118</v>
      </c>
      <c r="B11" s="355"/>
      <c r="C11" s="51"/>
      <c r="E11" s="51"/>
    </row>
    <row r="12" spans="1:5" ht="47.25" customHeight="1" x14ac:dyDescent="0.2">
      <c r="A12" s="128" t="s">
        <v>222</v>
      </c>
      <c r="B12" s="153">
        <f>SUM(B6:B10)</f>
        <v>0</v>
      </c>
      <c r="C12" s="51"/>
      <c r="E12" s="51"/>
    </row>
    <row r="13" spans="1:5" ht="16.5" customHeight="1" x14ac:dyDescent="0.2">
      <c r="A13" s="106"/>
      <c r="B13" s="106"/>
      <c r="C13" s="51"/>
      <c r="E13" s="51"/>
    </row>
    <row r="14" spans="1:5" x14ac:dyDescent="0.2">
      <c r="A14" s="106"/>
      <c r="B14" s="106"/>
      <c r="C14" s="51"/>
      <c r="E14" s="51"/>
    </row>
    <row r="15" spans="1:5" x14ac:dyDescent="0.2">
      <c r="A15" s="106"/>
      <c r="B15" s="106"/>
      <c r="C15" s="51"/>
      <c r="E15" s="51"/>
    </row>
    <row r="16" spans="1:5" x14ac:dyDescent="0.2">
      <c r="A16" s="106"/>
      <c r="B16" s="106"/>
    </row>
    <row r="17" spans="1:5" x14ac:dyDescent="0.2">
      <c r="A17" s="106"/>
      <c r="B17" s="106"/>
      <c r="C17" s="51"/>
      <c r="E17" s="51"/>
    </row>
    <row r="18" spans="1:5" x14ac:dyDescent="0.2">
      <c r="A18" s="106"/>
      <c r="C18" s="51"/>
      <c r="E18" s="51"/>
    </row>
    <row r="19" spans="1:5" x14ac:dyDescent="0.2">
      <c r="A19" s="106"/>
    </row>
    <row r="20" spans="1:5" x14ac:dyDescent="0.2">
      <c r="A20" s="106"/>
      <c r="C20" s="49"/>
      <c r="E20" s="49"/>
    </row>
    <row r="21" spans="1:5" x14ac:dyDescent="0.2">
      <c r="A21" s="106"/>
      <c r="C21" s="51"/>
      <c r="E21" s="51"/>
    </row>
    <row r="22" spans="1:5" x14ac:dyDescent="0.2">
      <c r="A22" s="106"/>
      <c r="C22" s="56"/>
      <c r="E22" s="56"/>
    </row>
    <row r="23" spans="1:5" ht="15.75" x14ac:dyDescent="0.2">
      <c r="A23" s="106"/>
      <c r="C23" s="57"/>
      <c r="E23" s="57"/>
    </row>
    <row r="24" spans="1:5" ht="15.75" x14ac:dyDescent="0.2">
      <c r="A24" s="106"/>
      <c r="C24" s="57"/>
      <c r="E24" s="57"/>
    </row>
    <row r="25" spans="1:5" ht="31.5" customHeight="1" x14ac:dyDescent="0.2">
      <c r="A25" s="106"/>
      <c r="C25" s="57"/>
      <c r="E25" s="57"/>
    </row>
    <row r="26" spans="1:5" ht="31.5" customHeight="1" x14ac:dyDescent="0.2">
      <c r="A26" s="106"/>
      <c r="C26" s="57"/>
      <c r="E26" s="57"/>
    </row>
    <row r="27" spans="1:5" ht="31.5" customHeight="1" x14ac:dyDescent="0.2">
      <c r="A27" s="106"/>
    </row>
    <row r="28" spans="1:5" x14ac:dyDescent="0.2">
      <c r="A28" s="106"/>
      <c r="C28" s="58"/>
      <c r="E28" s="58"/>
    </row>
    <row r="29" spans="1:5" x14ac:dyDescent="0.2">
      <c r="A29" s="106"/>
      <c r="C29" s="51"/>
      <c r="E29" s="51"/>
    </row>
    <row r="30" spans="1:5" x14ac:dyDescent="0.2">
      <c r="A30" s="106"/>
      <c r="C30" s="51"/>
      <c r="E30" s="51"/>
    </row>
    <row r="31" spans="1:5" x14ac:dyDescent="0.2">
      <c r="A31" s="106"/>
      <c r="C31" s="51"/>
      <c r="E31" s="51"/>
    </row>
    <row r="32" spans="1:5" x14ac:dyDescent="0.2">
      <c r="A32" s="106"/>
      <c r="C32" s="51"/>
      <c r="E32" s="51"/>
    </row>
    <row r="33" spans="1:5" x14ac:dyDescent="0.2">
      <c r="A33" s="106"/>
      <c r="C33" s="51"/>
      <c r="E33" s="51"/>
    </row>
    <row r="34" spans="1:5" x14ac:dyDescent="0.2">
      <c r="A34" s="106"/>
      <c r="C34" s="51"/>
      <c r="E34" s="51"/>
    </row>
    <row r="35" spans="1:5" x14ac:dyDescent="0.2">
      <c r="A35" s="106"/>
    </row>
    <row r="36" spans="1:5" ht="15.75" x14ac:dyDescent="0.2">
      <c r="A36" s="106"/>
      <c r="C36" s="59"/>
      <c r="E36" s="59"/>
    </row>
    <row r="37" spans="1:5" x14ac:dyDescent="0.2">
      <c r="A37" s="106"/>
    </row>
    <row r="38" spans="1:5" x14ac:dyDescent="0.2">
      <c r="A38" s="106"/>
    </row>
    <row r="39" spans="1:5" x14ac:dyDescent="0.2">
      <c r="A39" s="106"/>
    </row>
    <row r="40" spans="1:5" x14ac:dyDescent="0.2">
      <c r="A40" s="106"/>
    </row>
    <row r="41" spans="1:5" x14ac:dyDescent="0.2">
      <c r="A41" s="106"/>
    </row>
    <row r="42" spans="1:5" x14ac:dyDescent="0.2">
      <c r="A42" s="106"/>
    </row>
    <row r="43" spans="1:5" x14ac:dyDescent="0.2">
      <c r="A43" s="106"/>
    </row>
    <row r="44" spans="1:5" x14ac:dyDescent="0.2">
      <c r="A44" s="106"/>
    </row>
    <row r="45" spans="1:5" x14ac:dyDescent="0.2">
      <c r="A45" s="106"/>
    </row>
    <row r="46" spans="1:5" x14ac:dyDescent="0.2">
      <c r="A46" s="106"/>
    </row>
    <row r="47" spans="1:5" x14ac:dyDescent="0.2">
      <c r="A47" s="106"/>
    </row>
    <row r="48" spans="1:5"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4" orientation="portrait" r:id="rId1"/>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pageSetUpPr fitToPage="1"/>
  </sheetPr>
  <dimension ref="A1:F111"/>
  <sheetViews>
    <sheetView showGridLines="0" zoomScale="75" zoomScaleNormal="75" workbookViewId="0">
      <pane xSplit="2" ySplit="9" topLeftCell="C35" activePane="bottomRight" state="frozen"/>
      <selection pane="topRight" activeCell="C1" sqref="C1"/>
      <selection pane="bottomLeft" activeCell="A11" sqref="A11"/>
      <selection pane="bottomRight" activeCell="D38" sqref="D38"/>
    </sheetView>
  </sheetViews>
  <sheetFormatPr baseColWidth="10" defaultColWidth="11.42578125" defaultRowHeight="15" x14ac:dyDescent="0.2"/>
  <cols>
    <col min="1" max="1" width="8.140625" style="47" customWidth="1"/>
    <col min="2" max="2" width="51" style="47" customWidth="1"/>
    <col min="3" max="3" width="27.28515625" style="47" bestFit="1" customWidth="1"/>
    <col min="4" max="4" width="23.7109375" style="47" customWidth="1"/>
    <col min="5" max="5" width="3.28515625" style="48" customWidth="1"/>
    <col min="6" max="6" width="3.140625" style="48" customWidth="1"/>
    <col min="7" max="16384" width="11.42578125" style="47"/>
  </cols>
  <sheetData>
    <row r="1" spans="1:6" ht="15.75" x14ac:dyDescent="0.2">
      <c r="A1" s="45"/>
      <c r="B1" s="46"/>
    </row>
    <row r="2" spans="1:6" ht="28.5" customHeight="1" x14ac:dyDescent="0.2">
      <c r="A2" s="551" t="str">
        <f>"Dépenses extérieures de R&amp;D exécutées en " &amp; SURVEY_YEAR &amp; " par les Entreprises"</f>
        <v>Dépenses extérieures de R&amp;D exécutées en 2025 par les Entreprises</v>
      </c>
      <c r="B2" s="551"/>
      <c r="C2" s="551"/>
      <c r="D2" s="551"/>
      <c r="E2" s="51"/>
      <c r="F2" s="51"/>
    </row>
    <row r="3" spans="1:6" ht="50.25" customHeight="1" x14ac:dyDescent="0.25">
      <c r="A3" s="552" t="s">
        <v>104</v>
      </c>
      <c r="B3" s="552"/>
      <c r="C3" s="552"/>
      <c r="D3" s="552"/>
      <c r="E3" s="49"/>
      <c r="F3" s="49"/>
    </row>
    <row r="4" spans="1:6" ht="30" customHeight="1" x14ac:dyDescent="0.2">
      <c r="A4" s="516" t="s">
        <v>532</v>
      </c>
      <c r="B4" s="516"/>
      <c r="C4" s="516"/>
      <c r="D4" s="516"/>
      <c r="E4" s="51"/>
      <c r="F4" s="51"/>
    </row>
    <row r="5" spans="1:6" s="169" customFormat="1" x14ac:dyDescent="0.2">
      <c r="A5" s="167"/>
      <c r="B5" s="167"/>
      <c r="C5" s="167"/>
      <c r="D5" s="167"/>
      <c r="E5" s="168"/>
      <c r="F5" s="168"/>
    </row>
    <row r="6" spans="1:6" ht="225.75" customHeight="1" x14ac:dyDescent="0.2">
      <c r="A6" s="555" t="s">
        <v>533</v>
      </c>
      <c r="B6" s="555"/>
      <c r="C6" s="555"/>
      <c r="D6" s="555"/>
      <c r="E6" s="51"/>
      <c r="F6" s="51"/>
    </row>
    <row r="7" spans="1:6" s="169" customFormat="1" x14ac:dyDescent="0.2">
      <c r="A7" s="167"/>
      <c r="B7" s="167"/>
      <c r="C7" s="167"/>
      <c r="D7" s="167"/>
      <c r="E7" s="168"/>
      <c r="F7" s="168"/>
    </row>
    <row r="8" spans="1:6" ht="15.75" x14ac:dyDescent="0.25">
      <c r="A8" s="552" t="s">
        <v>1</v>
      </c>
      <c r="B8" s="552"/>
      <c r="C8" s="552"/>
      <c r="D8" s="552"/>
      <c r="E8" s="53"/>
      <c r="F8" s="53"/>
    </row>
    <row r="9" spans="1:6" ht="32.25" customHeight="1" x14ac:dyDescent="0.25">
      <c r="A9" s="81"/>
      <c r="B9" s="160" t="s">
        <v>223</v>
      </c>
      <c r="C9" s="160" t="s">
        <v>224</v>
      </c>
      <c r="D9" s="160" t="s">
        <v>225</v>
      </c>
      <c r="E9" s="57"/>
      <c r="F9" s="57"/>
    </row>
    <row r="10" spans="1:6" ht="15.75" x14ac:dyDescent="0.2">
      <c r="A10" s="139" t="s">
        <v>226</v>
      </c>
      <c r="B10" s="165"/>
      <c r="C10" s="358"/>
      <c r="D10" s="118"/>
      <c r="E10" s="57"/>
      <c r="F10" s="57"/>
    </row>
    <row r="11" spans="1:6" x14ac:dyDescent="0.2">
      <c r="A11" s="139" t="s">
        <v>227</v>
      </c>
      <c r="B11" s="165"/>
      <c r="C11" s="358"/>
      <c r="D11" s="118"/>
    </row>
    <row r="12" spans="1:6" x14ac:dyDescent="0.2">
      <c r="A12" s="139" t="s">
        <v>228</v>
      </c>
      <c r="B12" s="165"/>
      <c r="C12" s="358"/>
      <c r="D12" s="118"/>
      <c r="E12" s="58"/>
      <c r="F12" s="58"/>
    </row>
    <row r="13" spans="1:6" x14ac:dyDescent="0.2">
      <c r="A13" s="139" t="s">
        <v>229</v>
      </c>
      <c r="B13" s="165"/>
      <c r="C13" s="358"/>
      <c r="D13" s="118"/>
      <c r="E13" s="51"/>
      <c r="F13" s="51"/>
    </row>
    <row r="14" spans="1:6" x14ac:dyDescent="0.2">
      <c r="A14" s="139" t="s">
        <v>230</v>
      </c>
      <c r="B14" s="165"/>
      <c r="C14" s="358"/>
      <c r="D14" s="118"/>
      <c r="E14" s="51"/>
      <c r="F14" s="51"/>
    </row>
    <row r="15" spans="1:6" x14ac:dyDescent="0.2">
      <c r="A15" s="139" t="s">
        <v>231</v>
      </c>
      <c r="B15" s="165"/>
      <c r="C15" s="358"/>
      <c r="D15" s="118"/>
      <c r="E15" s="51"/>
      <c r="F15" s="51"/>
    </row>
    <row r="16" spans="1:6" x14ac:dyDescent="0.2">
      <c r="A16" s="139" t="s">
        <v>232</v>
      </c>
      <c r="B16" s="165"/>
      <c r="C16" s="358"/>
      <c r="D16" s="118"/>
      <c r="E16" s="51"/>
      <c r="F16" s="51"/>
    </row>
    <row r="17" spans="1:6" x14ac:dyDescent="0.2">
      <c r="A17" s="139" t="s">
        <v>233</v>
      </c>
      <c r="B17" s="165"/>
      <c r="C17" s="358"/>
      <c r="D17" s="118"/>
      <c r="E17" s="51"/>
      <c r="F17" s="51"/>
    </row>
    <row r="18" spans="1:6" x14ac:dyDescent="0.2">
      <c r="A18" s="139" t="s">
        <v>234</v>
      </c>
      <c r="B18" s="165"/>
      <c r="C18" s="358"/>
      <c r="D18" s="118"/>
      <c r="E18" s="51"/>
      <c r="F18" s="51"/>
    </row>
    <row r="19" spans="1:6" x14ac:dyDescent="0.2">
      <c r="A19" s="139" t="s">
        <v>235</v>
      </c>
      <c r="B19" s="165"/>
      <c r="C19" s="358"/>
      <c r="D19" s="118"/>
    </row>
    <row r="20" spans="1:6" x14ac:dyDescent="0.2">
      <c r="A20" s="139" t="s">
        <v>236</v>
      </c>
      <c r="B20" s="165"/>
      <c r="C20" s="358"/>
      <c r="D20" s="118"/>
      <c r="E20" s="51"/>
      <c r="F20" s="51"/>
    </row>
    <row r="21" spans="1:6" x14ac:dyDescent="0.2">
      <c r="A21" s="139" t="s">
        <v>237</v>
      </c>
      <c r="B21" s="165"/>
      <c r="C21" s="358"/>
      <c r="D21" s="118"/>
      <c r="E21" s="51"/>
      <c r="F21" s="51"/>
    </row>
    <row r="22" spans="1:6" x14ac:dyDescent="0.2">
      <c r="A22" s="139" t="s">
        <v>238</v>
      </c>
      <c r="B22" s="165"/>
      <c r="C22" s="358"/>
      <c r="D22" s="118"/>
    </row>
    <row r="23" spans="1:6" x14ac:dyDescent="0.2">
      <c r="A23" s="139" t="s">
        <v>239</v>
      </c>
      <c r="B23" s="165"/>
      <c r="C23" s="358"/>
      <c r="D23" s="118"/>
      <c r="E23" s="49"/>
      <c r="F23" s="49"/>
    </row>
    <row r="24" spans="1:6" x14ac:dyDescent="0.2">
      <c r="A24" s="139" t="s">
        <v>240</v>
      </c>
      <c r="B24" s="165"/>
      <c r="C24" s="358"/>
      <c r="D24" s="118"/>
      <c r="E24" s="51"/>
      <c r="F24" s="51"/>
    </row>
    <row r="25" spans="1:6" x14ac:dyDescent="0.2">
      <c r="A25" s="139" t="s">
        <v>241</v>
      </c>
      <c r="B25" s="165"/>
      <c r="C25" s="358"/>
      <c r="D25" s="118"/>
      <c r="E25" s="56"/>
      <c r="F25" s="56"/>
    </row>
    <row r="26" spans="1:6" ht="15.75" x14ac:dyDescent="0.2">
      <c r="A26" s="139" t="s">
        <v>242</v>
      </c>
      <c r="B26" s="165"/>
      <c r="C26" s="358"/>
      <c r="D26" s="118"/>
      <c r="E26" s="57"/>
      <c r="F26" s="57"/>
    </row>
    <row r="27" spans="1:6" ht="15.75" x14ac:dyDescent="0.2">
      <c r="A27" s="139" t="s">
        <v>243</v>
      </c>
      <c r="B27" s="165"/>
      <c r="C27" s="358"/>
      <c r="D27" s="118"/>
      <c r="E27" s="57"/>
      <c r="F27" s="57"/>
    </row>
    <row r="28" spans="1:6" ht="15.75" x14ac:dyDescent="0.2">
      <c r="A28" s="139" t="s">
        <v>244</v>
      </c>
      <c r="B28" s="165"/>
      <c r="C28" s="358"/>
      <c r="D28" s="118"/>
      <c r="E28" s="57"/>
      <c r="F28" s="57"/>
    </row>
    <row r="29" spans="1:6" ht="15.75" x14ac:dyDescent="0.2">
      <c r="A29" s="139" t="s">
        <v>245</v>
      </c>
      <c r="B29" s="165"/>
      <c r="C29" s="358"/>
      <c r="D29" s="118"/>
      <c r="E29" s="57"/>
      <c r="F29" s="57"/>
    </row>
    <row r="30" spans="1:6" x14ac:dyDescent="0.2">
      <c r="A30" s="139" t="s">
        <v>246</v>
      </c>
      <c r="B30" s="165"/>
      <c r="C30" s="358"/>
      <c r="D30" s="118"/>
    </row>
    <row r="31" spans="1:6" x14ac:dyDescent="0.2">
      <c r="A31" s="139" t="s">
        <v>247</v>
      </c>
      <c r="B31" s="165"/>
      <c r="C31" s="358"/>
      <c r="D31" s="118"/>
      <c r="E31" s="58"/>
      <c r="F31" s="58"/>
    </row>
    <row r="32" spans="1:6" x14ac:dyDescent="0.2">
      <c r="A32" s="139" t="s">
        <v>248</v>
      </c>
      <c r="B32" s="165"/>
      <c r="C32" s="358"/>
      <c r="D32" s="118"/>
      <c r="E32" s="51"/>
      <c r="F32" s="51"/>
    </row>
    <row r="33" spans="1:6" x14ac:dyDescent="0.2">
      <c r="A33" s="139" t="s">
        <v>249</v>
      </c>
      <c r="B33" s="165"/>
      <c r="C33" s="358"/>
      <c r="D33" s="118"/>
      <c r="E33" s="51"/>
      <c r="F33" s="51"/>
    </row>
    <row r="34" spans="1:6" x14ac:dyDescent="0.2">
      <c r="A34" s="139" t="s">
        <v>250</v>
      </c>
      <c r="B34" s="165"/>
      <c r="C34" s="358"/>
      <c r="D34" s="118"/>
      <c r="E34" s="51"/>
      <c r="F34" s="51"/>
    </row>
    <row r="35" spans="1:6" x14ac:dyDescent="0.2">
      <c r="A35" s="139" t="s">
        <v>251</v>
      </c>
      <c r="B35" s="165"/>
      <c r="C35" s="358"/>
      <c r="D35" s="118"/>
      <c r="E35" s="51"/>
      <c r="F35" s="51"/>
    </row>
    <row r="36" spans="1:6" x14ac:dyDescent="0.2">
      <c r="A36" s="139" t="s">
        <v>252</v>
      </c>
      <c r="B36" s="165"/>
      <c r="C36" s="358"/>
      <c r="D36" s="118"/>
      <c r="E36" s="51"/>
      <c r="F36" s="51"/>
    </row>
    <row r="37" spans="1:6" x14ac:dyDescent="0.2">
      <c r="A37" s="139" t="s">
        <v>253</v>
      </c>
      <c r="B37" s="165"/>
      <c r="C37" s="358"/>
      <c r="D37" s="118"/>
      <c r="E37" s="51"/>
      <c r="F37" s="51"/>
    </row>
    <row r="38" spans="1:6" x14ac:dyDescent="0.2">
      <c r="A38" s="139" t="s">
        <v>254</v>
      </c>
      <c r="B38" s="165"/>
      <c r="C38" s="358"/>
      <c r="D38" s="118"/>
    </row>
    <row r="39" spans="1:6" ht="15.75" x14ac:dyDescent="0.2">
      <c r="A39" s="139" t="s">
        <v>255</v>
      </c>
      <c r="B39" s="165"/>
      <c r="C39" s="358"/>
      <c r="D39" s="118"/>
      <c r="E39" s="59"/>
      <c r="F39" s="59"/>
    </row>
    <row r="40" spans="1:6" ht="15.75" x14ac:dyDescent="0.25">
      <c r="A40" s="164">
        <v>31</v>
      </c>
      <c r="B40" s="163" t="s">
        <v>420</v>
      </c>
      <c r="C40" s="358"/>
      <c r="D40" s="161"/>
    </row>
    <row r="41" spans="1:6" ht="33" customHeight="1" x14ac:dyDescent="0.2">
      <c r="A41" s="553" t="s">
        <v>256</v>
      </c>
      <c r="B41" s="554"/>
      <c r="C41" s="166">
        <f>SUM(C10:C40)</f>
        <v>0</v>
      </c>
    </row>
    <row r="42" spans="1:6" x14ac:dyDescent="0.2">
      <c r="B42" s="106"/>
      <c r="C42" s="106"/>
    </row>
    <row r="43" spans="1:6" x14ac:dyDescent="0.2">
      <c r="A43" s="150"/>
      <c r="B43" s="106"/>
    </row>
    <row r="44" spans="1:6" x14ac:dyDescent="0.2">
      <c r="B44" s="106"/>
    </row>
    <row r="45" spans="1:6" x14ac:dyDescent="0.2">
      <c r="B45" s="106"/>
    </row>
    <row r="46" spans="1:6" x14ac:dyDescent="0.2">
      <c r="B46" s="106"/>
    </row>
    <row r="47" spans="1:6" x14ac:dyDescent="0.2">
      <c r="B47" s="106"/>
    </row>
    <row r="48" spans="1:6" x14ac:dyDescent="0.2">
      <c r="B48" s="106"/>
    </row>
    <row r="49" spans="2:2" x14ac:dyDescent="0.2">
      <c r="B49" s="106"/>
    </row>
    <row r="50" spans="2:2" x14ac:dyDescent="0.2">
      <c r="B50" s="106"/>
    </row>
    <row r="51" spans="2:2" x14ac:dyDescent="0.2">
      <c r="B51" s="106"/>
    </row>
    <row r="52" spans="2:2" x14ac:dyDescent="0.2">
      <c r="B52" s="106"/>
    </row>
    <row r="53" spans="2:2" x14ac:dyDescent="0.2">
      <c r="B53" s="106"/>
    </row>
    <row r="54" spans="2:2" x14ac:dyDescent="0.2">
      <c r="B54" s="106"/>
    </row>
    <row r="55" spans="2:2" ht="31.5" customHeight="1" x14ac:dyDescent="0.2">
      <c r="B55" s="106"/>
    </row>
    <row r="56" spans="2:2" ht="31.5" customHeight="1" x14ac:dyDescent="0.2">
      <c r="B56" s="106"/>
    </row>
    <row r="57" spans="2:2" ht="31.5" customHeight="1" x14ac:dyDescent="0.2">
      <c r="B57" s="106"/>
    </row>
    <row r="58" spans="2:2" x14ac:dyDescent="0.2">
      <c r="B58" s="106"/>
    </row>
    <row r="59" spans="2:2" x14ac:dyDescent="0.2">
      <c r="B59" s="106"/>
    </row>
    <row r="60" spans="2:2" x14ac:dyDescent="0.2">
      <c r="B60" s="106"/>
    </row>
    <row r="61" spans="2:2" x14ac:dyDescent="0.2">
      <c r="B61" s="106"/>
    </row>
    <row r="62" spans="2:2" x14ac:dyDescent="0.2">
      <c r="B62" s="106"/>
    </row>
    <row r="63" spans="2:2" x14ac:dyDescent="0.2">
      <c r="B63" s="106"/>
    </row>
    <row r="64" spans="2:2" x14ac:dyDescent="0.2">
      <c r="B64" s="106"/>
    </row>
    <row r="65" spans="2:2" x14ac:dyDescent="0.2">
      <c r="B65" s="106"/>
    </row>
    <row r="66" spans="2:2" x14ac:dyDescent="0.2">
      <c r="B66" s="106"/>
    </row>
    <row r="67" spans="2:2" x14ac:dyDescent="0.2">
      <c r="B67" s="106"/>
    </row>
    <row r="68" spans="2:2" x14ac:dyDescent="0.2">
      <c r="B68" s="106"/>
    </row>
    <row r="69" spans="2:2" x14ac:dyDescent="0.2">
      <c r="B69" s="106"/>
    </row>
    <row r="70" spans="2:2" x14ac:dyDescent="0.2">
      <c r="B70" s="106"/>
    </row>
    <row r="71" spans="2:2" x14ac:dyDescent="0.2">
      <c r="B71" s="106"/>
    </row>
    <row r="72" spans="2:2" x14ac:dyDescent="0.2">
      <c r="B72" s="106"/>
    </row>
    <row r="73" spans="2:2" x14ac:dyDescent="0.2">
      <c r="B73" s="106"/>
    </row>
    <row r="74" spans="2:2" x14ac:dyDescent="0.2">
      <c r="B74" s="106"/>
    </row>
    <row r="75" spans="2:2" x14ac:dyDescent="0.2">
      <c r="B75" s="106"/>
    </row>
    <row r="76" spans="2:2" x14ac:dyDescent="0.2">
      <c r="B76" s="106"/>
    </row>
    <row r="77" spans="2:2" x14ac:dyDescent="0.2">
      <c r="B77" s="106"/>
    </row>
    <row r="78" spans="2:2" x14ac:dyDescent="0.2">
      <c r="B78" s="106"/>
    </row>
    <row r="79" spans="2:2" x14ac:dyDescent="0.2">
      <c r="B79" s="106"/>
    </row>
    <row r="80" spans="2:2" x14ac:dyDescent="0.2">
      <c r="B80" s="106"/>
    </row>
    <row r="81" spans="2:2" x14ac:dyDescent="0.2">
      <c r="B81" s="106"/>
    </row>
    <row r="82" spans="2:2" x14ac:dyDescent="0.2">
      <c r="B82" s="106"/>
    </row>
    <row r="83" spans="2:2" x14ac:dyDescent="0.2">
      <c r="B83" s="106"/>
    </row>
    <row r="84" spans="2:2" x14ac:dyDescent="0.2">
      <c r="B84" s="106"/>
    </row>
    <row r="85" spans="2:2" x14ac:dyDescent="0.2">
      <c r="B85" s="106"/>
    </row>
    <row r="86" spans="2:2" x14ac:dyDescent="0.2">
      <c r="B86" s="106"/>
    </row>
    <row r="87" spans="2:2" x14ac:dyDescent="0.2">
      <c r="B87" s="106"/>
    </row>
    <row r="88" spans="2:2" x14ac:dyDescent="0.2">
      <c r="B88" s="106"/>
    </row>
    <row r="89" spans="2:2" x14ac:dyDescent="0.2">
      <c r="B89" s="106"/>
    </row>
    <row r="90" spans="2:2" x14ac:dyDescent="0.2">
      <c r="B90" s="106"/>
    </row>
    <row r="91" spans="2:2" x14ac:dyDescent="0.2">
      <c r="B91" s="106"/>
    </row>
    <row r="92" spans="2:2" x14ac:dyDescent="0.2">
      <c r="B92" s="106"/>
    </row>
    <row r="93" spans="2:2" x14ac:dyDescent="0.2">
      <c r="B93" s="106"/>
    </row>
    <row r="94" spans="2:2" x14ac:dyDescent="0.2">
      <c r="B94" s="106"/>
    </row>
    <row r="95" spans="2:2" x14ac:dyDescent="0.2">
      <c r="B95" s="106"/>
    </row>
    <row r="96" spans="2:2" x14ac:dyDescent="0.2">
      <c r="B96" s="106"/>
    </row>
    <row r="97" spans="2:2" x14ac:dyDescent="0.2">
      <c r="B97" s="106"/>
    </row>
    <row r="98" spans="2:2" x14ac:dyDescent="0.2">
      <c r="B98" s="106"/>
    </row>
    <row r="99" spans="2:2" x14ac:dyDescent="0.2">
      <c r="B99" s="106"/>
    </row>
    <row r="100" spans="2:2" x14ac:dyDescent="0.2">
      <c r="B100" s="106"/>
    </row>
    <row r="101" spans="2:2" x14ac:dyDescent="0.2">
      <c r="B101" s="106"/>
    </row>
    <row r="102" spans="2:2" x14ac:dyDescent="0.2">
      <c r="B102" s="106"/>
    </row>
    <row r="103" spans="2:2" x14ac:dyDescent="0.2">
      <c r="B103" s="106"/>
    </row>
    <row r="104" spans="2:2" x14ac:dyDescent="0.2">
      <c r="B104" s="106"/>
    </row>
    <row r="105" spans="2:2" x14ac:dyDescent="0.2">
      <c r="B105" s="106"/>
    </row>
    <row r="106" spans="2:2" x14ac:dyDescent="0.2">
      <c r="B106" s="106"/>
    </row>
    <row r="107" spans="2:2" x14ac:dyDescent="0.2">
      <c r="B107" s="106"/>
    </row>
    <row r="108" spans="2:2" x14ac:dyDescent="0.2">
      <c r="B108" s="106"/>
    </row>
    <row r="109" spans="2:2" x14ac:dyDescent="0.2">
      <c r="B109" s="106"/>
    </row>
    <row r="110" spans="2:2" x14ac:dyDescent="0.2">
      <c r="B110" s="106"/>
    </row>
    <row r="111" spans="2:2" x14ac:dyDescent="0.2">
      <c r="B111" s="106"/>
    </row>
  </sheetData>
  <mergeCells count="6">
    <mergeCell ref="A2:D2"/>
    <mergeCell ref="A3:D3"/>
    <mergeCell ref="A4:D4"/>
    <mergeCell ref="A8:D8"/>
    <mergeCell ref="A41:B41"/>
    <mergeCell ref="A6:D6"/>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pageSetUpPr fitToPage="1"/>
  </sheetPr>
  <dimension ref="A1:F113"/>
  <sheetViews>
    <sheetView showGridLines="0" zoomScale="75" zoomScaleNormal="75" workbookViewId="0">
      <pane xSplit="4" ySplit="2" topLeftCell="E12" activePane="bottomRight" state="frozen"/>
      <selection pane="topRight" activeCell="E1" sqref="E1"/>
      <selection pane="bottomLeft" activeCell="A3" sqref="A3"/>
      <selection pane="bottomRight" activeCell="B35" sqref="B35"/>
    </sheetView>
  </sheetViews>
  <sheetFormatPr baseColWidth="10" defaultColWidth="11.42578125" defaultRowHeight="15" x14ac:dyDescent="0.2"/>
  <cols>
    <col min="1" max="1" width="79.5703125" style="47" customWidth="1"/>
    <col min="2" max="2" width="23.7109375" style="47" customWidth="1"/>
    <col min="3" max="4" width="4.85546875" style="47" customWidth="1"/>
    <col min="5" max="5" width="3.28515625" style="48" customWidth="1"/>
    <col min="6" max="6" width="3.140625" style="48" customWidth="1"/>
    <col min="7" max="16384" width="11.42578125" style="47"/>
  </cols>
  <sheetData>
    <row r="1" spans="1:6" ht="15.75" x14ac:dyDescent="0.2">
      <c r="A1" s="45"/>
      <c r="B1" s="46"/>
    </row>
    <row r="2" spans="1:6" s="75" customFormat="1" ht="41.25" customHeight="1" x14ac:dyDescent="0.25">
      <c r="A2" s="530" t="str">
        <f>"Dépenses extérieures de R&amp;D exécutées en " &amp; SURVEY_YEAR &amp; " par les organisations internationales et l'Étranger"</f>
        <v>Dépenses extérieures de R&amp;D exécutées en 2025 par les organisations internationales et l'Étranger</v>
      </c>
      <c r="B2" s="530"/>
      <c r="C2" s="530"/>
      <c r="D2" s="530"/>
      <c r="E2" s="359"/>
      <c r="F2" s="359"/>
    </row>
    <row r="3" spans="1:6" ht="62.1" customHeight="1" x14ac:dyDescent="0.25">
      <c r="A3" s="546" t="s">
        <v>104</v>
      </c>
      <c r="B3" s="546"/>
      <c r="C3" s="126"/>
      <c r="D3" s="170"/>
      <c r="E3" s="49"/>
      <c r="F3" s="49"/>
    </row>
    <row r="4" spans="1:6" ht="15.75" x14ac:dyDescent="0.25">
      <c r="A4" s="127"/>
      <c r="B4" s="127"/>
      <c r="C4" s="126"/>
      <c r="D4" s="170"/>
      <c r="E4" s="49"/>
      <c r="F4" s="49"/>
    </row>
    <row r="5" spans="1:6" ht="91.35" customHeight="1" x14ac:dyDescent="0.25">
      <c r="A5" s="556" t="s">
        <v>534</v>
      </c>
      <c r="B5" s="557"/>
      <c r="C5" s="126"/>
      <c r="D5" s="170"/>
      <c r="E5" s="49"/>
      <c r="F5" s="49"/>
    </row>
    <row r="6" spans="1:6" ht="15.75" x14ac:dyDescent="0.2">
      <c r="E6" s="53"/>
      <c r="F6" s="53"/>
    </row>
    <row r="7" spans="1:6" ht="31.5" x14ac:dyDescent="0.25">
      <c r="A7" s="154" t="s">
        <v>3</v>
      </c>
      <c r="B7" s="140" t="s">
        <v>71</v>
      </c>
      <c r="E7" s="57"/>
      <c r="F7" s="57"/>
    </row>
    <row r="8" spans="1:6" ht="15.75" x14ac:dyDescent="0.2">
      <c r="A8" s="139" t="s">
        <v>257</v>
      </c>
      <c r="B8" s="267"/>
      <c r="E8" s="57"/>
      <c r="F8" s="57"/>
    </row>
    <row r="9" spans="1:6" ht="12.75" customHeight="1" x14ac:dyDescent="0.2">
      <c r="A9" s="138" t="s">
        <v>258</v>
      </c>
      <c r="B9" s="267"/>
      <c r="E9" s="57"/>
      <c r="F9" s="57"/>
    </row>
    <row r="10" spans="1:6" x14ac:dyDescent="0.2">
      <c r="A10" s="139" t="s">
        <v>259</v>
      </c>
      <c r="B10" s="267"/>
    </row>
    <row r="11" spans="1:6" x14ac:dyDescent="0.2">
      <c r="A11" s="139" t="s">
        <v>260</v>
      </c>
      <c r="B11" s="267"/>
      <c r="E11" s="58"/>
      <c r="F11" s="58"/>
    </row>
    <row r="12" spans="1:6" x14ac:dyDescent="0.2">
      <c r="A12" s="139" t="s">
        <v>261</v>
      </c>
      <c r="B12" s="267"/>
      <c r="E12" s="51"/>
      <c r="F12" s="51"/>
    </row>
    <row r="13" spans="1:6" x14ac:dyDescent="0.2">
      <c r="A13" s="139" t="s">
        <v>262</v>
      </c>
      <c r="B13" s="267"/>
      <c r="E13" s="51"/>
      <c r="F13" s="51"/>
    </row>
    <row r="14" spans="1:6" ht="12.75" customHeight="1" x14ac:dyDescent="0.2">
      <c r="A14" s="138" t="s">
        <v>263</v>
      </c>
      <c r="B14" s="267"/>
      <c r="E14" s="51"/>
      <c r="F14" s="51"/>
    </row>
    <row r="15" spans="1:6" x14ac:dyDescent="0.2">
      <c r="A15" s="139" t="s">
        <v>264</v>
      </c>
      <c r="B15" s="267"/>
      <c r="E15" s="51"/>
      <c r="F15" s="51"/>
    </row>
    <row r="16" spans="1:6" x14ac:dyDescent="0.2">
      <c r="A16" s="139" t="s">
        <v>117</v>
      </c>
      <c r="B16" s="267"/>
      <c r="E16" s="51"/>
      <c r="F16" s="51"/>
    </row>
    <row r="17" spans="1:6" s="86" customFormat="1" x14ac:dyDescent="0.2">
      <c r="A17" s="139" t="s">
        <v>265</v>
      </c>
      <c r="B17" s="360"/>
      <c r="C17" s="47"/>
      <c r="D17" s="47"/>
      <c r="E17" s="51"/>
      <c r="F17" s="51"/>
    </row>
    <row r="18" spans="1:6" ht="29.25" customHeight="1" x14ac:dyDescent="0.2">
      <c r="A18" s="128" t="s">
        <v>266</v>
      </c>
      <c r="B18" s="153">
        <f>SUM(B8:B16)</f>
        <v>0</v>
      </c>
      <c r="E18" s="51"/>
      <c r="F18" s="51"/>
    </row>
    <row r="19" spans="1:6" x14ac:dyDescent="0.2">
      <c r="A19" s="106"/>
      <c r="B19" s="106"/>
      <c r="C19" s="106"/>
      <c r="E19" s="51"/>
      <c r="F19" s="51"/>
    </row>
    <row r="20" spans="1:6" ht="49.15" customHeight="1" x14ac:dyDescent="0.2">
      <c r="A20" s="558" t="s">
        <v>267</v>
      </c>
      <c r="B20" s="559"/>
    </row>
    <row r="21" spans="1:6" ht="31.15" customHeight="1" x14ac:dyDescent="0.25">
      <c r="A21" s="154" t="s">
        <v>4</v>
      </c>
      <c r="B21" s="114" t="s">
        <v>71</v>
      </c>
    </row>
    <row r="22" spans="1:6" ht="24.75" customHeight="1" x14ac:dyDescent="0.2">
      <c r="A22" s="139" t="s">
        <v>268</v>
      </c>
      <c r="B22" s="267"/>
      <c r="E22" s="49"/>
      <c r="F22" s="49"/>
    </row>
    <row r="23" spans="1:6" ht="26.25" customHeight="1" x14ac:dyDescent="0.2">
      <c r="A23" s="139" t="s">
        <v>269</v>
      </c>
      <c r="B23" s="267"/>
      <c r="E23" s="51"/>
      <c r="F23" s="51"/>
    </row>
    <row r="24" spans="1:6" ht="18.75" customHeight="1" x14ac:dyDescent="0.2">
      <c r="A24" s="139" t="s">
        <v>270</v>
      </c>
      <c r="B24" s="267"/>
      <c r="C24" s="77"/>
      <c r="E24" s="56"/>
      <c r="F24" s="56"/>
    </row>
    <row r="25" spans="1:6" ht="38.25" customHeight="1" x14ac:dyDescent="0.2">
      <c r="A25" s="174" t="s">
        <v>271</v>
      </c>
      <c r="B25" s="153">
        <f>SUM(B22:B24)</f>
        <v>0</v>
      </c>
      <c r="E25" s="57"/>
      <c r="F25" s="57"/>
    </row>
    <row r="26" spans="1:6" ht="15.75" x14ac:dyDescent="0.2">
      <c r="E26" s="57"/>
      <c r="F26" s="57"/>
    </row>
    <row r="27" spans="1:6" ht="15.75" x14ac:dyDescent="0.2">
      <c r="A27" s="171"/>
      <c r="B27" s="171"/>
      <c r="C27" s="171"/>
      <c r="D27" s="171"/>
      <c r="E27" s="57"/>
      <c r="F27" s="57"/>
    </row>
    <row r="28" spans="1:6" ht="15.75" x14ac:dyDescent="0.25">
      <c r="A28" s="154" t="s">
        <v>5</v>
      </c>
      <c r="B28" s="114" t="s">
        <v>71</v>
      </c>
    </row>
    <row r="29" spans="1:6" x14ac:dyDescent="0.2">
      <c r="A29" s="139" t="s">
        <v>268</v>
      </c>
      <c r="B29" s="267"/>
      <c r="E29" s="58"/>
      <c r="F29" s="58"/>
    </row>
    <row r="30" spans="1:6" x14ac:dyDescent="0.2">
      <c r="A30" s="139" t="s">
        <v>269</v>
      </c>
      <c r="B30" s="267"/>
      <c r="E30" s="51"/>
      <c r="F30" s="51"/>
    </row>
    <row r="31" spans="1:6" x14ac:dyDescent="0.2">
      <c r="A31" s="139" t="s">
        <v>270</v>
      </c>
      <c r="B31" s="267"/>
      <c r="E31" s="51"/>
      <c r="F31" s="51"/>
    </row>
    <row r="32" spans="1:6" ht="30" customHeight="1" x14ac:dyDescent="0.2">
      <c r="A32" s="174" t="s">
        <v>272</v>
      </c>
      <c r="B32" s="153">
        <f>SUM(B29:B31)</f>
        <v>0</v>
      </c>
      <c r="E32" s="51"/>
      <c r="F32" s="51"/>
    </row>
    <row r="33" spans="1:6" ht="15.75" customHeight="1" x14ac:dyDescent="0.2">
      <c r="A33" s="172"/>
      <c r="B33" s="172"/>
      <c r="E33" s="51"/>
      <c r="F33" s="51"/>
    </row>
    <row r="34" spans="1:6" x14ac:dyDescent="0.2">
      <c r="A34" s="106"/>
      <c r="E34" s="51"/>
      <c r="F34" s="51"/>
    </row>
    <row r="35" spans="1:6" ht="31.5" x14ac:dyDescent="0.2">
      <c r="A35" s="174" t="s">
        <v>273</v>
      </c>
      <c r="B35" s="153">
        <f>DE_OI_TOTAL+DE_ESE_TOTAL+DE_EE_TOTAL</f>
        <v>0</v>
      </c>
    </row>
    <row r="36" spans="1:6" ht="15.75" x14ac:dyDescent="0.2">
      <c r="A36" s="106"/>
      <c r="B36" s="106"/>
      <c r="C36" s="106"/>
      <c r="D36" s="106"/>
      <c r="E36" s="59"/>
      <c r="F36" s="59"/>
    </row>
    <row r="37" spans="1:6" x14ac:dyDescent="0.2">
      <c r="A37" s="106"/>
    </row>
    <row r="39" spans="1:6" ht="16.5" customHeight="1" x14ac:dyDescent="0.2">
      <c r="A39" s="173"/>
      <c r="B39" s="173"/>
      <c r="C39" s="173"/>
    </row>
    <row r="40" spans="1:6" x14ac:dyDescent="0.2">
      <c r="A40" s="106"/>
    </row>
    <row r="41" spans="1:6" x14ac:dyDescent="0.2">
      <c r="A41" s="106"/>
    </row>
    <row r="42" spans="1:6" x14ac:dyDescent="0.2">
      <c r="A42" s="106"/>
    </row>
    <row r="43" spans="1:6" x14ac:dyDescent="0.2">
      <c r="A43" s="106"/>
    </row>
    <row r="44" spans="1:6" x14ac:dyDescent="0.2">
      <c r="A44" s="106"/>
    </row>
    <row r="45" spans="1:6" x14ac:dyDescent="0.2">
      <c r="A45" s="106"/>
    </row>
    <row r="46" spans="1:6" x14ac:dyDescent="0.2">
      <c r="A46" s="106"/>
    </row>
    <row r="47" spans="1:6" x14ac:dyDescent="0.2">
      <c r="A47" s="106"/>
    </row>
    <row r="48" spans="1:6" x14ac:dyDescent="0.2">
      <c r="A48" s="106"/>
    </row>
    <row r="49" spans="1:1" x14ac:dyDescent="0.2">
      <c r="A49" s="106"/>
    </row>
    <row r="50" spans="1:1" x14ac:dyDescent="0.2">
      <c r="A50" s="106"/>
    </row>
    <row r="51" spans="1:1" ht="31.5" customHeight="1" x14ac:dyDescent="0.2">
      <c r="A51" s="106"/>
    </row>
    <row r="52" spans="1:1" ht="31.5" customHeight="1" x14ac:dyDescent="0.2">
      <c r="A52" s="106"/>
    </row>
    <row r="53" spans="1:1" ht="31.5" customHeight="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row r="96" spans="1:1" x14ac:dyDescent="0.2">
      <c r="A96" s="106"/>
    </row>
    <row r="97" spans="1:1" x14ac:dyDescent="0.2">
      <c r="A97" s="106"/>
    </row>
    <row r="98" spans="1:1" x14ac:dyDescent="0.2">
      <c r="A98" s="106"/>
    </row>
    <row r="99" spans="1:1" x14ac:dyDescent="0.2">
      <c r="A99" s="106"/>
    </row>
    <row r="100" spans="1:1" x14ac:dyDescent="0.2">
      <c r="A100" s="106"/>
    </row>
    <row r="101" spans="1:1" x14ac:dyDescent="0.2">
      <c r="A101" s="106"/>
    </row>
    <row r="102" spans="1:1" x14ac:dyDescent="0.2">
      <c r="A102" s="106"/>
    </row>
    <row r="103" spans="1:1" x14ac:dyDescent="0.2">
      <c r="A103" s="106"/>
    </row>
    <row r="104" spans="1:1" x14ac:dyDescent="0.2">
      <c r="A104" s="106"/>
    </row>
    <row r="105" spans="1:1" x14ac:dyDescent="0.2">
      <c r="A105" s="106"/>
    </row>
    <row r="106" spans="1:1" x14ac:dyDescent="0.2">
      <c r="A106" s="106"/>
    </row>
    <row r="107" spans="1:1" x14ac:dyDescent="0.2">
      <c r="A107" s="106"/>
    </row>
    <row r="108" spans="1:1" x14ac:dyDescent="0.2">
      <c r="A108" s="106"/>
    </row>
    <row r="109" spans="1:1" x14ac:dyDescent="0.2">
      <c r="A109" s="106"/>
    </row>
    <row r="110" spans="1:1" x14ac:dyDescent="0.2">
      <c r="A110" s="106"/>
    </row>
    <row r="111" spans="1:1" x14ac:dyDescent="0.2">
      <c r="A111" s="106"/>
    </row>
    <row r="112" spans="1:1" x14ac:dyDescent="0.2">
      <c r="A112" s="106"/>
    </row>
    <row r="113" spans="1:1" x14ac:dyDescent="0.2">
      <c r="A113" s="106"/>
    </row>
  </sheetData>
  <mergeCells count="4">
    <mergeCell ref="A2:D2"/>
    <mergeCell ref="A3:B3"/>
    <mergeCell ref="A5:B5"/>
    <mergeCell ref="A20:B20"/>
  </mergeCells>
  <printOptions horizontalCentered="1"/>
  <pageMargins left="0.23622047244094491" right="0.59055118110236227" top="0.39370078740157483" bottom="0.78740157480314965" header="0.39370078740157483" footer="0.55118110236220474"/>
  <pageSetup paperSize="9" scale="32" orientation="portrait" r:id="rId1"/>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E83"/>
  <sheetViews>
    <sheetView showGridLines="0" zoomScale="85" zoomScaleNormal="85" workbookViewId="0">
      <pane xSplit="4" ySplit="2" topLeftCell="E3" activePane="bottomRight" state="frozen"/>
      <selection pane="topRight" activeCell="E1" sqref="E1"/>
      <selection pane="bottomLeft" activeCell="A3" sqref="A3"/>
      <selection pane="bottomRight" activeCell="B19" sqref="B19"/>
    </sheetView>
  </sheetViews>
  <sheetFormatPr baseColWidth="10" defaultColWidth="11.42578125" defaultRowHeight="15" x14ac:dyDescent="0.2"/>
  <cols>
    <col min="1" max="1" width="98.85546875" style="47" bestFit="1" customWidth="1"/>
    <col min="2" max="2" width="18.7109375" style="47" customWidth="1"/>
    <col min="3" max="4" width="4.85546875" style="47" customWidth="1"/>
    <col min="5" max="5" width="3.28515625" style="48" customWidth="1"/>
    <col min="6" max="16384" width="11.42578125" style="47"/>
  </cols>
  <sheetData>
    <row r="1" spans="1:5" ht="15.75" x14ac:dyDescent="0.2">
      <c r="A1" s="45"/>
      <c r="B1" s="46"/>
    </row>
    <row r="2" spans="1:5" ht="19.5" customHeight="1" x14ac:dyDescent="0.2">
      <c r="A2" s="551" t="str">
        <f>"Total des dépenses extérieures de R&amp;D en " &amp; SURVEY_YEAR &amp; " estimées en " &amp; SURVEY_YEAR+1</f>
        <v>Total des dépenses extérieures de R&amp;D en 2025 estimées en 2026</v>
      </c>
      <c r="B2" s="551"/>
      <c r="C2" s="551"/>
      <c r="D2" s="551"/>
      <c r="E2" s="51"/>
    </row>
    <row r="3" spans="1:5" ht="63" customHeight="1" x14ac:dyDescent="0.25">
      <c r="A3" s="546" t="s">
        <v>104</v>
      </c>
      <c r="B3" s="546"/>
    </row>
    <row r="4" spans="1:5" ht="24.75" customHeight="1" x14ac:dyDescent="0.25">
      <c r="A4" s="211"/>
      <c r="B4" s="127"/>
    </row>
    <row r="5" spans="1:5" ht="15.75" x14ac:dyDescent="0.25">
      <c r="A5" s="136" t="s">
        <v>535</v>
      </c>
      <c r="B5" s="114" t="s">
        <v>71</v>
      </c>
    </row>
    <row r="6" spans="1:5" ht="15.75" x14ac:dyDescent="0.2">
      <c r="A6" s="174" t="str">
        <f>"Total des dépenses extérieures de R&amp;D en " &amp; SURVEY_YEAR</f>
        <v>Total des dépenses extérieures de R&amp;D en 2025</v>
      </c>
      <c r="B6" s="175">
        <f>B7+SUM(B10:B13)</f>
        <v>0</v>
      </c>
    </row>
    <row r="7" spans="1:5" ht="30" x14ac:dyDescent="0.2">
      <c r="A7" s="351" t="s">
        <v>180</v>
      </c>
      <c r="B7" s="125">
        <f>DE_GOV_TOTAL</f>
        <v>0</v>
      </c>
    </row>
    <row r="8" spans="1:5" x14ac:dyDescent="0.2">
      <c r="A8" s="466" t="s">
        <v>622</v>
      </c>
      <c r="B8" s="125">
        <f>DE_M_TOTAL</f>
        <v>0</v>
      </c>
    </row>
    <row r="9" spans="1:5" x14ac:dyDescent="0.2">
      <c r="A9" s="466" t="s">
        <v>623</v>
      </c>
      <c r="B9" s="125">
        <f>DE_C_TOTAL</f>
        <v>0</v>
      </c>
    </row>
    <row r="10" spans="1:5" ht="30" x14ac:dyDescent="0.2">
      <c r="A10" s="351" t="s">
        <v>214</v>
      </c>
      <c r="B10" s="125">
        <f>DE_ES_TOTAL</f>
        <v>0</v>
      </c>
    </row>
    <row r="11" spans="1:5" ht="30" x14ac:dyDescent="0.2">
      <c r="A11" s="351" t="s">
        <v>222</v>
      </c>
      <c r="B11" s="125">
        <f>DE_I_TOTAL</f>
        <v>0</v>
      </c>
    </row>
    <row r="12" spans="1:5" ht="30" x14ac:dyDescent="0.2">
      <c r="A12" s="351" t="s">
        <v>256</v>
      </c>
      <c r="B12" s="125">
        <f>DE_ENTR_TOTAL</f>
        <v>0</v>
      </c>
    </row>
    <row r="13" spans="1:5" ht="30" x14ac:dyDescent="0.2">
      <c r="A13" s="351" t="s">
        <v>273</v>
      </c>
      <c r="B13" s="125">
        <f>DE_ETR_TOTAL</f>
        <v>0</v>
      </c>
    </row>
    <row r="14" spans="1:5" s="169" customFormat="1" x14ac:dyDescent="0.2">
      <c r="A14" s="176"/>
      <c r="B14" s="177"/>
      <c r="E14" s="178"/>
    </row>
    <row r="15" spans="1:5" ht="18" x14ac:dyDescent="0.25">
      <c r="A15" s="180" t="str">
        <f>"Veuillez saisir l'estimation pour "&amp;SURVEY_YEAR+1</f>
        <v>Veuillez saisir l'estimation pour 2026</v>
      </c>
      <c r="B15" s="72" t="s">
        <v>71</v>
      </c>
    </row>
    <row r="16" spans="1:5" ht="15.75" x14ac:dyDescent="0.25">
      <c r="A16" s="205" t="str">
        <f>"Total des dépenses extérieures de R&amp;D estimées en " &amp; SURVEY_YEAR+1</f>
        <v>Total des dépenses extérieures de R&amp;D estimées en 2026</v>
      </c>
      <c r="B16" s="179"/>
      <c r="C16" s="170"/>
      <c r="D16" s="170"/>
    </row>
    <row r="17" spans="1:2" x14ac:dyDescent="0.2">
      <c r="A17" s="106"/>
    </row>
    <row r="18" spans="1:2" ht="15.75" x14ac:dyDescent="0.25">
      <c r="A18" s="210" t="str">
        <f>"Evolution "&amp; SURVEY_YEAR + 1&amp;"/"&amp; SURVEY_YEAR</f>
        <v>Evolution 2026/2025</v>
      </c>
      <c r="B18" s="87">
        <f>IF(DE_TOTALE&lt;&gt;0,(DE_TOTALE_PREV/DE_TOTALE-1)*100,0)</f>
        <v>0</v>
      </c>
    </row>
    <row r="19" spans="1:2" x14ac:dyDescent="0.2">
      <c r="A19" s="336" t="str">
        <f>IF(ABS(B18)&gt;20,"La DERD estimée pour "&amp; SURVEY_YEAR + 1&amp; " varie de plus de 20% par rapport à la DERD "&amp; SURVEY_YEAR,"Contrôles OK")</f>
        <v>Contrôles OK</v>
      </c>
    </row>
    <row r="20" spans="1:2" x14ac:dyDescent="0.2">
      <c r="A20" s="106"/>
    </row>
    <row r="21" spans="1:2" ht="31.5" customHeight="1" x14ac:dyDescent="0.2">
      <c r="A21" s="106"/>
    </row>
    <row r="22" spans="1:2" ht="31.5" customHeight="1" x14ac:dyDescent="0.2">
      <c r="A22" s="106"/>
    </row>
    <row r="23" spans="1:2" ht="31.5" customHeight="1" x14ac:dyDescent="0.2">
      <c r="A23" s="106"/>
    </row>
    <row r="24" spans="1:2" x14ac:dyDescent="0.2">
      <c r="A24" s="106"/>
    </row>
    <row r="25" spans="1:2" x14ac:dyDescent="0.2">
      <c r="A25" s="106"/>
    </row>
    <row r="26" spans="1:2" x14ac:dyDescent="0.2">
      <c r="A26" s="106"/>
    </row>
    <row r="27" spans="1:2" x14ac:dyDescent="0.2">
      <c r="A27" s="106"/>
    </row>
    <row r="28" spans="1:2" x14ac:dyDescent="0.2">
      <c r="A28" s="106"/>
    </row>
    <row r="29" spans="1:2" x14ac:dyDescent="0.2">
      <c r="A29" s="106"/>
    </row>
    <row r="30" spans="1:2" x14ac:dyDescent="0.2">
      <c r="A30" s="106"/>
    </row>
    <row r="31" spans="1:2" x14ac:dyDescent="0.2">
      <c r="A31" s="106"/>
    </row>
    <row r="32" spans="1:2" x14ac:dyDescent="0.2">
      <c r="A32" s="106"/>
    </row>
    <row r="33" spans="1:1" x14ac:dyDescent="0.2">
      <c r="A33" s="106"/>
    </row>
    <row r="34" spans="1:1" x14ac:dyDescent="0.2">
      <c r="A34" s="106"/>
    </row>
    <row r="35" spans="1:1" x14ac:dyDescent="0.2">
      <c r="A35" s="106"/>
    </row>
    <row r="36" spans="1:1" x14ac:dyDescent="0.2">
      <c r="A36" s="106"/>
    </row>
    <row r="37" spans="1:1" x14ac:dyDescent="0.2">
      <c r="A37" s="106"/>
    </row>
    <row r="38" spans="1:1" x14ac:dyDescent="0.2">
      <c r="A38" s="106"/>
    </row>
    <row r="39" spans="1:1" x14ac:dyDescent="0.2">
      <c r="A39" s="106"/>
    </row>
    <row r="40" spans="1:1" x14ac:dyDescent="0.2">
      <c r="A40" s="106"/>
    </row>
    <row r="41" spans="1:1" x14ac:dyDescent="0.2">
      <c r="A41" s="106"/>
    </row>
    <row r="42" spans="1:1" x14ac:dyDescent="0.2">
      <c r="A42" s="106"/>
    </row>
    <row r="43" spans="1:1" x14ac:dyDescent="0.2">
      <c r="A43" s="106"/>
    </row>
    <row r="44" spans="1:1" x14ac:dyDescent="0.2">
      <c r="A44" s="106"/>
    </row>
    <row r="45" spans="1:1" x14ac:dyDescent="0.2">
      <c r="A45" s="106"/>
    </row>
    <row r="46" spans="1:1" x14ac:dyDescent="0.2">
      <c r="A46" s="106"/>
    </row>
    <row r="47" spans="1:1" x14ac:dyDescent="0.2">
      <c r="A47" s="106"/>
    </row>
    <row r="48" spans="1:1"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sheetData>
  <mergeCells count="2">
    <mergeCell ref="A2:D2"/>
    <mergeCell ref="A3:B3"/>
  </mergeCells>
  <conditionalFormatting sqref="B18">
    <cfRule type="cellIs" dxfId="36"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pageSetUpPr fitToPage="1"/>
  </sheetPr>
  <dimension ref="A1:D25"/>
  <sheetViews>
    <sheetView showGridLines="0" zoomScale="80" zoomScaleNormal="80" zoomScaleSheetLayoutView="100" workbookViewId="0">
      <selection activeCell="B6" sqref="B6"/>
    </sheetView>
  </sheetViews>
  <sheetFormatPr baseColWidth="10" defaultColWidth="11.42578125" defaultRowHeight="15" x14ac:dyDescent="0.2"/>
  <cols>
    <col min="1" max="1" width="59.5703125" style="47" customWidth="1"/>
    <col min="2" max="2" width="24.28515625" style="47" customWidth="1"/>
    <col min="3" max="4" width="25.28515625" style="47" customWidth="1"/>
    <col min="5" max="16384" width="11.42578125" style="47"/>
  </cols>
  <sheetData>
    <row r="1" spans="1:4" ht="15.75" x14ac:dyDescent="0.2">
      <c r="A1" s="45"/>
      <c r="B1" s="46"/>
    </row>
    <row r="2" spans="1:4" ht="16.5" customHeight="1" x14ac:dyDescent="0.2">
      <c r="A2" s="549" t="str">
        <f>"Synthèse des DÉPENSES consacrées à la R&amp;D en "&amp; SURVEY_YEAR &amp; " estimation en "&amp;SURVEY_YEAR+1</f>
        <v>Synthèse des DÉPENSES consacrées à la R&amp;D en 2025 estimation en 2026</v>
      </c>
      <c r="B2" s="549"/>
      <c r="C2" s="549"/>
      <c r="D2" s="192"/>
    </row>
    <row r="3" spans="1:4" ht="30" customHeight="1" x14ac:dyDescent="0.25">
      <c r="A3" s="560" t="s">
        <v>274</v>
      </c>
      <c r="B3" s="560"/>
      <c r="C3" s="560"/>
      <c r="D3" s="193"/>
    </row>
    <row r="4" spans="1:4" ht="19.5" customHeight="1" x14ac:dyDescent="0.2">
      <c r="A4" s="182"/>
      <c r="B4" s="561" t="s">
        <v>71</v>
      </c>
      <c r="C4" s="561"/>
      <c r="D4" s="194"/>
    </row>
    <row r="5" spans="1:4" ht="24" customHeight="1" x14ac:dyDescent="0.2">
      <c r="A5" s="186"/>
      <c r="B5" s="185" t="str">
        <f>"en " &amp; SURVEY_YEAR</f>
        <v>en 2025</v>
      </c>
      <c r="C5" s="183" t="str">
        <f>"Estimation " &amp; SURVEY_YEAR+1</f>
        <v>Estimation 2026</v>
      </c>
      <c r="D5" s="185" t="str">
        <f>"Evolution "&amp;SURVEY_YEAR+1&amp;"/"&amp;SURVEY_YEAR</f>
        <v>Evolution 2026/2025</v>
      </c>
    </row>
    <row r="6" spans="1:4" ht="65.25" customHeight="1" x14ac:dyDescent="0.2">
      <c r="A6" s="187" t="s">
        <v>536</v>
      </c>
      <c r="B6" s="190">
        <f>DI_TOTALE</f>
        <v>0</v>
      </c>
      <c r="C6" s="190">
        <f>DI_TOTALE_PREV</f>
        <v>0</v>
      </c>
      <c r="D6" s="214">
        <f>IF(DI_TOTALE&lt;&gt;0,(DI_TOTALE_PREV/DI_TOTALE-1)*100,0)</f>
        <v>0</v>
      </c>
    </row>
    <row r="7" spans="1:4" ht="22.5" customHeight="1" x14ac:dyDescent="0.2">
      <c r="A7" s="187" t="s">
        <v>537</v>
      </c>
      <c r="B7" s="190">
        <f>DE_TOTALE</f>
        <v>0</v>
      </c>
      <c r="C7" s="190">
        <f>DE_TOTALE_PREV</f>
        <v>0</v>
      </c>
      <c r="D7" s="214">
        <f>IF(DE_TOTALE&lt;&gt;0,(DE_TOTALE_PREV/DE_TOTALE-1)*100,0)</f>
        <v>0</v>
      </c>
    </row>
    <row r="8" spans="1:4" ht="15.75" x14ac:dyDescent="0.2">
      <c r="A8" s="188" t="s">
        <v>538</v>
      </c>
      <c r="B8" s="189">
        <f>D_SYNTHESE_DI_TOTALE+D_SYNTHESE_DE_TOTALE</f>
        <v>0</v>
      </c>
      <c r="C8" s="189">
        <f>D_SYNTHESE_DI_TOTALE_PREV+D_SYNTHESE_DE_TOTALE_PREV</f>
        <v>0</v>
      </c>
      <c r="D8" s="214">
        <f>IF(DEP_TOTALE&lt;&gt;0,(DEP_TOTALE_PREV/DEP_TOTALE-1)*100,0)</f>
        <v>0</v>
      </c>
    </row>
    <row r="9" spans="1:4" ht="15.75" x14ac:dyDescent="0.2">
      <c r="A9" s="191"/>
      <c r="B9" s="191"/>
      <c r="C9" s="191"/>
      <c r="D9" s="191"/>
    </row>
    <row r="10" spans="1:4" ht="15.75" x14ac:dyDescent="0.2">
      <c r="A10" s="337" t="str">
        <f>IF(ABS(D8)&gt;20,"Les dépenses de R&amp;D estimées pour "&amp; SURVEY_YEAR + 1&amp; " varient de plus de 20% par rapport aux dépenses de R&amp;D "&amp; SURVEY_YEAR,"Contrôles OK")</f>
        <v>Contrôles OK</v>
      </c>
      <c r="B10" s="338"/>
      <c r="C10" s="338"/>
      <c r="D10" s="338"/>
    </row>
    <row r="11" spans="1:4" ht="26.25" customHeight="1" x14ac:dyDescent="0.2">
      <c r="A11" s="565" t="str">
        <f>IF(OR(ISBLANK(D_SYNTHESE_DI_TOTALE),D_SYNTHESE_DI_TOTALE=0),"Aucune dépense interne de R&amp;D n'a été renseignée","Contrôles OK")</f>
        <v>Aucune dépense interne de R&amp;D n'a été renseignée</v>
      </c>
      <c r="B11" s="566"/>
      <c r="C11" s="566"/>
      <c r="D11" s="567"/>
    </row>
    <row r="12" spans="1:4" ht="26.25" customHeight="1" x14ac:dyDescent="0.2">
      <c r="A12" s="196"/>
      <c r="B12" s="196"/>
      <c r="C12" s="196"/>
      <c r="D12" s="196"/>
    </row>
    <row r="13" spans="1:4" ht="33.75" customHeight="1" x14ac:dyDescent="0.2">
      <c r="A13" s="562" t="s">
        <v>275</v>
      </c>
      <c r="B13" s="562"/>
      <c r="C13" s="562"/>
      <c r="D13" s="195"/>
    </row>
    <row r="14" spans="1:4" ht="12" customHeight="1" x14ac:dyDescent="0.2">
      <c r="A14" s="184"/>
      <c r="B14" s="184"/>
      <c r="C14" s="184"/>
      <c r="D14" s="184"/>
    </row>
    <row r="15" spans="1:4" ht="54" customHeight="1" x14ac:dyDescent="0.2">
      <c r="A15" s="563" t="s">
        <v>276</v>
      </c>
      <c r="B15" s="564"/>
      <c r="C15" s="564"/>
      <c r="D15" s="564"/>
    </row>
    <row r="16" spans="1:4" ht="24" customHeight="1" x14ac:dyDescent="0.2"/>
    <row r="23" ht="31.5" customHeight="1" x14ac:dyDescent="0.2"/>
    <row r="24" ht="31.5" customHeight="1" x14ac:dyDescent="0.2"/>
    <row r="25" ht="31.5" customHeight="1" x14ac:dyDescent="0.2"/>
  </sheetData>
  <mergeCells count="6">
    <mergeCell ref="A2:C2"/>
    <mergeCell ref="A3:C3"/>
    <mergeCell ref="B4:C4"/>
    <mergeCell ref="A13:C13"/>
    <mergeCell ref="A15:D15"/>
    <mergeCell ref="A11:D11"/>
  </mergeCells>
  <conditionalFormatting sqref="B6">
    <cfRule type="cellIs" dxfId="35" priority="1" operator="equal">
      <formula>0</formula>
    </cfRule>
  </conditionalFormatting>
  <conditionalFormatting sqref="D6:D8">
    <cfRule type="cellIs" dxfId="34" priority="2"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1">
    <pageSetUpPr fitToPage="1"/>
  </sheetPr>
  <dimension ref="A1:E20"/>
  <sheetViews>
    <sheetView showGridLines="0" topLeftCell="A4" zoomScale="85" zoomScaleNormal="85" zoomScaleSheetLayoutView="100" workbookViewId="0">
      <selection activeCell="A10" sqref="A10:D10"/>
    </sheetView>
  </sheetViews>
  <sheetFormatPr baseColWidth="10" defaultColWidth="11.42578125" defaultRowHeight="15" x14ac:dyDescent="0.2"/>
  <cols>
    <col min="1" max="1" width="59.5703125" style="47" customWidth="1"/>
    <col min="2" max="4" width="20.7109375" style="47" customWidth="1"/>
    <col min="5" max="5" width="3.28515625" style="48" customWidth="1"/>
    <col min="6" max="16384" width="11.42578125" style="47"/>
  </cols>
  <sheetData>
    <row r="1" spans="1:5" ht="15.75" x14ac:dyDescent="0.2">
      <c r="A1" s="45"/>
      <c r="B1" s="46"/>
    </row>
    <row r="2" spans="1:5" ht="38.450000000000003" customHeight="1" x14ac:dyDescent="0.2">
      <c r="A2" s="569" t="str">
        <f>" Ressources utilisées pour les dépenses de R&amp;D  en " &amp; SURVEY_YEAR &amp; " et estimations " &amp; SURVEY_YEAR+1 &amp; " : Dotations budgétaires"</f>
        <v xml:space="preserve"> Ressources utilisées pour les dépenses de R&amp;D  en 2025 et estimations 2026 : Dotations budgétaires</v>
      </c>
      <c r="B2" s="569"/>
      <c r="C2" s="569"/>
      <c r="D2" s="569"/>
      <c r="E2" s="49"/>
    </row>
    <row r="3" spans="1:5" ht="128.25" customHeight="1" x14ac:dyDescent="0.2">
      <c r="A3" s="555" t="s">
        <v>543</v>
      </c>
      <c r="B3" s="555"/>
      <c r="C3" s="555"/>
      <c r="D3" s="555"/>
      <c r="E3" s="51"/>
    </row>
    <row r="4" spans="1:5" ht="31.5" x14ac:dyDescent="0.25">
      <c r="B4" s="158">
        <f>SURVEY_YEAR</f>
        <v>2025</v>
      </c>
      <c r="C4" s="204" t="str">
        <f>"Estimation " &amp; SURVEY_YEAR+1</f>
        <v>Estimation 2026</v>
      </c>
      <c r="D4" s="212" t="str">
        <f>"Estimation " &amp; SURVEY_YEAR+1&amp;"/"&amp;SURVEY_YEAR</f>
        <v>Estimation 2026/2025</v>
      </c>
      <c r="E4" s="51"/>
    </row>
    <row r="5" spans="1:5" ht="15.75" x14ac:dyDescent="0.25">
      <c r="B5" s="568" t="s">
        <v>71</v>
      </c>
      <c r="C5" s="568"/>
      <c r="D5" s="213" t="s">
        <v>542</v>
      </c>
      <c r="E5" s="51"/>
    </row>
    <row r="6" spans="1:5" ht="85.9" customHeight="1" x14ac:dyDescent="0.2">
      <c r="A6" s="200" t="s">
        <v>540</v>
      </c>
      <c r="B6" s="207"/>
      <c r="C6" s="208"/>
      <c r="D6" s="214">
        <f>IF(RESS_MIRES&lt;&gt;0,(RESS_MIRES_PREV/RESS_MIRES-1)*100,0)</f>
        <v>0</v>
      </c>
    </row>
    <row r="7" spans="1:5" ht="58.15" customHeight="1" x14ac:dyDescent="0.2">
      <c r="A7" s="201" t="s">
        <v>541</v>
      </c>
      <c r="B7" s="207"/>
      <c r="C7" s="208"/>
      <c r="D7" s="214">
        <f>IF(RESS_HORS_MIRES&lt;&gt;0,(RESS_HORS_MIRES_PREV/RESS_HORS_MIRES-1)*100,0)</f>
        <v>0</v>
      </c>
      <c r="E7" s="51"/>
    </row>
    <row r="8" spans="1:5" ht="30" x14ac:dyDescent="0.2">
      <c r="A8" s="202" t="s">
        <v>277</v>
      </c>
      <c r="B8" s="207"/>
      <c r="C8" s="208"/>
      <c r="D8" s="214">
        <f>IF(RESS_REC&lt;&gt;0,(RESS_REC_PREV/RESS_REC-1)*100,0)</f>
        <v>0</v>
      </c>
      <c r="E8" s="51"/>
    </row>
    <row r="9" spans="1:5" ht="15.75" x14ac:dyDescent="0.2">
      <c r="A9" s="206" t="s">
        <v>278</v>
      </c>
      <c r="B9" s="209">
        <f>RESS_MIRES+RESS_HORS_MIRES+RESS_REC</f>
        <v>0</v>
      </c>
      <c r="C9" s="209">
        <f>RESS_MIRES_PREV+RESS_HORS_MIRES_PREV+RESS_REC_PREV</f>
        <v>0</v>
      </c>
      <c r="D9" s="214">
        <f>IF(RESS_BUDGT_TOTAL&lt;&gt;0,(RESS_BUDGT_PREV/RESS_BUDGT_TOTAL-1)*100,0)</f>
        <v>0</v>
      </c>
    </row>
    <row r="10" spans="1:5" ht="33" customHeight="1" x14ac:dyDescent="0.2">
      <c r="A10" s="537" t="str">
        <f>IF(ABS(D9)&gt;3,"Les ressources budgétaires estimées pour "&amp; SURVEY_YEAR + 1&amp; " varient de plus de 20% par rapport aux ressources budgétaires "&amp; SURVEY_YEAR,"Contrôles OK")</f>
        <v>Contrôles OK</v>
      </c>
      <c r="B10" s="537"/>
      <c r="C10" s="537"/>
      <c r="D10" s="537"/>
      <c r="E10" s="51"/>
    </row>
    <row r="12" spans="1:5" ht="17.45" customHeight="1" x14ac:dyDescent="0.2">
      <c r="A12" s="570" t="s">
        <v>544</v>
      </c>
      <c r="B12" s="570"/>
      <c r="C12" s="570"/>
      <c r="D12" s="570"/>
    </row>
    <row r="13" spans="1:5" ht="15.6" customHeight="1" x14ac:dyDescent="0.2">
      <c r="A13" s="571" t="s">
        <v>545</v>
      </c>
      <c r="B13" s="571"/>
      <c r="C13" s="571"/>
      <c r="D13" s="571"/>
    </row>
    <row r="14" spans="1:5" ht="15.6" customHeight="1" x14ac:dyDescent="0.2">
      <c r="A14" s="571" t="s">
        <v>546</v>
      </c>
      <c r="B14" s="571"/>
      <c r="C14" s="571"/>
      <c r="D14" s="571"/>
    </row>
    <row r="15" spans="1:5" ht="15" customHeight="1" x14ac:dyDescent="0.2">
      <c r="A15" s="572" t="s">
        <v>620</v>
      </c>
      <c r="B15" s="573"/>
      <c r="C15" s="573"/>
      <c r="D15" s="573"/>
    </row>
    <row r="16" spans="1:5" ht="15" customHeight="1" x14ac:dyDescent="0.2">
      <c r="A16" s="571" t="s">
        <v>547</v>
      </c>
      <c r="B16" s="571"/>
      <c r="C16" s="571"/>
      <c r="D16" s="571"/>
    </row>
    <row r="17" spans="1:4" ht="15" customHeight="1" x14ac:dyDescent="0.2">
      <c r="A17" s="571" t="s">
        <v>621</v>
      </c>
      <c r="B17" s="571"/>
      <c r="C17" s="571"/>
      <c r="D17" s="571"/>
    </row>
    <row r="18" spans="1:4" ht="15" customHeight="1" x14ac:dyDescent="0.2">
      <c r="A18" s="571" t="s">
        <v>548</v>
      </c>
      <c r="B18" s="571"/>
      <c r="C18" s="571"/>
      <c r="D18" s="571"/>
    </row>
    <row r="19" spans="1:4" ht="15" customHeight="1" x14ac:dyDescent="0.2">
      <c r="A19" s="571" t="s">
        <v>549</v>
      </c>
      <c r="B19" s="571"/>
      <c r="C19" s="571"/>
      <c r="D19" s="571"/>
    </row>
    <row r="20" spans="1:4" ht="15" customHeight="1" x14ac:dyDescent="0.2">
      <c r="A20" s="571" t="s">
        <v>550</v>
      </c>
      <c r="B20" s="571"/>
      <c r="C20" s="571"/>
      <c r="D20" s="571"/>
    </row>
  </sheetData>
  <mergeCells count="13">
    <mergeCell ref="A19:D19"/>
    <mergeCell ref="A20:D20"/>
    <mergeCell ref="A14:D14"/>
    <mergeCell ref="A15:D15"/>
    <mergeCell ref="A16:D16"/>
    <mergeCell ref="A17:D17"/>
    <mergeCell ref="A18:D18"/>
    <mergeCell ref="B5:C5"/>
    <mergeCell ref="A3:D3"/>
    <mergeCell ref="A2:D2"/>
    <mergeCell ref="A12:D12"/>
    <mergeCell ref="A13:D13"/>
    <mergeCell ref="A10:D10"/>
  </mergeCells>
  <conditionalFormatting sqref="D6:D9">
    <cfRule type="cellIs" dxfId="33"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2">
    <pageSetUpPr fitToPage="1"/>
  </sheetPr>
  <dimension ref="A1:D41"/>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C14" sqref="C14"/>
    </sheetView>
  </sheetViews>
  <sheetFormatPr baseColWidth="10" defaultColWidth="11.42578125" defaultRowHeight="15" x14ac:dyDescent="0.2"/>
  <cols>
    <col min="1" max="1" width="59.5703125" style="47" customWidth="1"/>
    <col min="2" max="2" width="24.28515625" style="47" customWidth="1"/>
    <col min="3" max="3" width="25.28515625" style="47" customWidth="1"/>
    <col min="4" max="4" width="3.28515625" style="48" customWidth="1"/>
    <col min="5" max="16384" width="11.42578125" style="47"/>
  </cols>
  <sheetData>
    <row r="1" spans="1:4" ht="15.75" x14ac:dyDescent="0.2">
      <c r="A1" s="45"/>
      <c r="B1" s="46"/>
    </row>
    <row r="2" spans="1:4" ht="28.15" customHeight="1" x14ac:dyDescent="0.2">
      <c r="A2" s="549" t="str">
        <f>"Ressources propres utilisées pour la R&amp;D en " &amp; SURVEY_YEAR &amp; " et estimation " &amp; SURVEY_YEAR+1</f>
        <v>Ressources propres utilisées pour la R&amp;D en 2025 et estimation 2026</v>
      </c>
      <c r="B2" s="549"/>
      <c r="C2" s="549"/>
      <c r="D2" s="49"/>
    </row>
    <row r="3" spans="1:4" ht="96.6" customHeight="1" x14ac:dyDescent="0.2">
      <c r="A3" s="519" t="s">
        <v>551</v>
      </c>
      <c r="B3" s="520"/>
      <c r="C3" s="540"/>
      <c r="D3" s="50"/>
    </row>
    <row r="4" spans="1:4" x14ac:dyDescent="0.2">
      <c r="B4" s="55">
        <f>SURVEY_YEAR</f>
        <v>2025</v>
      </c>
      <c r="C4" s="223">
        <f>SURVEY_YEAR+1</f>
        <v>2026</v>
      </c>
      <c r="D4" s="50"/>
    </row>
    <row r="5" spans="1:4" ht="15.75" x14ac:dyDescent="0.25">
      <c r="B5" s="55" t="s">
        <v>71</v>
      </c>
      <c r="C5" s="72"/>
      <c r="D5" s="50"/>
    </row>
    <row r="6" spans="1:4" ht="45" x14ac:dyDescent="0.2">
      <c r="A6" s="197" t="s">
        <v>279</v>
      </c>
      <c r="B6" s="221"/>
      <c r="D6" s="50"/>
    </row>
    <row r="7" spans="1:4" x14ac:dyDescent="0.2">
      <c r="A7" s="216" t="s">
        <v>280</v>
      </c>
      <c r="B7" s="221"/>
      <c r="D7" s="50"/>
    </row>
    <row r="8" spans="1:4" x14ac:dyDescent="0.2">
      <c r="A8" s="216" t="s">
        <v>281</v>
      </c>
      <c r="B8" s="221"/>
    </row>
    <row r="9" spans="1:4" x14ac:dyDescent="0.2">
      <c r="A9" s="216" t="s">
        <v>282</v>
      </c>
      <c r="B9" s="221"/>
      <c r="D9" s="58"/>
    </row>
    <row r="10" spans="1:4" x14ac:dyDescent="0.2">
      <c r="A10" s="216" t="s">
        <v>283</v>
      </c>
      <c r="B10" s="221"/>
      <c r="D10" s="51"/>
    </row>
    <row r="11" spans="1:4" ht="25.5" customHeight="1" x14ac:dyDescent="0.2">
      <c r="A11" s="216" t="s">
        <v>284</v>
      </c>
      <c r="B11" s="221"/>
      <c r="C11" s="217"/>
      <c r="D11" s="51"/>
    </row>
    <row r="12" spans="1:4" ht="15.75" x14ac:dyDescent="0.25">
      <c r="A12" s="218" t="s">
        <v>285</v>
      </c>
      <c r="B12" s="221"/>
      <c r="C12" s="199" t="s">
        <v>71</v>
      </c>
      <c r="D12" s="51"/>
    </row>
    <row r="13" spans="1:4" ht="15.75" x14ac:dyDescent="0.2">
      <c r="A13" s="198" t="s">
        <v>286</v>
      </c>
      <c r="B13" s="224">
        <f>SUM(B6:B12)</f>
        <v>0</v>
      </c>
      <c r="C13" s="222"/>
      <c r="D13" s="51"/>
    </row>
    <row r="14" spans="1:4" x14ac:dyDescent="0.2">
      <c r="A14" s="47" t="str">
        <f>"Evolution "&amp;SURVEY_YEAR+1&amp;"/"&amp;SURVEY_YEAR</f>
        <v>Evolution 2026/2025</v>
      </c>
      <c r="C14" s="214">
        <f>IF(RESS_PROPRES_TOTAL&lt;&gt;0,(RESS_PROPRES_PREV/RESS_PROPRES_TOTAL-1)*100,0)</f>
        <v>0</v>
      </c>
    </row>
    <row r="15" spans="1:4" x14ac:dyDescent="0.2">
      <c r="B15" s="219"/>
      <c r="C15" s="480"/>
      <c r="D15" s="220"/>
    </row>
    <row r="16" spans="1:4" ht="15.6" customHeight="1" x14ac:dyDescent="0.2">
      <c r="A16" s="574" t="str">
        <f>IF(ABS(C14)&gt;20,"Les ressources propres estimées pour "&amp;SURVEY_YEAR+1&amp;" varient de plus de 20% par rapport aux ressources propres "&amp;SURVEY_YEAR,"Contrôles OK")</f>
        <v>Contrôles OK</v>
      </c>
      <c r="B16" s="574"/>
      <c r="C16" s="574"/>
    </row>
    <row r="17" spans="2:3" x14ac:dyDescent="0.2">
      <c r="B17" s="219"/>
      <c r="C17" s="219"/>
    </row>
    <row r="18" spans="2:3" x14ac:dyDescent="0.2">
      <c r="B18" s="219"/>
      <c r="C18" s="219"/>
    </row>
    <row r="19" spans="2:3" x14ac:dyDescent="0.2">
      <c r="B19" s="219"/>
      <c r="C19" s="219"/>
    </row>
    <row r="20" spans="2:3" x14ac:dyDescent="0.2">
      <c r="B20" s="219"/>
      <c r="C20" s="219"/>
    </row>
    <row r="21" spans="2:3" x14ac:dyDescent="0.2">
      <c r="B21" s="219"/>
      <c r="C21" s="219"/>
    </row>
    <row r="22" spans="2:3" x14ac:dyDescent="0.2">
      <c r="B22" s="219"/>
      <c r="C22" s="219"/>
    </row>
    <row r="23" spans="2:3" x14ac:dyDescent="0.2">
      <c r="B23" s="219"/>
      <c r="C23" s="219"/>
    </row>
    <row r="24" spans="2:3" x14ac:dyDescent="0.2">
      <c r="B24" s="219"/>
      <c r="C24" s="219"/>
    </row>
    <row r="25" spans="2:3" x14ac:dyDescent="0.2">
      <c r="B25" s="219"/>
      <c r="C25" s="219"/>
    </row>
    <row r="26" spans="2:3" x14ac:dyDescent="0.2">
      <c r="B26" s="219"/>
      <c r="C26" s="219"/>
    </row>
    <row r="39" ht="31.5" customHeight="1" x14ac:dyDescent="0.2"/>
    <row r="40" ht="31.5" customHeight="1" x14ac:dyDescent="0.2"/>
    <row r="41" ht="31.5" customHeight="1" x14ac:dyDescent="0.2"/>
  </sheetData>
  <mergeCells count="3">
    <mergeCell ref="A2:C2"/>
    <mergeCell ref="A3:C3"/>
    <mergeCell ref="A16:C16"/>
  </mergeCells>
  <conditionalFormatting sqref="C13">
    <cfRule type="cellIs" dxfId="32" priority="2" stopIfTrue="1" operator="equal">
      <formula>TRUE</formula>
    </cfRule>
    <cfRule type="cellIs" dxfId="31" priority="3" stopIfTrue="1" operator="equal">
      <formula>FALSE</formula>
    </cfRule>
  </conditionalFormatting>
  <conditionalFormatting sqref="C14">
    <cfRule type="cellIs" dxfId="30"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3">
    <pageSetUpPr fitToPage="1"/>
  </sheetPr>
  <dimension ref="A1:F53"/>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A20" sqref="A20"/>
    </sheetView>
  </sheetViews>
  <sheetFormatPr baseColWidth="10" defaultColWidth="11.42578125" defaultRowHeight="12.75" x14ac:dyDescent="0.2"/>
  <cols>
    <col min="1" max="1" width="72.7109375" style="18" customWidth="1"/>
    <col min="2" max="2" width="26.28515625" style="18" customWidth="1"/>
    <col min="3" max="3" width="3.5703125" style="18" customWidth="1"/>
    <col min="4" max="4" width="3.28515625" style="4" customWidth="1"/>
    <col min="5" max="5" width="96.7109375" style="4" customWidth="1"/>
    <col min="6" max="6" width="3.140625" style="3" customWidth="1"/>
    <col min="7" max="16384" width="11.42578125" style="18"/>
  </cols>
  <sheetData>
    <row r="1" spans="1:6" s="2" customFormat="1" ht="15" x14ac:dyDescent="0.2">
      <c r="A1" s="15"/>
      <c r="B1" s="16"/>
      <c r="C1" s="18"/>
      <c r="D1" s="4"/>
      <c r="E1" s="235" t="s">
        <v>428</v>
      </c>
      <c r="F1" s="3"/>
    </row>
    <row r="2" spans="1:6" s="23" customFormat="1" ht="33" customHeight="1" x14ac:dyDescent="0.2">
      <c r="A2" s="575" t="str">
        <f>" Ressources externes utilisées en " &amp; SURVEY_YEAR &amp; ", en provenance du secteur militaire de l'État et des organismes publics"</f>
        <v xml:space="preserve"> Ressources externes utilisées en 2025, en provenance du secteur militaire de l'État et des organismes publics</v>
      </c>
      <c r="B2" s="575"/>
      <c r="C2" s="575"/>
      <c r="D2" s="6"/>
      <c r="F2" s="8"/>
    </row>
    <row r="3" spans="1:6" s="24" customFormat="1" ht="51.6" customHeight="1" x14ac:dyDescent="0.25">
      <c r="A3" s="576" t="s">
        <v>552</v>
      </c>
      <c r="B3" s="576"/>
      <c r="D3" s="6"/>
      <c r="E3" s="7"/>
      <c r="F3" s="8"/>
    </row>
    <row r="4" spans="1:6" ht="18" customHeight="1" x14ac:dyDescent="0.2">
      <c r="A4" s="19"/>
      <c r="D4" s="21"/>
      <c r="E4" s="21"/>
      <c r="F4" s="22"/>
    </row>
    <row r="5" spans="1:6" ht="15" x14ac:dyDescent="0.2">
      <c r="A5" s="230" t="s">
        <v>105</v>
      </c>
      <c r="B5" s="231" t="s">
        <v>71</v>
      </c>
      <c r="D5" s="10"/>
      <c r="E5" s="50"/>
      <c r="F5" s="11"/>
    </row>
    <row r="6" spans="1:6" ht="30" x14ac:dyDescent="0.2">
      <c r="A6" s="227" t="s">
        <v>287</v>
      </c>
      <c r="B6" s="226"/>
      <c r="D6" s="10"/>
      <c r="E6" s="159" t="s">
        <v>288</v>
      </c>
      <c r="F6" s="11"/>
    </row>
    <row r="7" spans="1:6" ht="30" x14ac:dyDescent="0.2">
      <c r="A7" s="228" t="s">
        <v>289</v>
      </c>
      <c r="B7" s="226"/>
      <c r="D7" s="10"/>
      <c r="E7" s="159" t="s">
        <v>290</v>
      </c>
      <c r="F7" s="11"/>
    </row>
    <row r="8" spans="1:6" ht="15" x14ac:dyDescent="0.2">
      <c r="A8" s="229" t="s">
        <v>291</v>
      </c>
      <c r="B8" s="226"/>
      <c r="E8" s="159" t="s">
        <v>292</v>
      </c>
    </row>
    <row r="9" spans="1:6" ht="15" x14ac:dyDescent="0.2">
      <c r="A9" s="229" t="s">
        <v>293</v>
      </c>
      <c r="B9" s="226"/>
      <c r="D9" s="13"/>
      <c r="E9" s="159" t="s">
        <v>294</v>
      </c>
      <c r="F9" s="14"/>
    </row>
    <row r="10" spans="1:6" ht="15" x14ac:dyDescent="0.2">
      <c r="A10" s="229" t="s">
        <v>295</v>
      </c>
      <c r="B10" s="226"/>
      <c r="D10" s="5"/>
      <c r="E10" s="159" t="s">
        <v>296</v>
      </c>
      <c r="F10" s="9"/>
    </row>
    <row r="11" spans="1:6" ht="15" x14ac:dyDescent="0.2">
      <c r="A11" s="229" t="s">
        <v>297</v>
      </c>
      <c r="B11" s="226"/>
      <c r="D11" s="5"/>
      <c r="E11" s="159" t="s">
        <v>298</v>
      </c>
      <c r="F11" s="9"/>
    </row>
    <row r="12" spans="1:6" ht="15" x14ac:dyDescent="0.2">
      <c r="A12" s="229" t="s">
        <v>299</v>
      </c>
      <c r="B12" s="226"/>
      <c r="D12" s="5"/>
      <c r="E12" s="159" t="s">
        <v>300</v>
      </c>
      <c r="F12" s="9"/>
    </row>
    <row r="13" spans="1:6" ht="15" x14ac:dyDescent="0.2">
      <c r="A13" s="229" t="s">
        <v>301</v>
      </c>
      <c r="B13" s="226"/>
      <c r="D13" s="5"/>
      <c r="E13" s="159" t="s">
        <v>302</v>
      </c>
      <c r="F13" s="9"/>
    </row>
    <row r="14" spans="1:6" ht="15" x14ac:dyDescent="0.2">
      <c r="A14" s="229" t="s">
        <v>303</v>
      </c>
      <c r="B14" s="226"/>
      <c r="D14" s="5"/>
      <c r="E14" s="159" t="s">
        <v>304</v>
      </c>
      <c r="F14" s="9"/>
    </row>
    <row r="15" spans="1:6" ht="15" x14ac:dyDescent="0.2">
      <c r="A15" s="229" t="s">
        <v>305</v>
      </c>
      <c r="B15" s="226"/>
      <c r="D15" s="5"/>
      <c r="E15" s="159" t="s">
        <v>306</v>
      </c>
      <c r="F15" s="9"/>
    </row>
    <row r="16" spans="1:6" x14ac:dyDescent="0.2">
      <c r="A16" s="229" t="s">
        <v>116</v>
      </c>
      <c r="B16" s="226"/>
    </row>
    <row r="17" spans="1:6" ht="17.25" customHeight="1" x14ac:dyDescent="0.2">
      <c r="A17" s="229" t="s">
        <v>117</v>
      </c>
      <c r="B17" s="226"/>
      <c r="D17" s="5"/>
      <c r="E17" s="5"/>
      <c r="F17" s="9"/>
    </row>
    <row r="18" spans="1:6" ht="17.25" customHeight="1" x14ac:dyDescent="0.2">
      <c r="A18" s="229" t="s">
        <v>265</v>
      </c>
      <c r="B18" s="232"/>
      <c r="D18" s="5"/>
      <c r="E18" s="5"/>
      <c r="F18" s="9"/>
    </row>
    <row r="19" spans="1:6" ht="38.25" x14ac:dyDescent="0.2">
      <c r="A19" s="225" t="s">
        <v>629</v>
      </c>
      <c r="B19" s="233">
        <f>SUM(B6:B17)</f>
        <v>0</v>
      </c>
    </row>
    <row r="20" spans="1:6" x14ac:dyDescent="0.2">
      <c r="D20" s="6"/>
      <c r="E20" s="6"/>
      <c r="F20" s="8"/>
    </row>
    <row r="50" ht="15.75" customHeight="1" x14ac:dyDescent="0.2"/>
    <row r="51" ht="15.75" customHeight="1" x14ac:dyDescent="0.2"/>
    <row r="52" ht="15.75" customHeight="1" x14ac:dyDescent="0.2"/>
    <row r="53" ht="15.75" customHeight="1" x14ac:dyDescent="0.2"/>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E34"/>
  <sheetViews>
    <sheetView showGridLines="0" tabSelected="1" zoomScale="85" zoomScaleNormal="85" zoomScaleSheetLayoutView="100" workbookViewId="0">
      <pane xSplit="1" ySplit="5" topLeftCell="B6" activePane="bottomRight" state="frozen"/>
      <selection pane="topRight" activeCell="B1" sqref="B1"/>
      <selection pane="bottomLeft" activeCell="A6" sqref="A6"/>
      <selection pane="bottomRight" activeCell="B16" sqref="B16"/>
    </sheetView>
  </sheetViews>
  <sheetFormatPr baseColWidth="10" defaultColWidth="11.5703125" defaultRowHeight="15" x14ac:dyDescent="0.2"/>
  <cols>
    <col min="1" max="1" width="62.5703125" style="63" customWidth="1"/>
    <col min="2" max="2" width="45.140625" style="67" customWidth="1"/>
    <col min="3" max="3" width="3.28515625" style="62" customWidth="1"/>
    <col min="4" max="4" width="45.7109375" style="64" customWidth="1"/>
    <col min="5" max="5" width="9.85546875" style="62" customWidth="1"/>
    <col min="6" max="16384" width="11.5703125" style="63"/>
  </cols>
  <sheetData>
    <row r="1" spans="1:5" ht="15.75" x14ac:dyDescent="0.2">
      <c r="A1" s="60"/>
      <c r="B1" s="61"/>
      <c r="D1" s="113" t="s">
        <v>428</v>
      </c>
    </row>
    <row r="2" spans="1:5" ht="16.5" thickBot="1" x14ac:dyDescent="0.25">
      <c r="A2" s="94" t="s">
        <v>40</v>
      </c>
      <c r="B2" s="95"/>
      <c r="C2" s="65"/>
      <c r="E2" s="65"/>
    </row>
    <row r="3" spans="1:5" ht="13.5" customHeight="1" thickTop="1" x14ac:dyDescent="0.2">
      <c r="A3" s="66"/>
      <c r="C3" s="68"/>
      <c r="E3" s="68"/>
    </row>
    <row r="4" spans="1:5" ht="13.5" customHeight="1" x14ac:dyDescent="0.2">
      <c r="A4" s="121" t="s">
        <v>410</v>
      </c>
      <c r="B4" s="99">
        <v>2025</v>
      </c>
      <c r="C4" s="70"/>
      <c r="E4" s="70"/>
    </row>
    <row r="5" spans="1:5" ht="13.5" customHeight="1" x14ac:dyDescent="0.2">
      <c r="A5" s="121" t="s">
        <v>41</v>
      </c>
      <c r="B5" s="99" t="s">
        <v>29</v>
      </c>
      <c r="C5" s="69"/>
      <c r="E5" s="69"/>
    </row>
    <row r="6" spans="1:5" ht="13.5" customHeight="1" x14ac:dyDescent="0.2">
      <c r="A6" s="120" t="s">
        <v>42</v>
      </c>
      <c r="B6" s="118"/>
      <c r="C6" s="69"/>
      <c r="E6" s="69"/>
    </row>
    <row r="7" spans="1:5" ht="50.25" customHeight="1" x14ac:dyDescent="0.2">
      <c r="A7" s="120" t="s">
        <v>43</v>
      </c>
      <c r="B7" s="116"/>
    </row>
    <row r="8" spans="1:5" ht="22.5" customHeight="1" x14ac:dyDescent="0.2">
      <c r="A8" s="120" t="s">
        <v>44</v>
      </c>
      <c r="B8" s="117"/>
      <c r="C8" s="68"/>
      <c r="E8" s="68"/>
    </row>
    <row r="9" spans="1:5" ht="60" customHeight="1" x14ac:dyDescent="0.2">
      <c r="A9" s="119" t="s">
        <v>45</v>
      </c>
      <c r="B9" s="117"/>
      <c r="C9" s="68"/>
      <c r="E9" s="68"/>
    </row>
    <row r="10" spans="1:5" ht="60" customHeight="1" x14ac:dyDescent="0.2">
      <c r="A10" s="345" t="s">
        <v>46</v>
      </c>
      <c r="B10" s="117"/>
      <c r="C10" s="68"/>
      <c r="E10" s="68"/>
    </row>
    <row r="11" spans="1:5" ht="15.75" x14ac:dyDescent="0.2">
      <c r="A11" s="345" t="s">
        <v>47</v>
      </c>
      <c r="B11" s="71"/>
      <c r="C11" s="68"/>
      <c r="E11" s="68"/>
    </row>
    <row r="12" spans="1:5" ht="15.75" x14ac:dyDescent="0.2">
      <c r="A12" s="346" t="s">
        <v>48</v>
      </c>
      <c r="B12" s="117"/>
      <c r="C12" s="68"/>
      <c r="E12" s="68"/>
    </row>
    <row r="13" spans="1:5" ht="15.75" x14ac:dyDescent="0.2">
      <c r="A13" s="122" t="s">
        <v>419</v>
      </c>
      <c r="B13" s="98"/>
      <c r="C13" s="68"/>
      <c r="E13" s="68"/>
    </row>
    <row r="14" spans="1:5" ht="50.25" customHeight="1" x14ac:dyDescent="0.2">
      <c r="A14" s="122" t="s">
        <v>417</v>
      </c>
      <c r="B14" s="117"/>
      <c r="D14" s="492" t="s">
        <v>418</v>
      </c>
    </row>
    <row r="15" spans="1:5" ht="51.6" customHeight="1" x14ac:dyDescent="0.2">
      <c r="A15" s="122" t="str">
        <f>"Effectif total rémunéré en PP au 31/12/" &amp; SURVEY_YEAR</f>
        <v>Effectif total rémunéré en PP au 31/12/2025</v>
      </c>
      <c r="B15" s="123"/>
      <c r="C15" s="68"/>
      <c r="D15" s="492" t="s">
        <v>49</v>
      </c>
      <c r="E15" s="68"/>
    </row>
    <row r="16" spans="1:5" ht="52.15" customHeight="1" x14ac:dyDescent="0.2">
      <c r="A16" s="122" t="str">
        <f>"Budget total HT de l’organisme en " &amp; SURVEY_YEAR &amp; " en k€"</f>
        <v>Budget total HT de l’organisme en 2025 en k€</v>
      </c>
      <c r="B16" s="123"/>
      <c r="C16" s="69"/>
      <c r="D16" s="492" t="s">
        <v>50</v>
      </c>
      <c r="E16" s="69"/>
    </row>
    <row r="17" spans="1:5" ht="147" customHeight="1" x14ac:dyDescent="0.2">
      <c r="A17" s="344" t="s">
        <v>51</v>
      </c>
      <c r="B17" s="117"/>
      <c r="C17" s="69"/>
      <c r="D17" s="492" t="s">
        <v>651</v>
      </c>
      <c r="E17" s="69"/>
    </row>
    <row r="32" spans="1:5" ht="31.5" customHeight="1" x14ac:dyDescent="0.2"/>
    <row r="33" ht="31.5" customHeight="1" x14ac:dyDescent="0.2"/>
    <row r="34" ht="31.5" customHeight="1" x14ac:dyDescent="0.2"/>
  </sheetData>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&amp;L&amp;A&amp;RR&amp;&amp;D 2022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4">
    <pageSetUpPr fitToPage="1"/>
  </sheetPr>
  <dimension ref="A1:F39"/>
  <sheetViews>
    <sheetView showGridLines="0" zoomScaleNormal="100" zoomScaleSheetLayoutView="100" workbookViewId="0">
      <pane xSplit="3" ySplit="2" topLeftCell="D35" activePane="bottomRight" state="frozen"/>
      <selection pane="topRight" activeCell="D1" sqref="D1"/>
      <selection pane="bottomLeft" activeCell="A3" sqref="A3"/>
      <selection pane="bottomRight" activeCell="A35" sqref="A35"/>
    </sheetView>
  </sheetViews>
  <sheetFormatPr baseColWidth="10" defaultColWidth="11.42578125" defaultRowHeight="15" x14ac:dyDescent="0.2"/>
  <cols>
    <col min="1" max="1" width="77.140625" style="47" customWidth="1"/>
    <col min="2" max="2" width="26" style="47" customWidth="1"/>
    <col min="3" max="3" width="3.28515625" style="47" customWidth="1"/>
    <col min="4" max="4" width="3.28515625" style="48" customWidth="1"/>
    <col min="5" max="5" width="82.28515625" style="48" customWidth="1"/>
    <col min="6" max="6" width="3.140625" style="48" customWidth="1"/>
    <col min="7" max="16384" width="11.42578125" style="47"/>
  </cols>
  <sheetData>
    <row r="1" spans="1:6" ht="15.75" x14ac:dyDescent="0.2">
      <c r="A1" s="45"/>
      <c r="B1" s="46"/>
      <c r="E1" s="235" t="s">
        <v>428</v>
      </c>
    </row>
    <row r="2" spans="1:6" ht="27.6" customHeight="1" x14ac:dyDescent="0.2">
      <c r="A2" s="549" t="str">
        <f>" Ressources externes utilisées en " &amp; SURVEY_YEAR &amp; ", en provenance de l'Administration"</f>
        <v xml:space="preserve"> Ressources externes utilisées en 2025, en provenance de l'Administration</v>
      </c>
      <c r="B2" s="549"/>
      <c r="C2" s="549"/>
      <c r="D2" s="49"/>
      <c r="E2" s="50"/>
      <c r="F2" s="49"/>
    </row>
    <row r="3" spans="1:6" ht="159.6" customHeight="1" x14ac:dyDescent="0.2">
      <c r="A3" s="577" t="s">
        <v>553</v>
      </c>
      <c r="B3" s="577"/>
      <c r="D3" s="51"/>
      <c r="E3" s="50"/>
      <c r="F3" s="51"/>
    </row>
    <row r="4" spans="1:6" ht="15.75" x14ac:dyDescent="0.25">
      <c r="A4" s="72"/>
      <c r="D4" s="57"/>
      <c r="E4" s="57"/>
      <c r="F4" s="57"/>
    </row>
    <row r="5" spans="1:6" ht="15.75" x14ac:dyDescent="0.25">
      <c r="A5" s="239" t="s">
        <v>307</v>
      </c>
      <c r="B5" s="158" t="s">
        <v>71</v>
      </c>
      <c r="D5" s="57"/>
      <c r="E5" s="57"/>
      <c r="F5" s="57"/>
    </row>
    <row r="6" spans="1:6" ht="15.75" x14ac:dyDescent="0.2">
      <c r="A6" s="240" t="s">
        <v>425</v>
      </c>
      <c r="B6" s="243"/>
      <c r="D6" s="57"/>
      <c r="E6" s="57"/>
      <c r="F6" s="57"/>
    </row>
    <row r="7" spans="1:6" ht="15.75" x14ac:dyDescent="0.2">
      <c r="A7" s="240" t="s">
        <v>308</v>
      </c>
      <c r="B7" s="243"/>
      <c r="D7" s="57"/>
      <c r="E7" s="57"/>
      <c r="F7" s="57"/>
    </row>
    <row r="8" spans="1:6" ht="15.75" x14ac:dyDescent="0.2">
      <c r="A8" s="240" t="s">
        <v>309</v>
      </c>
      <c r="B8" s="243"/>
      <c r="D8" s="57"/>
      <c r="E8" s="57"/>
      <c r="F8" s="57"/>
    </row>
    <row r="9" spans="1:6" x14ac:dyDescent="0.2">
      <c r="A9" s="240" t="s">
        <v>310</v>
      </c>
      <c r="B9" s="243"/>
    </row>
    <row r="10" spans="1:6" x14ac:dyDescent="0.2">
      <c r="A10" s="240" t="s">
        <v>311</v>
      </c>
      <c r="B10" s="243"/>
      <c r="D10" s="58"/>
      <c r="E10" s="58"/>
      <c r="F10" s="58"/>
    </row>
    <row r="11" spans="1:6" x14ac:dyDescent="0.2">
      <c r="A11" s="240" t="s">
        <v>312</v>
      </c>
      <c r="B11" s="243"/>
      <c r="D11" s="51"/>
      <c r="E11" s="51"/>
      <c r="F11" s="51"/>
    </row>
    <row r="12" spans="1:6" x14ac:dyDescent="0.2">
      <c r="A12" s="240" t="s">
        <v>313</v>
      </c>
      <c r="B12" s="243"/>
      <c r="D12" s="51"/>
      <c r="E12" s="51"/>
      <c r="F12" s="51"/>
    </row>
    <row r="13" spans="1:6" x14ac:dyDescent="0.2">
      <c r="A13" s="240" t="s">
        <v>314</v>
      </c>
      <c r="B13" s="243"/>
      <c r="D13" s="51"/>
      <c r="E13" s="51"/>
      <c r="F13" s="51"/>
    </row>
    <row r="14" spans="1:6" x14ac:dyDescent="0.2">
      <c r="A14" s="240" t="s">
        <v>315</v>
      </c>
      <c r="B14" s="243"/>
      <c r="D14" s="51"/>
      <c r="E14" s="51"/>
      <c r="F14" s="51"/>
    </row>
    <row r="15" spans="1:6" x14ac:dyDescent="0.2">
      <c r="A15" s="240" t="s">
        <v>316</v>
      </c>
      <c r="B15" s="243"/>
      <c r="D15" s="51"/>
      <c r="E15" s="51"/>
      <c r="F15" s="51"/>
    </row>
    <row r="16" spans="1:6" x14ac:dyDescent="0.2">
      <c r="A16" s="240" t="s">
        <v>317</v>
      </c>
      <c r="B16" s="243"/>
      <c r="D16" s="51"/>
      <c r="E16" s="51"/>
      <c r="F16" s="51"/>
    </row>
    <row r="17" spans="1:6" x14ac:dyDescent="0.2">
      <c r="A17" s="240" t="s">
        <v>318</v>
      </c>
      <c r="B17" s="243"/>
    </row>
    <row r="18" spans="1:6" ht="30" x14ac:dyDescent="0.2">
      <c r="A18" s="240" t="s">
        <v>319</v>
      </c>
      <c r="B18" s="243"/>
      <c r="D18" s="59"/>
      <c r="E18" s="59"/>
      <c r="F18" s="59"/>
    </row>
    <row r="19" spans="1:6" x14ac:dyDescent="0.2">
      <c r="A19" s="240" t="s">
        <v>117</v>
      </c>
      <c r="B19" s="243"/>
    </row>
    <row r="20" spans="1:6" x14ac:dyDescent="0.2">
      <c r="A20" s="139" t="s">
        <v>265</v>
      </c>
      <c r="B20" s="244"/>
    </row>
    <row r="21" spans="1:6" ht="47.25" x14ac:dyDescent="0.2">
      <c r="A21" s="242" t="s">
        <v>628</v>
      </c>
      <c r="B21" s="245">
        <f>SUM(B6:B19)</f>
        <v>0</v>
      </c>
    </row>
    <row r="23" spans="1:6" ht="15.75" x14ac:dyDescent="0.25">
      <c r="A23" s="239" t="s">
        <v>335</v>
      </c>
      <c r="B23" s="158" t="s">
        <v>71</v>
      </c>
    </row>
    <row r="24" spans="1:6" x14ac:dyDescent="0.2">
      <c r="A24" s="139" t="s">
        <v>320</v>
      </c>
      <c r="B24" s="243"/>
    </row>
    <row r="25" spans="1:6" ht="14.25" customHeight="1" x14ac:dyDescent="0.2">
      <c r="A25" s="247" t="s">
        <v>321</v>
      </c>
      <c r="B25" s="243"/>
      <c r="E25" s="246" t="s">
        <v>336</v>
      </c>
    </row>
    <row r="26" spans="1:6" x14ac:dyDescent="0.2">
      <c r="A26" s="139" t="s">
        <v>322</v>
      </c>
      <c r="B26" s="243"/>
      <c r="E26" s="235" t="s">
        <v>337</v>
      </c>
    </row>
    <row r="27" spans="1:6" ht="45" x14ac:dyDescent="0.2">
      <c r="A27" s="139" t="s">
        <v>323</v>
      </c>
      <c r="B27" s="243"/>
      <c r="E27" s="162" t="s">
        <v>338</v>
      </c>
    </row>
    <row r="28" spans="1:6" x14ac:dyDescent="0.2">
      <c r="A28" s="139" t="s">
        <v>265</v>
      </c>
      <c r="B28" s="244"/>
    </row>
    <row r="29" spans="1:6" ht="42" customHeight="1" x14ac:dyDescent="0.2">
      <c r="A29" s="242" t="s">
        <v>627</v>
      </c>
      <c r="B29" s="249">
        <f>SUM(B24:B27)</f>
        <v>0</v>
      </c>
    </row>
    <row r="30" spans="1:6" ht="15.75" customHeight="1" x14ac:dyDescent="0.2">
      <c r="A30" s="248"/>
      <c r="B30" s="81"/>
    </row>
    <row r="31" spans="1:6" ht="15.75" x14ac:dyDescent="0.25">
      <c r="A31" s="239" t="s">
        <v>324</v>
      </c>
      <c r="B31" s="158" t="s">
        <v>71</v>
      </c>
      <c r="D31" s="49"/>
      <c r="E31" s="49"/>
      <c r="F31" s="49"/>
    </row>
    <row r="32" spans="1:6" x14ac:dyDescent="0.2">
      <c r="A32" s="139" t="s">
        <v>325</v>
      </c>
      <c r="B32" s="243"/>
      <c r="D32" s="51"/>
      <c r="E32" s="51"/>
      <c r="F32" s="51"/>
    </row>
    <row r="33" spans="1:6" x14ac:dyDescent="0.2">
      <c r="A33" s="139" t="s">
        <v>326</v>
      </c>
      <c r="B33" s="243"/>
      <c r="D33" s="56"/>
      <c r="E33" s="56"/>
      <c r="F33" s="56"/>
    </row>
    <row r="34" spans="1:6" ht="15.75" x14ac:dyDescent="0.2">
      <c r="A34" s="139" t="s">
        <v>327</v>
      </c>
      <c r="B34" s="243"/>
      <c r="D34" s="57"/>
      <c r="E34" s="57"/>
      <c r="F34" s="57"/>
    </row>
    <row r="35" spans="1:6" ht="47.25" x14ac:dyDescent="0.2">
      <c r="A35" s="242" t="s">
        <v>626</v>
      </c>
      <c r="B35" s="249">
        <f>SUM(B32:B34)</f>
        <v>0</v>
      </c>
      <c r="D35" s="57"/>
      <c r="E35" s="57"/>
      <c r="F35" s="57"/>
    </row>
    <row r="36" spans="1:6" ht="15.75" x14ac:dyDescent="0.2">
      <c r="D36" s="57"/>
      <c r="E36" s="57"/>
      <c r="F36" s="57"/>
    </row>
    <row r="37" spans="1:6" ht="15.75" x14ac:dyDescent="0.2">
      <c r="D37" s="57"/>
      <c r="E37" s="57"/>
      <c r="F37" s="57"/>
    </row>
    <row r="38" spans="1:6" ht="15.75" x14ac:dyDescent="0.2">
      <c r="A38" s="145"/>
      <c r="D38" s="51"/>
      <c r="E38" s="51"/>
      <c r="F38" s="51"/>
    </row>
    <row r="39" spans="1:6" ht="15.75" x14ac:dyDescent="0.2">
      <c r="A39" s="145"/>
      <c r="B39" s="238"/>
      <c r="D39" s="51"/>
      <c r="E39" s="51"/>
      <c r="F39" s="51"/>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F55"/>
  <sheetViews>
    <sheetView showGridLines="0" zoomScale="80" zoomScaleNormal="70" zoomScaleSheetLayoutView="100" workbookViewId="0">
      <pane xSplit="3" ySplit="2" topLeftCell="D32" activePane="bottomRight" state="frozen"/>
      <selection pane="topRight" activeCell="D1" sqref="D1"/>
      <selection pane="bottomLeft" activeCell="A3" sqref="A3"/>
      <selection pane="bottomRight" activeCell="A49" sqref="A49"/>
    </sheetView>
  </sheetViews>
  <sheetFormatPr baseColWidth="10" defaultColWidth="11.42578125" defaultRowHeight="15" x14ac:dyDescent="0.2"/>
  <cols>
    <col min="1" max="1" width="67.85546875" style="47" customWidth="1"/>
    <col min="2" max="2" width="38.28515625" style="47" customWidth="1"/>
    <col min="3" max="3" width="3.28515625" style="47" customWidth="1"/>
    <col min="4" max="4" width="3.28515625" style="48" customWidth="1"/>
    <col min="5" max="5" width="104.7109375" style="48" customWidth="1"/>
    <col min="6" max="6" width="3.140625" style="48" customWidth="1"/>
    <col min="7" max="16384" width="11.42578125" style="47"/>
  </cols>
  <sheetData>
    <row r="1" spans="1:6" ht="15.75" x14ac:dyDescent="0.2">
      <c r="A1" s="45"/>
      <c r="B1" s="46"/>
      <c r="E1" s="235" t="s">
        <v>428</v>
      </c>
    </row>
    <row r="2" spans="1:6" ht="39" customHeight="1" x14ac:dyDescent="0.2">
      <c r="A2" s="578" t="str">
        <f>" Ressources externes utilisées en " &amp; SURVEY_YEAR &amp; ", en provenance des Organismes publics et des organismes financeurs"</f>
        <v xml:space="preserve"> Ressources externes utilisées en 2025, en provenance des Organismes publics et des organismes financeurs</v>
      </c>
      <c r="B2" s="578"/>
      <c r="C2" s="578"/>
      <c r="D2" s="49"/>
      <c r="E2" s="50"/>
      <c r="F2" s="49"/>
    </row>
    <row r="3" spans="1:6" ht="169.5" customHeight="1" x14ac:dyDescent="0.2">
      <c r="A3" s="580" t="s">
        <v>554</v>
      </c>
      <c r="B3" s="580"/>
      <c r="D3" s="51"/>
      <c r="E3" s="50"/>
      <c r="F3" s="51"/>
    </row>
    <row r="4" spans="1:6" ht="83.25" customHeight="1" x14ac:dyDescent="0.2">
      <c r="A4" s="579" t="s">
        <v>339</v>
      </c>
      <c r="B4" s="579"/>
      <c r="D4" s="53"/>
      <c r="E4" s="53"/>
      <c r="F4" s="53"/>
    </row>
    <row r="5" spans="1:6" ht="15.75" customHeight="1" x14ac:dyDescent="0.2">
      <c r="A5" s="58"/>
    </row>
    <row r="6" spans="1:6" ht="15.75" x14ac:dyDescent="0.25">
      <c r="A6" s="252" t="s">
        <v>424</v>
      </c>
      <c r="B6" s="158" t="s">
        <v>71</v>
      </c>
      <c r="D6" s="58"/>
      <c r="E6" s="58"/>
      <c r="F6" s="58"/>
    </row>
    <row r="7" spans="1:6" ht="21" customHeight="1" x14ac:dyDescent="0.2">
      <c r="A7" s="137" t="s">
        <v>121</v>
      </c>
      <c r="B7" s="152"/>
      <c r="D7" s="51"/>
      <c r="E7" s="159" t="s">
        <v>122</v>
      </c>
      <c r="F7" s="51"/>
    </row>
    <row r="8" spans="1:6" ht="21" customHeight="1" x14ac:dyDescent="0.2">
      <c r="A8" s="137" t="s">
        <v>123</v>
      </c>
      <c r="B8" s="152"/>
      <c r="D8" s="51"/>
      <c r="E8" s="159" t="s">
        <v>124</v>
      </c>
      <c r="F8" s="51"/>
    </row>
    <row r="9" spans="1:6" ht="21" customHeight="1" x14ac:dyDescent="0.2">
      <c r="A9" s="137" t="s">
        <v>125</v>
      </c>
      <c r="B9" s="152"/>
      <c r="D9" s="51"/>
      <c r="E9" s="159" t="s">
        <v>126</v>
      </c>
      <c r="F9" s="51"/>
    </row>
    <row r="10" spans="1:6" ht="21" customHeight="1" x14ac:dyDescent="0.2">
      <c r="A10" s="137" t="s">
        <v>127</v>
      </c>
      <c r="B10" s="152"/>
      <c r="D10" s="51"/>
      <c r="E10" s="159" t="s">
        <v>128</v>
      </c>
      <c r="F10" s="51"/>
    </row>
    <row r="11" spans="1:6" ht="21" customHeight="1" x14ac:dyDescent="0.2">
      <c r="A11" s="137" t="s">
        <v>129</v>
      </c>
      <c r="B11" s="152"/>
      <c r="D11" s="51"/>
      <c r="E11" s="159" t="s">
        <v>130</v>
      </c>
      <c r="F11" s="51"/>
    </row>
    <row r="12" spans="1:6" ht="21" customHeight="1" x14ac:dyDescent="0.2">
      <c r="A12" s="144" t="s">
        <v>131</v>
      </c>
      <c r="B12" s="152"/>
      <c r="D12" s="51"/>
      <c r="E12" s="159" t="s">
        <v>132</v>
      </c>
      <c r="F12" s="51"/>
    </row>
    <row r="13" spans="1:6" ht="21" customHeight="1" x14ac:dyDescent="0.2">
      <c r="A13" s="137" t="s">
        <v>133</v>
      </c>
      <c r="B13" s="152"/>
      <c r="E13" s="159" t="s">
        <v>134</v>
      </c>
    </row>
    <row r="14" spans="1:6" ht="21" customHeight="1" x14ac:dyDescent="0.2">
      <c r="A14" s="137" t="s">
        <v>135</v>
      </c>
      <c r="B14" s="152"/>
      <c r="D14" s="51"/>
      <c r="E14" s="159" t="s">
        <v>136</v>
      </c>
      <c r="F14" s="51"/>
    </row>
    <row r="15" spans="1:6" ht="21" customHeight="1" x14ac:dyDescent="0.2">
      <c r="A15" s="137" t="s">
        <v>137</v>
      </c>
      <c r="B15" s="152"/>
      <c r="D15" s="51"/>
      <c r="E15" s="159" t="s">
        <v>138</v>
      </c>
      <c r="F15" s="51"/>
    </row>
    <row r="16" spans="1:6" ht="21" customHeight="1" x14ac:dyDescent="0.2">
      <c r="A16" s="137" t="s">
        <v>139</v>
      </c>
      <c r="B16" s="152"/>
      <c r="E16" s="159" t="s">
        <v>140</v>
      </c>
    </row>
    <row r="17" spans="1:6" ht="21" customHeight="1" x14ac:dyDescent="0.2">
      <c r="A17" s="137" t="s">
        <v>141</v>
      </c>
      <c r="B17" s="152"/>
      <c r="D17" s="49"/>
      <c r="E17" s="159" t="s">
        <v>142</v>
      </c>
      <c r="F17" s="49"/>
    </row>
    <row r="18" spans="1:6" ht="21" customHeight="1" x14ac:dyDescent="0.2">
      <c r="A18" s="137" t="s">
        <v>143</v>
      </c>
      <c r="B18" s="152"/>
      <c r="D18" s="51"/>
      <c r="E18" s="159" t="s">
        <v>144</v>
      </c>
      <c r="F18" s="51"/>
    </row>
    <row r="19" spans="1:6" ht="21" customHeight="1" x14ac:dyDescent="0.2">
      <c r="A19" s="137" t="s">
        <v>145</v>
      </c>
      <c r="B19" s="152"/>
      <c r="D19" s="56"/>
      <c r="E19" s="159" t="s">
        <v>146</v>
      </c>
      <c r="F19" s="56"/>
    </row>
    <row r="20" spans="1:6" ht="21" customHeight="1" x14ac:dyDescent="0.2">
      <c r="A20" s="137" t="s">
        <v>147</v>
      </c>
      <c r="B20" s="152"/>
      <c r="D20" s="57"/>
      <c r="E20" s="159" t="s">
        <v>148</v>
      </c>
      <c r="F20" s="57"/>
    </row>
    <row r="21" spans="1:6" ht="21" customHeight="1" x14ac:dyDescent="0.2">
      <c r="A21" s="137" t="s">
        <v>149</v>
      </c>
      <c r="B21" s="152"/>
      <c r="D21" s="57"/>
      <c r="E21" s="159" t="s">
        <v>150</v>
      </c>
      <c r="F21" s="57"/>
    </row>
    <row r="22" spans="1:6" ht="21" customHeight="1" x14ac:dyDescent="0.2">
      <c r="A22" s="137" t="s">
        <v>151</v>
      </c>
      <c r="B22" s="152"/>
      <c r="D22" s="57"/>
      <c r="E22" s="159" t="s">
        <v>152</v>
      </c>
      <c r="F22" s="57"/>
    </row>
    <row r="23" spans="1:6" ht="21" customHeight="1" x14ac:dyDescent="0.2">
      <c r="A23" s="137" t="s">
        <v>153</v>
      </c>
      <c r="B23" s="152"/>
      <c r="D23" s="57"/>
      <c r="E23" s="159" t="s">
        <v>154</v>
      </c>
      <c r="F23" s="57"/>
    </row>
    <row r="24" spans="1:6" ht="21" customHeight="1" x14ac:dyDescent="0.2">
      <c r="A24" s="137" t="s">
        <v>155</v>
      </c>
      <c r="B24" s="152"/>
      <c r="E24" s="159" t="s">
        <v>156</v>
      </c>
    </row>
    <row r="25" spans="1:6" ht="21" customHeight="1" x14ac:dyDescent="0.2">
      <c r="A25" s="137" t="s">
        <v>157</v>
      </c>
      <c r="B25" s="152"/>
      <c r="D25" s="58"/>
      <c r="E25" s="159" t="s">
        <v>158</v>
      </c>
      <c r="F25" s="58"/>
    </row>
    <row r="26" spans="1:6" ht="21" customHeight="1" x14ac:dyDescent="0.2">
      <c r="A26" s="137" t="s">
        <v>159</v>
      </c>
      <c r="B26" s="152"/>
      <c r="D26" s="51"/>
      <c r="E26" s="159" t="s">
        <v>160</v>
      </c>
      <c r="F26" s="51"/>
    </row>
    <row r="27" spans="1:6" ht="21" customHeight="1" x14ac:dyDescent="0.2">
      <c r="A27" s="137" t="s">
        <v>161</v>
      </c>
      <c r="B27" s="152"/>
      <c r="D27" s="51"/>
      <c r="E27" s="159" t="s">
        <v>162</v>
      </c>
      <c r="F27" s="51"/>
    </row>
    <row r="28" spans="1:6" ht="21" customHeight="1" x14ac:dyDescent="0.2">
      <c r="A28" s="137" t="s">
        <v>163</v>
      </c>
      <c r="B28" s="152"/>
      <c r="D28" s="51"/>
      <c r="E28" s="159" t="s">
        <v>164</v>
      </c>
      <c r="F28" s="51"/>
    </row>
    <row r="29" spans="1:6" ht="21" customHeight="1" x14ac:dyDescent="0.2">
      <c r="A29" s="137" t="s">
        <v>165</v>
      </c>
      <c r="B29" s="152"/>
      <c r="D29" s="51"/>
      <c r="E29" s="159" t="s">
        <v>166</v>
      </c>
      <c r="F29" s="51"/>
    </row>
    <row r="30" spans="1:6" ht="21" customHeight="1" x14ac:dyDescent="0.2">
      <c r="A30" s="137" t="s">
        <v>167</v>
      </c>
      <c r="B30" s="152"/>
      <c r="D30" s="51"/>
      <c r="E30" s="159" t="s">
        <v>168</v>
      </c>
      <c r="F30" s="51"/>
    </row>
    <row r="31" spans="1:6" ht="21" customHeight="1" x14ac:dyDescent="0.2">
      <c r="A31" s="137" t="s">
        <v>169</v>
      </c>
      <c r="B31" s="152"/>
      <c r="D31" s="51"/>
      <c r="E31" s="159" t="s">
        <v>170</v>
      </c>
      <c r="F31" s="51"/>
    </row>
    <row r="32" spans="1:6" ht="21" customHeight="1" x14ac:dyDescent="0.2">
      <c r="A32" s="137" t="s">
        <v>171</v>
      </c>
      <c r="B32" s="152"/>
      <c r="E32" s="159" t="s">
        <v>172</v>
      </c>
    </row>
    <row r="33" spans="1:6" ht="21" customHeight="1" x14ac:dyDescent="0.2">
      <c r="A33" s="137" t="s">
        <v>173</v>
      </c>
      <c r="B33" s="152"/>
      <c r="D33" s="59"/>
      <c r="E33" s="159" t="s">
        <v>174</v>
      </c>
      <c r="F33" s="59"/>
    </row>
    <row r="34" spans="1:6" ht="21" customHeight="1" x14ac:dyDescent="0.2">
      <c r="A34" s="137" t="s">
        <v>175</v>
      </c>
      <c r="B34" s="152"/>
      <c r="E34" s="159" t="s">
        <v>176</v>
      </c>
    </row>
    <row r="35" spans="1:6" ht="21" customHeight="1" x14ac:dyDescent="0.2">
      <c r="A35" s="137" t="s">
        <v>177</v>
      </c>
      <c r="B35" s="152"/>
      <c r="E35" s="159" t="s">
        <v>178</v>
      </c>
    </row>
    <row r="36" spans="1:6" x14ac:dyDescent="0.2">
      <c r="A36" s="137" t="s">
        <v>117</v>
      </c>
      <c r="B36" s="152"/>
    </row>
    <row r="37" spans="1:6" x14ac:dyDescent="0.2">
      <c r="A37" s="139" t="s">
        <v>265</v>
      </c>
      <c r="B37" s="241"/>
    </row>
    <row r="38" spans="1:6" ht="47.25" x14ac:dyDescent="0.2">
      <c r="A38" s="242" t="s">
        <v>624</v>
      </c>
      <c r="B38" s="254">
        <f>SUM(B7:B36)</f>
        <v>0</v>
      </c>
    </row>
    <row r="39" spans="1:6" ht="21" customHeight="1" x14ac:dyDescent="0.2"/>
    <row r="40" spans="1:6" ht="15.75" x14ac:dyDescent="0.2">
      <c r="A40" s="250" t="s">
        <v>6</v>
      </c>
      <c r="B40" s="215" t="s">
        <v>71</v>
      </c>
      <c r="E40" s="47"/>
      <c r="F40" s="47"/>
    </row>
    <row r="41" spans="1:6" ht="13.15" customHeight="1" x14ac:dyDescent="0.2">
      <c r="A41" s="236" t="s">
        <v>328</v>
      </c>
      <c r="B41" s="152"/>
      <c r="D41" s="58"/>
      <c r="E41" s="581" t="s">
        <v>556</v>
      </c>
      <c r="F41" s="581"/>
    </row>
    <row r="42" spans="1:6" x14ac:dyDescent="0.2">
      <c r="A42" s="237" t="s">
        <v>329</v>
      </c>
      <c r="B42" s="152"/>
      <c r="D42" s="51"/>
      <c r="E42" s="581"/>
      <c r="F42" s="581"/>
    </row>
    <row r="43" spans="1:6" x14ac:dyDescent="0.2">
      <c r="A43" s="237" t="s">
        <v>330</v>
      </c>
      <c r="B43" s="152"/>
      <c r="D43" s="51"/>
      <c r="E43" s="581"/>
      <c r="F43" s="581"/>
    </row>
    <row r="44" spans="1:6" x14ac:dyDescent="0.2">
      <c r="A44" s="237" t="s">
        <v>331</v>
      </c>
      <c r="B44" s="152"/>
      <c r="D44" s="51"/>
      <c r="E44" s="581"/>
      <c r="F44" s="581"/>
    </row>
    <row r="45" spans="1:6" x14ac:dyDescent="0.2">
      <c r="A45" s="237" t="s">
        <v>332</v>
      </c>
      <c r="B45" s="152"/>
      <c r="D45" s="51"/>
      <c r="E45" s="581"/>
      <c r="F45" s="581"/>
    </row>
    <row r="46" spans="1:6" ht="12.75" customHeight="1" x14ac:dyDescent="0.2">
      <c r="A46" s="251" t="s">
        <v>333</v>
      </c>
      <c r="B46" s="152"/>
      <c r="D46" s="51"/>
      <c r="E46" s="581"/>
      <c r="F46" s="581"/>
    </row>
    <row r="47" spans="1:6" x14ac:dyDescent="0.2">
      <c r="A47" s="237" t="s">
        <v>117</v>
      </c>
      <c r="B47" s="152"/>
      <c r="D47" s="51"/>
      <c r="E47" s="581"/>
      <c r="F47" s="581"/>
    </row>
    <row r="48" spans="1:6" x14ac:dyDescent="0.2">
      <c r="A48" s="237" t="s">
        <v>334</v>
      </c>
      <c r="B48" s="241"/>
      <c r="E48" s="581"/>
      <c r="F48" s="581"/>
    </row>
    <row r="49" spans="1:6" ht="47.25" x14ac:dyDescent="0.2">
      <c r="A49" s="242" t="s">
        <v>625</v>
      </c>
      <c r="B49" s="254">
        <f>SUM(B41:B47)</f>
        <v>0</v>
      </c>
      <c r="D49" s="51"/>
      <c r="E49" s="581"/>
      <c r="F49" s="581"/>
    </row>
    <row r="50" spans="1:6" x14ac:dyDescent="0.2">
      <c r="B50" s="173"/>
    </row>
    <row r="51" spans="1:6" ht="15.75" x14ac:dyDescent="0.2">
      <c r="D51" s="57"/>
      <c r="E51" s="57"/>
      <c r="F51" s="57"/>
    </row>
    <row r="52" spans="1:6" ht="15.75" x14ac:dyDescent="0.25">
      <c r="A52" s="135"/>
      <c r="B52" s="199" t="s">
        <v>71</v>
      </c>
    </row>
    <row r="53" spans="1:6" ht="47.25" x14ac:dyDescent="0.2">
      <c r="A53" s="242" t="s">
        <v>555</v>
      </c>
      <c r="B53" s="254">
        <f>RESS_Mil_TOTAL+RESS_Min_TOTAL+RESS_CT_TOTAL+RESS_A_TOTAL+RESS_C_TOTAL+RESS_F_TOTAL</f>
        <v>0</v>
      </c>
      <c r="D53" s="58"/>
      <c r="E53" s="58"/>
      <c r="F53" s="58"/>
    </row>
    <row r="54" spans="1:6" ht="15.75" x14ac:dyDescent="0.2">
      <c r="A54" s="145"/>
      <c r="D54" s="51"/>
      <c r="E54" s="51"/>
      <c r="F54" s="51"/>
    </row>
    <row r="55" spans="1:6" ht="15.75" x14ac:dyDescent="0.2">
      <c r="A55" s="145"/>
      <c r="B55" s="238"/>
      <c r="D55" s="51"/>
      <c r="E55" s="51"/>
      <c r="F55" s="51"/>
    </row>
  </sheetData>
  <mergeCells count="4">
    <mergeCell ref="A2:C2"/>
    <mergeCell ref="A4:B4"/>
    <mergeCell ref="A3:B3"/>
    <mergeCell ref="E41:F49"/>
  </mergeCells>
  <printOptions horizontalCentered="1"/>
  <pageMargins left="0.23622047244094491" right="0.59055118110236227" top="0.39370078740157483" bottom="0.78740157480314965" header="0.39370078740157483" footer="0.55118110236220474"/>
  <pageSetup paperSize="9" scale="35" orientation="portrait" r:id="rId1"/>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pageSetUpPr fitToPage="1"/>
  </sheetPr>
  <dimension ref="A1:F91"/>
  <sheetViews>
    <sheetView showGridLines="0" zoomScale="75" zoomScaleNormal="75" zoomScaleSheetLayoutView="100" workbookViewId="0">
      <pane xSplit="3" ySplit="2" topLeftCell="D3" activePane="bottomRight" state="frozen"/>
      <selection pane="topRight" activeCell="D1" sqref="D1"/>
      <selection pane="bottomLeft" activeCell="A3" sqref="A3"/>
      <selection pane="bottomRight" activeCell="A2" sqref="A2:C2"/>
    </sheetView>
  </sheetViews>
  <sheetFormatPr baseColWidth="10" defaultColWidth="11.42578125" defaultRowHeight="15" x14ac:dyDescent="0.2"/>
  <cols>
    <col min="1" max="1" width="79.85546875" style="47" customWidth="1"/>
    <col min="2" max="2" width="25.5703125" style="47" customWidth="1"/>
    <col min="3" max="3" width="3.7109375" style="47" customWidth="1"/>
    <col min="4" max="4" width="3.28515625" style="48" customWidth="1"/>
    <col min="5" max="5" width="134.28515625" style="48" customWidth="1"/>
    <col min="6" max="6" width="3.140625" style="48" customWidth="1"/>
    <col min="7" max="16384" width="11.42578125" style="47"/>
  </cols>
  <sheetData>
    <row r="1" spans="1:6" ht="15.75" x14ac:dyDescent="0.2">
      <c r="A1" s="45"/>
      <c r="B1" s="46"/>
      <c r="E1" s="235" t="s">
        <v>428</v>
      </c>
    </row>
    <row r="2" spans="1:6" ht="41.25" customHeight="1" x14ac:dyDescent="0.2">
      <c r="A2" s="582" t="str">
        <f>" Ressources externes utilisées en " &amp; SURVEY_YEAR &amp; ", en provenance du secteur de l'Enseignement Supérieur et de la Recherche (ESR)"</f>
        <v xml:space="preserve"> Ressources externes utilisées en 2025, en provenance du secteur de l'Enseignement Supérieur et de la Recherche (ESR)</v>
      </c>
      <c r="B2" s="582"/>
      <c r="C2" s="582"/>
      <c r="D2" s="49"/>
      <c r="E2" s="50"/>
      <c r="F2" s="49"/>
    </row>
    <row r="3" spans="1:6" ht="105.75" customHeight="1" x14ac:dyDescent="0.2">
      <c r="A3" s="580" t="s">
        <v>557</v>
      </c>
      <c r="B3" s="580"/>
      <c r="D3" s="51"/>
      <c r="E3" s="50"/>
      <c r="F3" s="51"/>
    </row>
    <row r="4" spans="1:6" ht="15.75" x14ac:dyDescent="0.2">
      <c r="D4" s="53"/>
      <c r="E4" s="53"/>
      <c r="F4" s="53"/>
    </row>
    <row r="5" spans="1:6" ht="31.5" x14ac:dyDescent="0.25">
      <c r="A5" s="154" t="s">
        <v>181</v>
      </c>
      <c r="B5" s="158" t="s">
        <v>71</v>
      </c>
      <c r="D5" s="57"/>
      <c r="E5" s="57"/>
      <c r="F5" s="57"/>
    </row>
    <row r="6" spans="1:6" ht="15.75" x14ac:dyDescent="0.2">
      <c r="A6" s="138" t="s">
        <v>343</v>
      </c>
      <c r="B6" s="152"/>
      <c r="D6" s="57"/>
      <c r="E6" s="255" t="s">
        <v>558</v>
      </c>
      <c r="F6" s="57"/>
    </row>
    <row r="7" spans="1:6" ht="15.75" x14ac:dyDescent="0.2">
      <c r="A7" s="139" t="s">
        <v>183</v>
      </c>
      <c r="B7" s="152"/>
      <c r="D7" s="57"/>
      <c r="E7" s="256" t="s">
        <v>445</v>
      </c>
      <c r="F7" s="57"/>
    </row>
    <row r="8" spans="1:6" x14ac:dyDescent="0.2">
      <c r="A8" s="139" t="s">
        <v>184</v>
      </c>
      <c r="B8" s="152"/>
      <c r="E8" s="257" t="s">
        <v>446</v>
      </c>
    </row>
    <row r="9" spans="1:6" x14ac:dyDescent="0.2">
      <c r="A9" s="139" t="s">
        <v>185</v>
      </c>
      <c r="B9" s="152"/>
      <c r="D9" s="58"/>
      <c r="E9" s="256" t="s">
        <v>447</v>
      </c>
      <c r="F9" s="58"/>
    </row>
    <row r="10" spans="1:6" x14ac:dyDescent="0.2">
      <c r="A10" s="137" t="s">
        <v>117</v>
      </c>
      <c r="B10" s="152"/>
      <c r="D10" s="51"/>
      <c r="E10" s="256" t="s">
        <v>448</v>
      </c>
      <c r="F10" s="51"/>
    </row>
    <row r="11" spans="1:6" x14ac:dyDescent="0.2">
      <c r="A11" s="139" t="s">
        <v>265</v>
      </c>
      <c r="B11" s="241"/>
      <c r="D11" s="51"/>
      <c r="E11" s="256" t="s">
        <v>449</v>
      </c>
      <c r="F11" s="51"/>
    </row>
    <row r="12" spans="1:6" ht="47.25" x14ac:dyDescent="0.2">
      <c r="A12" s="242" t="s">
        <v>342</v>
      </c>
      <c r="B12" s="254">
        <f>SUM(B6:B10)</f>
        <v>0</v>
      </c>
      <c r="D12" s="51"/>
      <c r="E12" s="256" t="s">
        <v>450</v>
      </c>
      <c r="F12" s="51"/>
    </row>
    <row r="13" spans="1:6" ht="15.75" x14ac:dyDescent="0.2">
      <c r="A13" s="106"/>
      <c r="B13" s="106"/>
      <c r="C13" s="106"/>
      <c r="D13" s="51"/>
      <c r="E13" s="260" t="s">
        <v>451</v>
      </c>
      <c r="F13" s="51"/>
    </row>
    <row r="14" spans="1:6" x14ac:dyDescent="0.2">
      <c r="A14" s="106"/>
      <c r="B14" s="106"/>
      <c r="C14" s="106"/>
      <c r="D14" s="51"/>
      <c r="E14" s="256" t="s">
        <v>452</v>
      </c>
      <c r="F14" s="51"/>
    </row>
    <row r="15" spans="1:6" ht="15.75" x14ac:dyDescent="0.25">
      <c r="A15" s="154" t="s">
        <v>7</v>
      </c>
      <c r="B15" s="158" t="s">
        <v>71</v>
      </c>
      <c r="D15" s="51"/>
      <c r="E15" s="256" t="s">
        <v>453</v>
      </c>
      <c r="F15" s="51"/>
    </row>
    <row r="16" spans="1:6" x14ac:dyDescent="0.2">
      <c r="A16" s="139" t="s">
        <v>187</v>
      </c>
      <c r="B16" s="152"/>
      <c r="D16" s="51"/>
      <c r="E16" s="256" t="s">
        <v>454</v>
      </c>
      <c r="F16" s="51"/>
    </row>
    <row r="17" spans="1:6" x14ac:dyDescent="0.2">
      <c r="A17" s="139" t="s">
        <v>188</v>
      </c>
      <c r="B17" s="152"/>
      <c r="E17" s="256" t="s">
        <v>455</v>
      </c>
    </row>
    <row r="18" spans="1:6" x14ac:dyDescent="0.2">
      <c r="A18" s="139" t="s">
        <v>189</v>
      </c>
      <c r="B18" s="152"/>
      <c r="D18" s="51"/>
      <c r="E18" s="256" t="s">
        <v>456</v>
      </c>
      <c r="F18" s="51"/>
    </row>
    <row r="19" spans="1:6" x14ac:dyDescent="0.2">
      <c r="A19" s="139" t="s">
        <v>190</v>
      </c>
      <c r="B19" s="152"/>
      <c r="D19" s="51"/>
      <c r="E19" s="256" t="s">
        <v>457</v>
      </c>
      <c r="F19" s="51"/>
    </row>
    <row r="20" spans="1:6" x14ac:dyDescent="0.2">
      <c r="A20" s="139" t="s">
        <v>191</v>
      </c>
      <c r="B20" s="152"/>
      <c r="E20" s="159" t="s">
        <v>458</v>
      </c>
    </row>
    <row r="21" spans="1:6" x14ac:dyDescent="0.2">
      <c r="A21" s="139" t="s">
        <v>192</v>
      </c>
      <c r="B21" s="152"/>
      <c r="D21" s="49"/>
      <c r="E21" s="256" t="s">
        <v>459</v>
      </c>
      <c r="F21" s="49"/>
    </row>
    <row r="22" spans="1:6" x14ac:dyDescent="0.2">
      <c r="A22" s="139" t="s">
        <v>193</v>
      </c>
      <c r="B22" s="152"/>
      <c r="D22" s="51"/>
      <c r="E22" s="258" t="s">
        <v>460</v>
      </c>
      <c r="F22" s="51"/>
    </row>
    <row r="23" spans="1:6" ht="15.75" x14ac:dyDescent="0.2">
      <c r="A23" s="139" t="s">
        <v>194</v>
      </c>
      <c r="B23" s="152"/>
      <c r="D23" s="56"/>
      <c r="E23" s="255" t="s">
        <v>461</v>
      </c>
      <c r="F23" s="56"/>
    </row>
    <row r="24" spans="1:6" ht="15.75" x14ac:dyDescent="0.2">
      <c r="A24" s="139" t="s">
        <v>195</v>
      </c>
      <c r="B24" s="152"/>
      <c r="D24" s="57"/>
      <c r="E24" s="255" t="s">
        <v>462</v>
      </c>
      <c r="F24" s="57"/>
    </row>
    <row r="25" spans="1:6" ht="15.75" x14ac:dyDescent="0.2">
      <c r="A25" s="139" t="s">
        <v>196</v>
      </c>
      <c r="B25" s="152"/>
      <c r="D25" s="57"/>
      <c r="E25" s="255" t="s">
        <v>463</v>
      </c>
      <c r="F25" s="57"/>
    </row>
    <row r="26" spans="1:6" ht="15.75" x14ac:dyDescent="0.2">
      <c r="A26" s="139" t="s">
        <v>197</v>
      </c>
      <c r="B26" s="152"/>
      <c r="D26" s="57"/>
      <c r="E26" s="260" t="s">
        <v>464</v>
      </c>
      <c r="F26" s="57"/>
    </row>
    <row r="27" spans="1:6" ht="15.75" x14ac:dyDescent="0.2">
      <c r="A27" s="139" t="s">
        <v>198</v>
      </c>
      <c r="B27" s="152"/>
      <c r="D27" s="57"/>
      <c r="E27" s="256" t="s">
        <v>465</v>
      </c>
      <c r="F27" s="57"/>
    </row>
    <row r="28" spans="1:6" x14ac:dyDescent="0.2">
      <c r="A28" s="139" t="s">
        <v>199</v>
      </c>
      <c r="B28" s="152"/>
      <c r="E28" s="159" t="s">
        <v>466</v>
      </c>
    </row>
    <row r="29" spans="1:6" x14ac:dyDescent="0.2">
      <c r="A29" s="137" t="s">
        <v>200</v>
      </c>
      <c r="B29" s="152"/>
      <c r="D29" s="58"/>
      <c r="E29" s="256" t="s">
        <v>467</v>
      </c>
      <c r="F29" s="58"/>
    </row>
    <row r="30" spans="1:6" x14ac:dyDescent="0.2">
      <c r="A30" s="137" t="s">
        <v>201</v>
      </c>
      <c r="B30" s="152"/>
      <c r="D30" s="51"/>
      <c r="E30" s="256" t="s">
        <v>468</v>
      </c>
      <c r="F30" s="51"/>
    </row>
    <row r="31" spans="1:6" ht="15.75" x14ac:dyDescent="0.2">
      <c r="A31" s="137" t="s">
        <v>202</v>
      </c>
      <c r="B31" s="152"/>
      <c r="D31" s="51"/>
      <c r="E31" s="260" t="s">
        <v>469</v>
      </c>
      <c r="F31" s="51"/>
    </row>
    <row r="32" spans="1:6" x14ac:dyDescent="0.2">
      <c r="A32" s="137" t="s">
        <v>443</v>
      </c>
      <c r="B32" s="152"/>
      <c r="D32" s="51"/>
      <c r="E32" s="256" t="s">
        <v>470</v>
      </c>
      <c r="F32" s="51"/>
    </row>
    <row r="33" spans="1:6" x14ac:dyDescent="0.2">
      <c r="A33" s="137" t="s">
        <v>203</v>
      </c>
      <c r="B33" s="152"/>
      <c r="D33" s="51"/>
      <c r="E33" s="256" t="s">
        <v>471</v>
      </c>
      <c r="F33" s="51"/>
    </row>
    <row r="34" spans="1:6" x14ac:dyDescent="0.2">
      <c r="A34" s="137" t="s">
        <v>204</v>
      </c>
      <c r="B34" s="152"/>
      <c r="D34" s="51"/>
      <c r="E34" s="256" t="s">
        <v>472</v>
      </c>
      <c r="F34" s="51"/>
    </row>
    <row r="35" spans="1:6" x14ac:dyDescent="0.2">
      <c r="A35" s="137" t="s">
        <v>205</v>
      </c>
      <c r="B35" s="152"/>
      <c r="D35" s="51"/>
      <c r="E35" s="256" t="s">
        <v>473</v>
      </c>
      <c r="F35" s="51"/>
    </row>
    <row r="36" spans="1:6" ht="15.75" x14ac:dyDescent="0.2">
      <c r="A36" s="137" t="s">
        <v>206</v>
      </c>
      <c r="B36" s="152"/>
      <c r="E36" s="259" t="s">
        <v>474</v>
      </c>
    </row>
    <row r="37" spans="1:6" ht="15.75" x14ac:dyDescent="0.2">
      <c r="A37" s="137" t="s">
        <v>207</v>
      </c>
      <c r="B37" s="152"/>
      <c r="D37" s="59"/>
      <c r="E37" s="256" t="s">
        <v>475</v>
      </c>
      <c r="F37" s="59"/>
    </row>
    <row r="38" spans="1:6" x14ac:dyDescent="0.2">
      <c r="A38" s="137" t="s">
        <v>208</v>
      </c>
      <c r="B38" s="152"/>
      <c r="E38" s="256" t="s">
        <v>476</v>
      </c>
    </row>
    <row r="39" spans="1:6" x14ac:dyDescent="0.2">
      <c r="A39" s="137" t="s">
        <v>209</v>
      </c>
      <c r="B39" s="152"/>
      <c r="E39" s="256" t="s">
        <v>477</v>
      </c>
    </row>
    <row r="40" spans="1:6" x14ac:dyDescent="0.2">
      <c r="A40" s="137" t="s">
        <v>210</v>
      </c>
      <c r="B40" s="152"/>
      <c r="E40" s="256" t="s">
        <v>478</v>
      </c>
    </row>
    <row r="41" spans="1:6" x14ac:dyDescent="0.2">
      <c r="A41" s="137" t="s">
        <v>211</v>
      </c>
      <c r="B41" s="152"/>
      <c r="E41" s="256" t="s">
        <v>479</v>
      </c>
    </row>
    <row r="42" spans="1:6" x14ac:dyDescent="0.2">
      <c r="A42" s="137" t="s">
        <v>212</v>
      </c>
      <c r="B42" s="152"/>
      <c r="E42" s="256" t="s">
        <v>480</v>
      </c>
    </row>
    <row r="43" spans="1:6" x14ac:dyDescent="0.2">
      <c r="A43" s="137" t="s">
        <v>117</v>
      </c>
      <c r="B43" s="152"/>
      <c r="E43" s="256" t="s">
        <v>481</v>
      </c>
    </row>
    <row r="44" spans="1:6" x14ac:dyDescent="0.2">
      <c r="A44" s="139" t="s">
        <v>265</v>
      </c>
      <c r="B44" s="241"/>
      <c r="E44" s="256" t="s">
        <v>482</v>
      </c>
    </row>
    <row r="45" spans="1:6" ht="31.5" x14ac:dyDescent="0.2">
      <c r="A45" s="242" t="s">
        <v>341</v>
      </c>
      <c r="B45" s="254">
        <f>SUM(B16:B43)</f>
        <v>0</v>
      </c>
      <c r="E45" s="256" t="s">
        <v>483</v>
      </c>
    </row>
    <row r="46" spans="1:6" x14ac:dyDescent="0.2">
      <c r="E46" s="256" t="s">
        <v>484</v>
      </c>
    </row>
    <row r="47" spans="1:6" x14ac:dyDescent="0.2">
      <c r="E47" s="256" t="s">
        <v>485</v>
      </c>
    </row>
    <row r="48" spans="1:6" ht="31.5" x14ac:dyDescent="0.2">
      <c r="A48" s="242" t="s">
        <v>340</v>
      </c>
      <c r="B48" s="254">
        <f>RESS_ESC_TOTAL+RESS_ESH_TOTAL</f>
        <v>0</v>
      </c>
      <c r="E48" s="256" t="s">
        <v>486</v>
      </c>
    </row>
    <row r="49" spans="5:5" x14ac:dyDescent="0.2">
      <c r="E49" s="256" t="s">
        <v>487</v>
      </c>
    </row>
    <row r="50" spans="5:5" x14ac:dyDescent="0.2">
      <c r="E50" s="256" t="s">
        <v>488</v>
      </c>
    </row>
    <row r="51" spans="5:5" ht="15.75" x14ac:dyDescent="0.2">
      <c r="E51" s="260" t="s">
        <v>489</v>
      </c>
    </row>
    <row r="52" spans="5:5" x14ac:dyDescent="0.2">
      <c r="E52" s="256" t="s">
        <v>490</v>
      </c>
    </row>
    <row r="53" spans="5:5" x14ac:dyDescent="0.2">
      <c r="E53" s="256" t="s">
        <v>491</v>
      </c>
    </row>
    <row r="54" spans="5:5" x14ac:dyDescent="0.2">
      <c r="E54" s="256" t="s">
        <v>492</v>
      </c>
    </row>
    <row r="55" spans="5:5" x14ac:dyDescent="0.2">
      <c r="E55" s="256" t="s">
        <v>493</v>
      </c>
    </row>
    <row r="56" spans="5:5" ht="15.75" x14ac:dyDescent="0.2">
      <c r="E56" s="260" t="s">
        <v>494</v>
      </c>
    </row>
    <row r="57" spans="5:5" x14ac:dyDescent="0.2">
      <c r="E57" s="256" t="s">
        <v>495</v>
      </c>
    </row>
    <row r="58" spans="5:5" x14ac:dyDescent="0.2">
      <c r="E58" s="256" t="s">
        <v>496</v>
      </c>
    </row>
    <row r="59" spans="5:5" x14ac:dyDescent="0.2">
      <c r="E59" s="256" t="s">
        <v>497</v>
      </c>
    </row>
    <row r="60" spans="5:5" x14ac:dyDescent="0.2">
      <c r="E60" s="256" t="s">
        <v>498</v>
      </c>
    </row>
    <row r="61" spans="5:5" x14ac:dyDescent="0.2">
      <c r="E61" s="256" t="s">
        <v>499</v>
      </c>
    </row>
    <row r="62" spans="5:5" x14ac:dyDescent="0.2">
      <c r="E62" s="256" t="s">
        <v>500</v>
      </c>
    </row>
    <row r="63" spans="5:5" x14ac:dyDescent="0.2">
      <c r="E63" s="256" t="s">
        <v>501</v>
      </c>
    </row>
    <row r="64" spans="5:5" x14ac:dyDescent="0.2">
      <c r="E64" s="256" t="s">
        <v>502</v>
      </c>
    </row>
    <row r="65" spans="5:5" ht="15.75" x14ac:dyDescent="0.2">
      <c r="E65" s="260" t="s">
        <v>503</v>
      </c>
    </row>
    <row r="66" spans="5:5" x14ac:dyDescent="0.2">
      <c r="E66" s="256" t="s">
        <v>504</v>
      </c>
    </row>
    <row r="67" spans="5:5" x14ac:dyDescent="0.2">
      <c r="E67" s="256" t="s">
        <v>505</v>
      </c>
    </row>
    <row r="68" spans="5:5" x14ac:dyDescent="0.2">
      <c r="E68" s="256" t="s">
        <v>506</v>
      </c>
    </row>
    <row r="69" spans="5:5" x14ac:dyDescent="0.2">
      <c r="E69" s="256" t="s">
        <v>507</v>
      </c>
    </row>
    <row r="70" spans="5:5" x14ac:dyDescent="0.2">
      <c r="E70" s="256" t="s">
        <v>508</v>
      </c>
    </row>
    <row r="71" spans="5:5" x14ac:dyDescent="0.2">
      <c r="E71" s="256" t="s">
        <v>509</v>
      </c>
    </row>
    <row r="72" spans="5:5" x14ac:dyDescent="0.2">
      <c r="E72" s="256" t="s">
        <v>510</v>
      </c>
    </row>
    <row r="73" spans="5:5" x14ac:dyDescent="0.2">
      <c r="E73" s="256" t="s">
        <v>511</v>
      </c>
    </row>
    <row r="74" spans="5:5" x14ac:dyDescent="0.2">
      <c r="E74" s="256" t="s">
        <v>512</v>
      </c>
    </row>
    <row r="75" spans="5:5" x14ac:dyDescent="0.2">
      <c r="E75" s="256" t="s">
        <v>513</v>
      </c>
    </row>
    <row r="76" spans="5:5" x14ac:dyDescent="0.2">
      <c r="E76" s="256" t="s">
        <v>514</v>
      </c>
    </row>
    <row r="77" spans="5:5" x14ac:dyDescent="0.2">
      <c r="E77" s="256" t="s">
        <v>515</v>
      </c>
    </row>
    <row r="78" spans="5:5" x14ac:dyDescent="0.2">
      <c r="E78" s="256" t="s">
        <v>516</v>
      </c>
    </row>
    <row r="79" spans="5:5" x14ac:dyDescent="0.2">
      <c r="E79" s="256" t="s">
        <v>517</v>
      </c>
    </row>
    <row r="80" spans="5:5" x14ac:dyDescent="0.2">
      <c r="E80" s="256" t="s">
        <v>518</v>
      </c>
    </row>
    <row r="81" spans="5:5" x14ac:dyDescent="0.2">
      <c r="E81" s="256" t="s">
        <v>519</v>
      </c>
    </row>
    <row r="82" spans="5:5" x14ac:dyDescent="0.2">
      <c r="E82" s="256" t="s">
        <v>520</v>
      </c>
    </row>
    <row r="83" spans="5:5" ht="15.75" x14ac:dyDescent="0.2">
      <c r="E83" s="260" t="s">
        <v>559</v>
      </c>
    </row>
    <row r="84" spans="5:5" x14ac:dyDescent="0.2">
      <c r="E84" s="256" t="s">
        <v>522</v>
      </c>
    </row>
    <row r="85" spans="5:5" x14ac:dyDescent="0.2">
      <c r="E85" s="256" t="s">
        <v>523</v>
      </c>
    </row>
    <row r="86" spans="5:5" x14ac:dyDescent="0.2">
      <c r="E86" s="256" t="s">
        <v>524</v>
      </c>
    </row>
    <row r="87" spans="5:5" x14ac:dyDescent="0.2">
      <c r="E87" s="256" t="s">
        <v>525</v>
      </c>
    </row>
    <row r="88" spans="5:5" x14ac:dyDescent="0.2">
      <c r="E88" s="256" t="s">
        <v>526</v>
      </c>
    </row>
    <row r="89" spans="5:5" x14ac:dyDescent="0.2">
      <c r="E89" s="256" t="s">
        <v>527</v>
      </c>
    </row>
    <row r="90" spans="5:5" x14ac:dyDescent="0.2">
      <c r="E90" s="256" t="s">
        <v>528</v>
      </c>
    </row>
    <row r="91" spans="5:5" x14ac:dyDescent="0.2">
      <c r="E91" s="256" t="s">
        <v>529</v>
      </c>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7">
    <pageSetUpPr fitToPage="1"/>
  </sheetPr>
  <dimension ref="A1:F36"/>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0" sqref="B10"/>
    </sheetView>
  </sheetViews>
  <sheetFormatPr baseColWidth="10" defaultColWidth="11.42578125" defaultRowHeight="15" x14ac:dyDescent="0.2"/>
  <cols>
    <col min="1" max="1" width="52.7109375" style="47" customWidth="1"/>
    <col min="2" max="2" width="29" style="47" bestFit="1" customWidth="1"/>
    <col min="3" max="3" width="11.42578125" style="47"/>
    <col min="4" max="4" width="3.28515625" style="48" customWidth="1"/>
    <col min="5" max="5" width="105.42578125" style="48" customWidth="1"/>
    <col min="6" max="6" width="3.140625" style="48" customWidth="1"/>
    <col min="7" max="16384" width="11.42578125" style="47"/>
  </cols>
  <sheetData>
    <row r="1" spans="1:6" ht="15.75" x14ac:dyDescent="0.2">
      <c r="A1" s="45"/>
      <c r="B1" s="46"/>
      <c r="E1" s="235" t="s">
        <v>428</v>
      </c>
    </row>
    <row r="2" spans="1:6" ht="36.75" customHeight="1" x14ac:dyDescent="0.2">
      <c r="A2" s="583" t="str">
        <f>" Ressources externes utilisées en " &amp; SURVEY_YEAR &amp; ", en provenance des Associations, des Fondations et des GIP"</f>
        <v xml:space="preserve"> Ressources externes utilisées en 2025, en provenance des Associations, des Fondations et des GIP</v>
      </c>
      <c r="B2" s="583"/>
      <c r="C2" s="583"/>
      <c r="D2" s="49"/>
      <c r="E2" s="50"/>
      <c r="F2" s="49"/>
    </row>
    <row r="3" spans="1:6" ht="144" customHeight="1" x14ac:dyDescent="0.2">
      <c r="A3" s="580" t="s">
        <v>560</v>
      </c>
      <c r="B3" s="580"/>
      <c r="D3" s="51"/>
      <c r="E3" s="50"/>
      <c r="F3" s="49"/>
    </row>
    <row r="4" spans="1:6" ht="15.75" x14ac:dyDescent="0.2">
      <c r="D4" s="53"/>
      <c r="E4" s="53"/>
      <c r="F4" s="53"/>
    </row>
    <row r="5" spans="1:6" ht="31.5" x14ac:dyDescent="0.25">
      <c r="A5" s="154" t="s">
        <v>215</v>
      </c>
      <c r="B5" s="158" t="s">
        <v>71</v>
      </c>
      <c r="D5" s="57"/>
      <c r="E5" s="57"/>
      <c r="F5" s="57"/>
    </row>
    <row r="6" spans="1:6" ht="15.75" x14ac:dyDescent="0.2">
      <c r="A6" s="139" t="s">
        <v>216</v>
      </c>
      <c r="B6" s="152"/>
      <c r="D6" s="57"/>
      <c r="E6" s="57"/>
      <c r="F6" s="57"/>
    </row>
    <row r="7" spans="1:6" ht="15.75" x14ac:dyDescent="0.2">
      <c r="A7" s="137" t="s">
        <v>217</v>
      </c>
      <c r="B7" s="152"/>
      <c r="D7" s="57"/>
      <c r="E7" s="57"/>
      <c r="F7" s="57"/>
    </row>
    <row r="8" spans="1:6" ht="15.75" customHeight="1" x14ac:dyDescent="0.2">
      <c r="A8" s="139" t="s">
        <v>218</v>
      </c>
      <c r="B8" s="152"/>
      <c r="D8" s="57"/>
      <c r="E8" s="159" t="s">
        <v>219</v>
      </c>
      <c r="F8" s="57"/>
    </row>
    <row r="9" spans="1:6" ht="30" x14ac:dyDescent="0.2">
      <c r="A9" s="137" t="s">
        <v>220</v>
      </c>
      <c r="B9" s="152"/>
    </row>
    <row r="10" spans="1:6" ht="105" x14ac:dyDescent="0.2">
      <c r="A10" s="137" t="s">
        <v>117</v>
      </c>
      <c r="B10" s="152"/>
      <c r="D10" s="58"/>
      <c r="E10" s="159" t="s">
        <v>221</v>
      </c>
      <c r="F10" s="58"/>
    </row>
    <row r="11" spans="1:6" x14ac:dyDescent="0.2">
      <c r="A11" s="139" t="s">
        <v>265</v>
      </c>
      <c r="B11" s="241"/>
      <c r="D11" s="51"/>
      <c r="E11" s="51"/>
      <c r="F11" s="51"/>
    </row>
    <row r="12" spans="1:6" ht="31.5" x14ac:dyDescent="0.2">
      <c r="A12" s="242" t="s">
        <v>344</v>
      </c>
      <c r="B12" s="253">
        <f>SUM(B6:B10)</f>
        <v>0</v>
      </c>
      <c r="D12" s="51"/>
      <c r="E12" s="51"/>
      <c r="F12" s="51"/>
    </row>
    <row r="13" spans="1:6" ht="17.25" customHeight="1" x14ac:dyDescent="0.2">
      <c r="D13" s="51"/>
      <c r="E13" s="51"/>
      <c r="F13" s="51"/>
    </row>
    <row r="14" spans="1:6" x14ac:dyDescent="0.2">
      <c r="D14" s="51"/>
      <c r="E14" s="51"/>
      <c r="F14" s="51"/>
    </row>
    <row r="15" spans="1:6" x14ac:dyDescent="0.2">
      <c r="D15" s="51"/>
      <c r="E15" s="51"/>
      <c r="F15" s="51"/>
    </row>
    <row r="17" spans="4:6" x14ac:dyDescent="0.2">
      <c r="D17" s="51"/>
      <c r="E17" s="51"/>
      <c r="F17" s="51"/>
    </row>
    <row r="18" spans="4:6" x14ac:dyDescent="0.2">
      <c r="D18" s="51"/>
      <c r="E18" s="51"/>
      <c r="F18" s="51"/>
    </row>
    <row r="20" spans="4:6" x14ac:dyDescent="0.2">
      <c r="D20" s="49"/>
      <c r="E20" s="49"/>
      <c r="F20" s="49"/>
    </row>
    <row r="21" spans="4:6" x14ac:dyDescent="0.2">
      <c r="D21" s="51"/>
      <c r="E21" s="51"/>
      <c r="F21" s="51"/>
    </row>
    <row r="22" spans="4:6" x14ac:dyDescent="0.2">
      <c r="D22" s="56"/>
      <c r="E22" s="56"/>
      <c r="F22" s="56"/>
    </row>
    <row r="23" spans="4:6" ht="15.75" x14ac:dyDescent="0.2">
      <c r="D23" s="57"/>
      <c r="E23" s="57"/>
      <c r="F23" s="57"/>
    </row>
    <row r="24" spans="4:6" ht="15.75" x14ac:dyDescent="0.2">
      <c r="D24" s="57"/>
      <c r="E24" s="57"/>
      <c r="F24" s="57"/>
    </row>
    <row r="25" spans="4:6" ht="31.5" customHeight="1" x14ac:dyDescent="0.2">
      <c r="D25" s="57"/>
      <c r="E25" s="57"/>
      <c r="F25" s="57"/>
    </row>
    <row r="26" spans="4:6" ht="31.5" customHeight="1" x14ac:dyDescent="0.2">
      <c r="D26" s="57"/>
      <c r="E26" s="57"/>
      <c r="F26" s="57"/>
    </row>
    <row r="27" spans="4:6" ht="31.5" customHeight="1" x14ac:dyDescent="0.2"/>
    <row r="28" spans="4:6" x14ac:dyDescent="0.2">
      <c r="D28" s="58"/>
      <c r="E28" s="58"/>
      <c r="F28" s="58"/>
    </row>
    <row r="29" spans="4:6" x14ac:dyDescent="0.2">
      <c r="D29" s="51"/>
      <c r="E29" s="51"/>
      <c r="F29" s="51"/>
    </row>
    <row r="30" spans="4:6" x14ac:dyDescent="0.2">
      <c r="D30" s="51"/>
      <c r="E30" s="51"/>
      <c r="F30" s="51"/>
    </row>
    <row r="31" spans="4:6" x14ac:dyDescent="0.2">
      <c r="D31" s="51"/>
      <c r="E31" s="51"/>
      <c r="F31" s="51"/>
    </row>
    <row r="32" spans="4:6" x14ac:dyDescent="0.2">
      <c r="D32" s="51"/>
      <c r="E32" s="51"/>
      <c r="F32" s="51"/>
    </row>
    <row r="33" spans="4:6" x14ac:dyDescent="0.2">
      <c r="D33" s="51"/>
      <c r="E33" s="51"/>
      <c r="F33" s="51"/>
    </row>
    <row r="34" spans="4:6" x14ac:dyDescent="0.2">
      <c r="D34" s="51"/>
      <c r="E34" s="51"/>
      <c r="F34" s="51"/>
    </row>
    <row r="36" spans="4:6" ht="15.75" x14ac:dyDescent="0.2">
      <c r="D36" s="59"/>
      <c r="E36" s="59"/>
      <c r="F36" s="59"/>
    </row>
  </sheetData>
  <mergeCells count="2">
    <mergeCell ref="A2:C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8">
    <pageSetUpPr fitToPage="1"/>
  </sheetPr>
  <dimension ref="A1:F53"/>
  <sheetViews>
    <sheetView showGridLines="0" zoomScaleNormal="100" zoomScaleSheetLayoutView="100" workbookViewId="0">
      <pane xSplit="5" ySplit="2" topLeftCell="F3" activePane="bottomRight" state="frozen"/>
      <selection pane="topRight" activeCell="F1" sqref="F1"/>
      <selection pane="bottomLeft" activeCell="A3" sqref="A3"/>
      <selection pane="bottomRight" activeCell="B6" sqref="B6:C6"/>
    </sheetView>
  </sheetViews>
  <sheetFormatPr baseColWidth="10" defaultColWidth="11.42578125" defaultRowHeight="15" x14ac:dyDescent="0.2"/>
  <cols>
    <col min="1" max="1" width="12.28515625" style="47" customWidth="1"/>
    <col min="2" max="2" width="44.7109375" style="47" bestFit="1" customWidth="1"/>
    <col min="3" max="3" width="27.42578125" style="47" customWidth="1"/>
    <col min="4" max="4" width="28.5703125" style="47" bestFit="1" customWidth="1"/>
    <col min="5" max="5" width="3.42578125" style="47" customWidth="1"/>
    <col min="6" max="6" width="20.7109375" style="48" customWidth="1"/>
    <col min="7" max="16384" width="11.42578125" style="47"/>
  </cols>
  <sheetData>
    <row r="1" spans="1:6" ht="15.75" x14ac:dyDescent="0.2">
      <c r="A1" s="45"/>
      <c r="B1" s="46"/>
      <c r="C1" s="261"/>
      <c r="D1" s="261"/>
    </row>
    <row r="2" spans="1:6" ht="36" customHeight="1" x14ac:dyDescent="0.2">
      <c r="A2" s="541" t="str">
        <f>" Ressources externes utilisées en " &amp; SURVEY_YEAR &amp; ", en provenance des entreprises"</f>
        <v xml:space="preserve"> Ressources externes utilisées en 2025, en provenance des entreprises</v>
      </c>
      <c r="B2" s="541"/>
      <c r="C2" s="541"/>
      <c r="D2" s="541"/>
      <c r="F2" s="49"/>
    </row>
    <row r="3" spans="1:6" ht="129" customHeight="1" x14ac:dyDescent="0.2">
      <c r="A3" s="555" t="s">
        <v>561</v>
      </c>
      <c r="B3" s="555"/>
      <c r="C3" s="555"/>
      <c r="D3" s="555"/>
      <c r="E3" s="262"/>
      <c r="F3" s="49"/>
    </row>
    <row r="4" spans="1:6" ht="37.35" customHeight="1" x14ac:dyDescent="0.2">
      <c r="A4" s="516" t="s">
        <v>532</v>
      </c>
      <c r="B4" s="516"/>
      <c r="C4" s="516"/>
      <c r="D4" s="516"/>
      <c r="F4" s="53"/>
    </row>
    <row r="5" spans="1:6" ht="15.75" x14ac:dyDescent="0.25">
      <c r="A5" s="552" t="s">
        <v>1</v>
      </c>
      <c r="B5" s="552"/>
      <c r="C5" s="552"/>
      <c r="D5" s="552"/>
      <c r="F5" s="57"/>
    </row>
    <row r="6" spans="1:6" ht="31.5" x14ac:dyDescent="0.25">
      <c r="A6" s="263"/>
      <c r="B6" s="160" t="s">
        <v>223</v>
      </c>
      <c r="C6" s="160" t="s">
        <v>346</v>
      </c>
      <c r="D6" s="160" t="s">
        <v>225</v>
      </c>
      <c r="F6" s="57"/>
    </row>
    <row r="7" spans="1:6" ht="15.75" x14ac:dyDescent="0.2">
      <c r="A7" s="264" t="s">
        <v>226</v>
      </c>
      <c r="B7" s="165"/>
      <c r="C7" s="267"/>
      <c r="D7" s="118"/>
      <c r="F7" s="57"/>
    </row>
    <row r="8" spans="1:6" x14ac:dyDescent="0.2">
      <c r="A8" s="264" t="s">
        <v>227</v>
      </c>
      <c r="B8" s="165"/>
      <c r="C8" s="267"/>
      <c r="D8" s="118"/>
    </row>
    <row r="9" spans="1:6" x14ac:dyDescent="0.2">
      <c r="A9" s="264" t="s">
        <v>228</v>
      </c>
      <c r="B9" s="165"/>
      <c r="C9" s="267"/>
      <c r="D9" s="118"/>
      <c r="F9" s="58"/>
    </row>
    <row r="10" spans="1:6" x14ac:dyDescent="0.2">
      <c r="A10" s="264" t="s">
        <v>229</v>
      </c>
      <c r="B10" s="165"/>
      <c r="C10" s="267"/>
      <c r="D10" s="118"/>
      <c r="F10" s="51"/>
    </row>
    <row r="11" spans="1:6" x14ac:dyDescent="0.2">
      <c r="A11" s="264" t="s">
        <v>230</v>
      </c>
      <c r="B11" s="165"/>
      <c r="C11" s="267"/>
      <c r="D11" s="118"/>
      <c r="F11" s="51"/>
    </row>
    <row r="12" spans="1:6" x14ac:dyDescent="0.2">
      <c r="A12" s="264" t="s">
        <v>231</v>
      </c>
      <c r="B12" s="165"/>
      <c r="C12" s="267"/>
      <c r="D12" s="118"/>
      <c r="F12" s="51"/>
    </row>
    <row r="13" spans="1:6" x14ac:dyDescent="0.2">
      <c r="A13" s="264" t="s">
        <v>232</v>
      </c>
      <c r="B13" s="165"/>
      <c r="C13" s="267"/>
      <c r="D13" s="118"/>
      <c r="F13" s="51"/>
    </row>
    <row r="14" spans="1:6" x14ac:dyDescent="0.2">
      <c r="A14" s="264" t="s">
        <v>233</v>
      </c>
      <c r="B14" s="165"/>
      <c r="C14" s="267"/>
      <c r="D14" s="118"/>
      <c r="F14" s="51"/>
    </row>
    <row r="15" spans="1:6" x14ac:dyDescent="0.2">
      <c r="A15" s="264" t="s">
        <v>234</v>
      </c>
      <c r="B15" s="165"/>
      <c r="C15" s="267"/>
      <c r="D15" s="118"/>
      <c r="F15" s="51"/>
    </row>
    <row r="16" spans="1:6" x14ac:dyDescent="0.2">
      <c r="A16" s="264" t="s">
        <v>235</v>
      </c>
      <c r="B16" s="165"/>
      <c r="C16" s="267"/>
      <c r="D16" s="118"/>
      <c r="F16" s="51"/>
    </row>
    <row r="17" spans="1:6" x14ac:dyDescent="0.2">
      <c r="A17" s="264" t="s">
        <v>236</v>
      </c>
      <c r="B17" s="165"/>
      <c r="C17" s="267"/>
      <c r="D17" s="118"/>
      <c r="F17" s="51"/>
    </row>
    <row r="18" spans="1:6" x14ac:dyDescent="0.2">
      <c r="A18" s="264" t="s">
        <v>237</v>
      </c>
      <c r="B18" s="165"/>
      <c r="C18" s="267"/>
      <c r="D18" s="118"/>
      <c r="F18" s="51"/>
    </row>
    <row r="19" spans="1:6" x14ac:dyDescent="0.2">
      <c r="A19" s="264" t="s">
        <v>238</v>
      </c>
      <c r="B19" s="165"/>
      <c r="C19" s="267"/>
      <c r="D19" s="118"/>
      <c r="F19" s="51"/>
    </row>
    <row r="20" spans="1:6" x14ac:dyDescent="0.2">
      <c r="A20" s="264" t="s">
        <v>239</v>
      </c>
      <c r="B20" s="165"/>
      <c r="C20" s="267"/>
      <c r="D20" s="118"/>
      <c r="F20" s="51"/>
    </row>
    <row r="21" spans="1:6" x14ac:dyDescent="0.2">
      <c r="A21" s="264" t="s">
        <v>240</v>
      </c>
      <c r="B21" s="165"/>
      <c r="C21" s="267"/>
      <c r="D21" s="118"/>
      <c r="F21" s="51"/>
    </row>
    <row r="22" spans="1:6" x14ac:dyDescent="0.2">
      <c r="A22" s="264" t="s">
        <v>241</v>
      </c>
      <c r="B22" s="165"/>
      <c r="C22" s="267"/>
      <c r="D22" s="118"/>
      <c r="F22" s="51"/>
    </row>
    <row r="23" spans="1:6" x14ac:dyDescent="0.2">
      <c r="A23" s="264" t="s">
        <v>242</v>
      </c>
      <c r="B23" s="165"/>
      <c r="C23" s="267"/>
      <c r="D23" s="118"/>
      <c r="F23" s="51"/>
    </row>
    <row r="24" spans="1:6" x14ac:dyDescent="0.2">
      <c r="A24" s="264" t="s">
        <v>243</v>
      </c>
      <c r="B24" s="165"/>
      <c r="C24" s="267"/>
      <c r="D24" s="118"/>
      <c r="F24" s="51"/>
    </row>
    <row r="25" spans="1:6" x14ac:dyDescent="0.2">
      <c r="A25" s="264" t="s">
        <v>244</v>
      </c>
      <c r="B25" s="165"/>
      <c r="C25" s="267"/>
      <c r="D25" s="118"/>
      <c r="F25" s="51"/>
    </row>
    <row r="26" spans="1:6" x14ac:dyDescent="0.2">
      <c r="A26" s="264" t="s">
        <v>245</v>
      </c>
      <c r="B26" s="165"/>
      <c r="C26" s="267"/>
      <c r="D26" s="118"/>
      <c r="F26" s="51"/>
    </row>
    <row r="27" spans="1:6" x14ac:dyDescent="0.2">
      <c r="A27" s="264" t="s">
        <v>246</v>
      </c>
      <c r="B27" s="165"/>
      <c r="C27" s="267"/>
      <c r="D27" s="118"/>
      <c r="F27" s="51"/>
    </row>
    <row r="28" spans="1:6" x14ac:dyDescent="0.2">
      <c r="A28" s="264" t="s">
        <v>247</v>
      </c>
      <c r="B28" s="165"/>
      <c r="C28" s="267"/>
      <c r="D28" s="118"/>
      <c r="F28" s="51"/>
    </row>
    <row r="29" spans="1:6" x14ac:dyDescent="0.2">
      <c r="A29" s="264" t="s">
        <v>248</v>
      </c>
      <c r="B29" s="165"/>
      <c r="C29" s="267"/>
      <c r="D29" s="118"/>
      <c r="F29" s="51"/>
    </row>
    <row r="30" spans="1:6" x14ac:dyDescent="0.2">
      <c r="A30" s="264" t="s">
        <v>249</v>
      </c>
      <c r="B30" s="165"/>
      <c r="C30" s="267"/>
      <c r="D30" s="118"/>
      <c r="F30" s="51"/>
    </row>
    <row r="31" spans="1:6" x14ac:dyDescent="0.2">
      <c r="A31" s="264" t="s">
        <v>250</v>
      </c>
      <c r="B31" s="165"/>
      <c r="C31" s="267"/>
      <c r="D31" s="118"/>
      <c r="F31" s="51"/>
    </row>
    <row r="32" spans="1:6" x14ac:dyDescent="0.2">
      <c r="A32" s="264" t="s">
        <v>251</v>
      </c>
      <c r="B32" s="165"/>
      <c r="C32" s="267"/>
      <c r="D32" s="118"/>
      <c r="F32" s="51"/>
    </row>
    <row r="33" spans="1:6" x14ac:dyDescent="0.2">
      <c r="A33" s="264" t="s">
        <v>252</v>
      </c>
      <c r="B33" s="165"/>
      <c r="C33" s="267"/>
      <c r="D33" s="118"/>
      <c r="F33" s="51"/>
    </row>
    <row r="34" spans="1:6" x14ac:dyDescent="0.2">
      <c r="A34" s="264" t="s">
        <v>253</v>
      </c>
      <c r="B34" s="165"/>
      <c r="C34" s="267"/>
      <c r="D34" s="118"/>
      <c r="F34" s="51"/>
    </row>
    <row r="35" spans="1:6" x14ac:dyDescent="0.2">
      <c r="A35" s="264" t="s">
        <v>254</v>
      </c>
      <c r="B35" s="165"/>
      <c r="C35" s="267"/>
      <c r="D35" s="118"/>
      <c r="F35" s="51"/>
    </row>
    <row r="36" spans="1:6" x14ac:dyDescent="0.2">
      <c r="A36" s="264" t="s">
        <v>255</v>
      </c>
      <c r="B36" s="165"/>
      <c r="C36" s="267"/>
      <c r="D36" s="118"/>
      <c r="F36" s="51"/>
    </row>
    <row r="37" spans="1:6" ht="15.75" x14ac:dyDescent="0.25">
      <c r="A37" s="264">
        <v>31</v>
      </c>
      <c r="B37" s="266" t="s">
        <v>420</v>
      </c>
      <c r="C37" s="267"/>
      <c r="D37" s="265"/>
    </row>
    <row r="38" spans="1:6" ht="48" customHeight="1" x14ac:dyDescent="0.2">
      <c r="A38" s="584" t="s">
        <v>345</v>
      </c>
      <c r="B38" s="585"/>
      <c r="C38" s="268">
        <f>SUM(C7:C37)</f>
        <v>0</v>
      </c>
    </row>
    <row r="39" spans="1:6" ht="28.5" customHeight="1" x14ac:dyDescent="0.2">
      <c r="B39" s="106"/>
      <c r="C39" s="106"/>
    </row>
    <row r="40" spans="1:6" x14ac:dyDescent="0.2">
      <c r="B40" s="106"/>
    </row>
    <row r="41" spans="1:6" x14ac:dyDescent="0.2">
      <c r="B41" s="106"/>
    </row>
    <row r="42" spans="1:6" x14ac:dyDescent="0.2">
      <c r="B42" s="106"/>
    </row>
    <row r="51" ht="31.5" customHeight="1" x14ac:dyDescent="0.2"/>
    <row r="52" ht="31.5" customHeight="1" x14ac:dyDescent="0.2"/>
    <row r="53" ht="31.5" customHeight="1" x14ac:dyDescent="0.2"/>
  </sheetData>
  <mergeCells count="5">
    <mergeCell ref="A5:D5"/>
    <mergeCell ref="A38:B38"/>
    <mergeCell ref="A4:D4"/>
    <mergeCell ref="A3:D3"/>
    <mergeCell ref="A2:D2"/>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9">
    <pageSetUpPr fitToPage="1"/>
  </sheetPr>
  <dimension ref="A1:F41"/>
  <sheetViews>
    <sheetView showGridLines="0" zoomScale="85" zoomScaleNormal="85" zoomScaleSheetLayoutView="100" workbookViewId="0">
      <pane xSplit="3" ySplit="2" topLeftCell="D24" activePane="bottomRight" state="frozen"/>
      <selection pane="topRight" activeCell="D1" sqref="D1"/>
      <selection pane="bottomLeft" activeCell="A3" sqref="A3"/>
      <selection pane="bottomRight" activeCell="B35" sqref="B35"/>
    </sheetView>
  </sheetViews>
  <sheetFormatPr baseColWidth="10" defaultColWidth="11.42578125" defaultRowHeight="15" x14ac:dyDescent="0.2"/>
  <cols>
    <col min="1" max="1" width="58.7109375" style="47" customWidth="1"/>
    <col min="2" max="2" width="25.28515625" style="47" customWidth="1"/>
    <col min="3" max="3" width="22.28515625" style="47" customWidth="1"/>
    <col min="4" max="4" width="3.28515625" style="48" customWidth="1"/>
    <col min="5" max="5" width="42.7109375" style="48" customWidth="1"/>
    <col min="6" max="6" width="3.140625" style="48" customWidth="1"/>
    <col min="7" max="16384" width="11.42578125" style="47"/>
  </cols>
  <sheetData>
    <row r="1" spans="1:6" ht="15.75" x14ac:dyDescent="0.25">
      <c r="A1" s="45"/>
      <c r="B1" s="261"/>
      <c r="C1" s="269"/>
      <c r="E1" s="235" t="s">
        <v>428</v>
      </c>
    </row>
    <row r="2" spans="1:6" ht="34.35" customHeight="1" x14ac:dyDescent="0.2">
      <c r="A2" s="586" t="str">
        <f>" Ressources externes utilisées en " &amp; SURVEY_YEAR &amp; ", en provenance des organisations internationales et de l'Étranger"</f>
        <v xml:space="preserve"> Ressources externes utilisées en 2025, en provenance des organisations internationales et de l'Étranger</v>
      </c>
      <c r="B2" s="586"/>
      <c r="C2" s="586"/>
      <c r="D2" s="49"/>
      <c r="E2" s="50"/>
      <c r="F2" s="49"/>
    </row>
    <row r="3" spans="1:6" ht="101.45" customHeight="1" x14ac:dyDescent="0.2">
      <c r="A3" s="580" t="s">
        <v>562</v>
      </c>
      <c r="B3" s="580"/>
      <c r="C3" s="580"/>
      <c r="D3" s="51"/>
      <c r="E3" s="50"/>
      <c r="F3" s="49"/>
    </row>
    <row r="4" spans="1:6" ht="12.75" customHeight="1" x14ac:dyDescent="0.2">
      <c r="D4" s="53"/>
      <c r="E4" s="53"/>
      <c r="F4" s="53"/>
    </row>
    <row r="5" spans="1:6" ht="15.75" x14ac:dyDescent="0.25">
      <c r="A5" s="136" t="s">
        <v>8</v>
      </c>
      <c r="B5" s="203" t="s">
        <v>71</v>
      </c>
      <c r="D5" s="57"/>
      <c r="E5" s="57"/>
      <c r="F5" s="57"/>
    </row>
    <row r="6" spans="1:6" ht="30" x14ac:dyDescent="0.2">
      <c r="A6" s="273" t="s">
        <v>355</v>
      </c>
      <c r="B6" s="275"/>
      <c r="D6" s="57"/>
      <c r="E6" s="57"/>
      <c r="F6" s="57"/>
    </row>
    <row r="7" spans="1:6" ht="15.75" x14ac:dyDescent="0.2">
      <c r="A7" s="273" t="s">
        <v>354</v>
      </c>
      <c r="B7" s="275"/>
      <c r="D7" s="57"/>
      <c r="E7" s="57"/>
      <c r="F7" s="57"/>
    </row>
    <row r="8" spans="1:6" x14ac:dyDescent="0.2">
      <c r="A8" s="273" t="s">
        <v>117</v>
      </c>
      <c r="B8" s="275"/>
    </row>
    <row r="9" spans="1:6" x14ac:dyDescent="0.2">
      <c r="A9" s="273" t="s">
        <v>265</v>
      </c>
      <c r="B9" s="463"/>
      <c r="D9" s="58"/>
      <c r="E9" s="58"/>
      <c r="F9" s="58"/>
    </row>
    <row r="10" spans="1:6" ht="31.5" x14ac:dyDescent="0.2">
      <c r="A10" s="242" t="s">
        <v>353</v>
      </c>
      <c r="B10" s="277">
        <f>SUM(B6:B8)</f>
        <v>0</v>
      </c>
      <c r="D10" s="51"/>
      <c r="E10" s="51"/>
      <c r="F10" s="51"/>
    </row>
    <row r="11" spans="1:6" ht="12.75" customHeight="1" x14ac:dyDescent="0.2">
      <c r="A11" s="270"/>
      <c r="B11" s="270"/>
      <c r="C11" s="270"/>
      <c r="D11" s="51"/>
      <c r="E11" s="51"/>
      <c r="F11" s="51"/>
    </row>
    <row r="12" spans="1:6" ht="31.5" x14ac:dyDescent="0.25">
      <c r="A12" s="274" t="s">
        <v>3</v>
      </c>
      <c r="B12" s="203" t="s">
        <v>71</v>
      </c>
      <c r="D12" s="51"/>
      <c r="E12" s="51"/>
      <c r="F12" s="51"/>
    </row>
    <row r="13" spans="1:6" ht="30" x14ac:dyDescent="0.2">
      <c r="A13" s="273" t="s">
        <v>257</v>
      </c>
      <c r="B13" s="275"/>
      <c r="D13" s="51"/>
      <c r="E13" s="51"/>
      <c r="F13" s="51"/>
    </row>
    <row r="14" spans="1:6" ht="30" x14ac:dyDescent="0.2">
      <c r="A14" s="273" t="s">
        <v>258</v>
      </c>
      <c r="B14" s="275"/>
      <c r="D14" s="51"/>
      <c r="E14" s="51"/>
      <c r="F14" s="51"/>
    </row>
    <row r="15" spans="1:6" x14ac:dyDescent="0.2">
      <c r="A15" s="273" t="s">
        <v>259</v>
      </c>
      <c r="B15" s="275"/>
      <c r="D15" s="51"/>
      <c r="E15" s="51"/>
      <c r="F15" s="51"/>
    </row>
    <row r="16" spans="1:6" x14ac:dyDescent="0.2">
      <c r="A16" s="273" t="s">
        <v>260</v>
      </c>
      <c r="B16" s="275"/>
    </row>
    <row r="17" spans="1:6" x14ac:dyDescent="0.2">
      <c r="A17" s="273" t="s">
        <v>261</v>
      </c>
      <c r="B17" s="275"/>
      <c r="D17" s="51"/>
      <c r="E17" s="51"/>
      <c r="F17" s="51"/>
    </row>
    <row r="18" spans="1:6" x14ac:dyDescent="0.2">
      <c r="A18" s="273" t="s">
        <v>262</v>
      </c>
      <c r="B18" s="275"/>
      <c r="D18" s="51"/>
      <c r="E18" s="51"/>
      <c r="F18" s="51"/>
    </row>
    <row r="19" spans="1:6" ht="30" x14ac:dyDescent="0.2">
      <c r="A19" s="273" t="s">
        <v>263</v>
      </c>
      <c r="B19" s="275"/>
    </row>
    <row r="20" spans="1:6" x14ac:dyDescent="0.2">
      <c r="A20" s="273" t="s">
        <v>264</v>
      </c>
      <c r="B20" s="275"/>
      <c r="D20" s="49"/>
      <c r="E20" s="49"/>
      <c r="F20" s="49"/>
    </row>
    <row r="21" spans="1:6" x14ac:dyDescent="0.2">
      <c r="A21" s="273" t="s">
        <v>117</v>
      </c>
      <c r="B21" s="275"/>
      <c r="D21" s="51"/>
      <c r="E21" s="51"/>
      <c r="F21" s="51"/>
    </row>
    <row r="22" spans="1:6" x14ac:dyDescent="0.2">
      <c r="A22" s="273" t="s">
        <v>265</v>
      </c>
      <c r="B22" s="463"/>
      <c r="D22" s="56"/>
      <c r="E22" s="56"/>
      <c r="F22" s="56"/>
    </row>
    <row r="23" spans="1:6" ht="31.5" x14ac:dyDescent="0.2">
      <c r="A23" s="242" t="s">
        <v>352</v>
      </c>
      <c r="B23" s="277">
        <f>SUM(B13:B21)</f>
        <v>0</v>
      </c>
      <c r="D23" s="57"/>
      <c r="E23" s="57"/>
      <c r="F23" s="57"/>
    </row>
    <row r="24" spans="1:6" ht="13.5" customHeight="1" x14ac:dyDescent="0.2">
      <c r="D24" s="57"/>
      <c r="E24" s="57"/>
      <c r="F24" s="57"/>
    </row>
    <row r="25" spans="1:6" ht="29.25" customHeight="1" x14ac:dyDescent="0.25">
      <c r="A25" s="274" t="s">
        <v>4</v>
      </c>
      <c r="B25" s="203" t="s">
        <v>71</v>
      </c>
      <c r="D25" s="57"/>
      <c r="E25" s="587" t="s">
        <v>267</v>
      </c>
      <c r="F25" s="57"/>
    </row>
    <row r="26" spans="1:6" ht="13.5" customHeight="1" x14ac:dyDescent="0.2">
      <c r="A26" s="81" t="s">
        <v>350</v>
      </c>
      <c r="B26" s="275"/>
      <c r="E26" s="587"/>
    </row>
    <row r="27" spans="1:6" ht="26.25" customHeight="1" x14ac:dyDescent="0.2">
      <c r="A27" s="81" t="s">
        <v>349</v>
      </c>
      <c r="B27" s="275"/>
      <c r="D27" s="58"/>
      <c r="E27" s="587"/>
      <c r="F27" s="58"/>
    </row>
    <row r="28" spans="1:6" x14ac:dyDescent="0.2">
      <c r="A28" s="81" t="s">
        <v>117</v>
      </c>
      <c r="B28" s="462"/>
      <c r="D28" s="51"/>
      <c r="E28" s="587"/>
      <c r="F28" s="51"/>
    </row>
    <row r="29" spans="1:6" ht="47.25" x14ac:dyDescent="0.25">
      <c r="A29" s="242" t="s">
        <v>351</v>
      </c>
      <c r="B29" s="276">
        <f>SUM(B26:B28)</f>
        <v>0</v>
      </c>
      <c r="D29" s="51"/>
      <c r="E29" s="587"/>
      <c r="F29" s="51"/>
    </row>
    <row r="30" spans="1:6" x14ac:dyDescent="0.2">
      <c r="D30" s="51"/>
      <c r="E30" s="51"/>
      <c r="F30" s="51"/>
    </row>
    <row r="31" spans="1:6" x14ac:dyDescent="0.2">
      <c r="A31" s="271"/>
      <c r="B31" s="271"/>
      <c r="D31" s="51"/>
      <c r="E31" s="51"/>
      <c r="F31" s="51"/>
    </row>
    <row r="32" spans="1:6" ht="15.75" x14ac:dyDescent="0.25">
      <c r="A32" s="274" t="s">
        <v>5</v>
      </c>
      <c r="B32" s="203" t="s">
        <v>71</v>
      </c>
      <c r="D32" s="51"/>
      <c r="E32" s="51"/>
      <c r="F32" s="51"/>
    </row>
    <row r="33" spans="1:6" x14ac:dyDescent="0.2">
      <c r="A33" s="81" t="s">
        <v>350</v>
      </c>
      <c r="B33" s="275"/>
    </row>
    <row r="34" spans="1:6" ht="15.75" x14ac:dyDescent="0.2">
      <c r="A34" s="81" t="s">
        <v>349</v>
      </c>
      <c r="B34" s="275"/>
      <c r="D34" s="59"/>
      <c r="E34" s="59"/>
      <c r="F34" s="59"/>
    </row>
    <row r="35" spans="1:6" x14ac:dyDescent="0.2">
      <c r="A35" s="81" t="s">
        <v>117</v>
      </c>
      <c r="B35" s="275"/>
    </row>
    <row r="36" spans="1:6" ht="31.5" x14ac:dyDescent="0.2">
      <c r="A36" s="242" t="s">
        <v>348</v>
      </c>
      <c r="B36" s="277">
        <f>SUM(B33:B35)</f>
        <v>0</v>
      </c>
    </row>
    <row r="37" spans="1:6" ht="15.75" x14ac:dyDescent="0.2">
      <c r="A37" s="145"/>
      <c r="B37" s="145"/>
      <c r="C37" s="145"/>
    </row>
    <row r="38" spans="1:6" x14ac:dyDescent="0.2">
      <c r="A38" s="106"/>
      <c r="B38" s="272"/>
    </row>
    <row r="39" spans="1:6" ht="50.25" customHeight="1" x14ac:dyDescent="0.2">
      <c r="A39" s="242" t="s">
        <v>347</v>
      </c>
      <c r="B39" s="277">
        <f>RESS_OI_UE_TOTAL+RESS_OI_HE_TOTAL+RESS_ESE_TOTAL+RESS_EE_TOTAL</f>
        <v>0</v>
      </c>
    </row>
    <row r="40" spans="1:6" ht="27" customHeight="1" x14ac:dyDescent="0.2">
      <c r="A40" s="145"/>
      <c r="B40" s="145"/>
      <c r="C40" s="145"/>
    </row>
    <row r="41" spans="1:6" ht="30" customHeight="1" x14ac:dyDescent="0.2">
      <c r="A41" s="145"/>
      <c r="B41" s="145"/>
      <c r="C41" s="145"/>
    </row>
  </sheetData>
  <mergeCells count="3">
    <mergeCell ref="A2:C2"/>
    <mergeCell ref="A3:C3"/>
    <mergeCell ref="E25:E29"/>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0">
    <pageSetUpPr fitToPage="1"/>
  </sheetPr>
  <dimension ref="A1:D20"/>
  <sheetViews>
    <sheetView showGridLines="0" zoomScale="85" zoomScaleNormal="85" zoomScaleSheetLayoutView="100" workbookViewId="0">
      <selection activeCell="C13" sqref="C13"/>
    </sheetView>
  </sheetViews>
  <sheetFormatPr baseColWidth="10" defaultColWidth="11.42578125" defaultRowHeight="15" x14ac:dyDescent="0.2"/>
  <cols>
    <col min="1" max="1" width="58.7109375" style="47" customWidth="1"/>
    <col min="2" max="2" width="25.28515625" style="47" customWidth="1"/>
    <col min="3" max="4" width="25.42578125" style="47" customWidth="1"/>
    <col min="5" max="16384" width="11.42578125" style="47"/>
  </cols>
  <sheetData>
    <row r="1" spans="1:4" ht="15.75" x14ac:dyDescent="0.25">
      <c r="A1" s="45"/>
      <c r="C1" s="269"/>
      <c r="D1" s="269"/>
    </row>
    <row r="2" spans="1:4" ht="24" customHeight="1" x14ac:dyDescent="0.2">
      <c r="A2" s="588" t="str">
        <f>"Synthèse des RESSOURCES utilisées pour la R&amp;D en "&amp; SURVEY_YEAR &amp; " et estimation en "&amp;SURVEY_YEAR+1</f>
        <v>Synthèse des RESSOURCES utilisées pour la R&amp;D en 2025 et estimation en 2026</v>
      </c>
      <c r="B2" s="588"/>
      <c r="C2" s="588"/>
      <c r="D2" s="286"/>
    </row>
    <row r="3" spans="1:4" ht="15.75" x14ac:dyDescent="0.25">
      <c r="A3" s="278"/>
      <c r="B3" s="589" t="s">
        <v>71</v>
      </c>
      <c r="C3" s="589"/>
      <c r="D3" s="199"/>
    </row>
    <row r="4" spans="1:4" x14ac:dyDescent="0.2">
      <c r="A4" s="278"/>
      <c r="C4" s="279"/>
      <c r="D4" s="279"/>
    </row>
    <row r="5" spans="1:4" ht="15.75" x14ac:dyDescent="0.25">
      <c r="A5" s="106"/>
      <c r="B5" s="280" t="str">
        <f>"en " &amp; SURVEY_YEAR</f>
        <v>en 2025</v>
      </c>
      <c r="C5" s="281" t="str">
        <f>"Estimation " &amp; SURVEY_YEAR+1</f>
        <v>Estimation 2026</v>
      </c>
      <c r="D5" s="289" t="str">
        <f>"Evolution " &amp; SURVEY_YEAR+1&amp;"/"&amp;SURVEY_YEAR</f>
        <v>Evolution 2026/2025</v>
      </c>
    </row>
    <row r="6" spans="1:4" ht="69" customHeight="1" x14ac:dyDescent="0.2">
      <c r="A6" s="242" t="str">
        <f>"Total des ressources externes pour travaux de R&amp;D en " &amp; SURVEY_YEAR</f>
        <v>Total des ressources externes pour travaux de R&amp;D en 2025</v>
      </c>
      <c r="B6" s="277">
        <f>RESS_GOV_TOTAL+RESS_ES_TOTAL+RESS_I_TOTAL+RESS_ENTR_TOTAL+RESS_ETR_TOTAL</f>
        <v>0</v>
      </c>
      <c r="C6" s="288"/>
      <c r="D6" s="214">
        <f>IF(RESS_CONTRAT_TOTAL&lt;&gt;0,(RESS_CONTRAT_PREV/RESS_CONTRAT_TOTAL-1)*100,0)</f>
        <v>0</v>
      </c>
    </row>
    <row r="7" spans="1:4" ht="15.75" x14ac:dyDescent="0.2">
      <c r="A7" s="145"/>
      <c r="B7" s="282"/>
      <c r="C7" s="283"/>
      <c r="D7" s="283"/>
    </row>
    <row r="8" spans="1:4" ht="33.6" customHeight="1" x14ac:dyDescent="0.2">
      <c r="A8" s="591"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591"/>
      <c r="C8" s="591"/>
      <c r="D8" s="591"/>
    </row>
    <row r="9" spans="1:4" ht="15.75" x14ac:dyDescent="0.2">
      <c r="A9" s="242" t="s">
        <v>564</v>
      </c>
      <c r="B9" s="277">
        <f>RESS_BUDGT_TOTAL+RESS_PROPRES_TOTAL+RESS_CONTRAT_TOTAL</f>
        <v>0</v>
      </c>
      <c r="C9" s="277">
        <f>RESS_BUDGT_PREV+RESS_PROPRES_PREV+RESS_CONTRAT_PREV</f>
        <v>0</v>
      </c>
      <c r="D9" s="214">
        <f>IF(RESS_TOTALE&lt;&gt;0,(RESS_TOTALE_PREV/RESS_TOTALE-1)*100,0)</f>
        <v>0</v>
      </c>
    </row>
    <row r="10" spans="1:4" x14ac:dyDescent="0.2">
      <c r="A10" s="537" t="str">
        <f>IF(ABS(D9)&gt;20,"Les ressources totales estimées pour "&amp; SURVEY_YEAR + 1&amp; " varient de plus de 20% par rapport aux ressources totales "&amp; SURVEY_YEAR,"Contrôles OK")</f>
        <v>Contrôles OK</v>
      </c>
      <c r="B10" s="537"/>
      <c r="C10" s="537"/>
      <c r="D10" s="537"/>
    </row>
    <row r="11" spans="1:4" x14ac:dyDescent="0.2">
      <c r="A11" s="86"/>
      <c r="B11" s="284"/>
      <c r="C11" s="284"/>
      <c r="D11" s="284"/>
    </row>
    <row r="12" spans="1:4" ht="39.6" customHeight="1" x14ac:dyDescent="0.2">
      <c r="A12" s="591"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591"/>
      <c r="C12" s="591"/>
      <c r="D12" s="591"/>
    </row>
    <row r="13" spans="1:4" ht="65.25" customHeight="1" x14ac:dyDescent="0.2">
      <c r="A13" s="255" t="s">
        <v>563</v>
      </c>
      <c r="B13" s="214">
        <f>RESS_TOTALE/(DEP_TOTALE+0.001)*100</f>
        <v>0</v>
      </c>
      <c r="C13" s="214">
        <f>RESS_TOTALE_PREV/(DEP_TOTALE_PREV+0.001)*100</f>
        <v>0</v>
      </c>
      <c r="D13" s="287"/>
    </row>
    <row r="14" spans="1:4" x14ac:dyDescent="0.2">
      <c r="A14" s="574" t="str">
        <f>IF(ABS(RESS_TOTALE_2)&gt;20,"L'écart entre les ressources et les dépenses totales de R&amp;D est de plus de 20%","Contrôles OK")</f>
        <v>Contrôles OK</v>
      </c>
      <c r="B14" s="574"/>
      <c r="C14" s="574"/>
      <c r="D14" s="574"/>
    </row>
    <row r="15" spans="1:4" x14ac:dyDescent="0.2">
      <c r="A15" s="574" t="str">
        <f>IF(ABS(RESS_TOTALE_2_PREV)&gt;20,"L'écart entre les ressources estimées pour "&amp; SURVEY_YEAR + 1&amp; " et les dépenses de R&amp;D estimées en "&amp; SURVEY_YEAR &amp; " est de plus de 20%","Contrôles OK")</f>
        <v>Contrôles OK</v>
      </c>
      <c r="B15" s="574"/>
      <c r="C15" s="574"/>
      <c r="D15" s="574"/>
    </row>
    <row r="16" spans="1:4" ht="15.75" x14ac:dyDescent="0.2">
      <c r="A16" s="260" t="s">
        <v>582</v>
      </c>
      <c r="B16" s="285">
        <f>DEP_TOTALE</f>
        <v>0</v>
      </c>
      <c r="C16" s="285">
        <f>DEP_TOTALE_PREV</f>
        <v>0</v>
      </c>
      <c r="D16" s="287"/>
    </row>
    <row r="20" spans="1:4" ht="57.75" customHeight="1" x14ac:dyDescent="0.2">
      <c r="A20" s="584" t="s">
        <v>276</v>
      </c>
      <c r="B20" s="590"/>
      <c r="C20" s="585"/>
      <c r="D20" s="234"/>
    </row>
  </sheetData>
  <mergeCells count="8">
    <mergeCell ref="A2:C2"/>
    <mergeCell ref="B3:C3"/>
    <mergeCell ref="A20:C20"/>
    <mergeCell ref="A12:D12"/>
    <mergeCell ref="A8:D8"/>
    <mergeCell ref="A10:D10"/>
    <mergeCell ref="A14:D14"/>
    <mergeCell ref="A15:D15"/>
  </mergeCells>
  <conditionalFormatting sqref="B13:C13">
    <cfRule type="cellIs" dxfId="29" priority="1" operator="notBetween">
      <formula>-20</formula>
      <formula>20</formula>
    </cfRule>
  </conditionalFormatting>
  <conditionalFormatting sqref="D6">
    <cfRule type="cellIs" dxfId="28" priority="4" operator="notBetween">
      <formula>-20</formula>
      <formula>20</formula>
    </cfRule>
  </conditionalFormatting>
  <conditionalFormatting sqref="D9">
    <cfRule type="cellIs" dxfId="27" priority="3"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
  <dimension ref="A1:I17"/>
  <sheetViews>
    <sheetView showGridLines="0" zoomScale="85" zoomScaleNormal="85" workbookViewId="0">
      <pane xSplit="1" ySplit="3" topLeftCell="B4" activePane="bottomRight" state="frozen"/>
      <selection sqref="A1:I16"/>
      <selection pane="topRight" sqref="A1:I16"/>
      <selection pane="bottomLeft" sqref="A1:I16"/>
      <selection pane="bottomRight" activeCell="E5" sqref="E5"/>
    </sheetView>
  </sheetViews>
  <sheetFormatPr baseColWidth="10" defaultColWidth="11.5703125" defaultRowHeight="14.25" x14ac:dyDescent="0.2"/>
  <cols>
    <col min="1" max="1" width="37.140625" style="364" customWidth="1"/>
    <col min="2" max="7" width="15.7109375" style="364" customWidth="1"/>
    <col min="8" max="8" width="8.85546875" style="368" customWidth="1"/>
    <col min="9" max="9" width="91" style="364" customWidth="1"/>
    <col min="10" max="16384" width="11.5703125" style="364"/>
  </cols>
  <sheetData>
    <row r="1" spans="1:9" ht="30" customHeight="1" x14ac:dyDescent="0.2">
      <c r="A1" s="361" t="str">
        <f>"Effectifs de R&amp;D rémunérés par votre organisme au 31/12/" &amp; SURVEY_YEAR &amp; ", en personnes physiques (PP)"</f>
        <v>Effectifs de R&amp;D rémunérés par votre organisme au 31/12/2025, en personnes physiques (PP)</v>
      </c>
      <c r="B1" s="362"/>
      <c r="C1" s="362"/>
      <c r="D1" s="362"/>
      <c r="E1" s="362"/>
      <c r="F1" s="362"/>
      <c r="G1" s="362"/>
      <c r="H1" s="363"/>
      <c r="I1" s="235" t="s">
        <v>428</v>
      </c>
    </row>
    <row r="2" spans="1:9" ht="32.450000000000003" customHeight="1" x14ac:dyDescent="0.2">
      <c r="A2" s="75" t="str">
        <f>"En Personnes Physiques (PP) au 31/12/" &amp; SURVEY_YEAR</f>
        <v>En Personnes Physiques (PP) au 31/12/2025</v>
      </c>
      <c r="B2" s="365"/>
      <c r="C2" s="367"/>
      <c r="D2" s="365"/>
      <c r="E2" s="365"/>
      <c r="F2" s="365"/>
      <c r="G2" s="366"/>
      <c r="H2" s="363"/>
      <c r="I2" s="592" t="s">
        <v>642</v>
      </c>
    </row>
    <row r="3" spans="1:9" ht="110.25" x14ac:dyDescent="0.2">
      <c r="A3" s="383" t="s">
        <v>643</v>
      </c>
      <c r="B3" s="342" t="s">
        <v>412</v>
      </c>
      <c r="C3" s="342" t="s">
        <v>421</v>
      </c>
      <c r="D3" s="342" t="s">
        <v>415</v>
      </c>
      <c r="E3" s="342" t="s">
        <v>413</v>
      </c>
      <c r="F3" s="342" t="s">
        <v>414</v>
      </c>
      <c r="G3" s="290" t="s">
        <v>357</v>
      </c>
      <c r="H3" s="369"/>
      <c r="I3" s="593"/>
    </row>
    <row r="4" spans="1:9" ht="32.25" customHeight="1" thickBot="1" x14ac:dyDescent="0.25">
      <c r="A4" s="370" t="str">
        <f>"Répartition par corps et statut des personnels FEMMES rémunérées par votre organisme au 31/12/" &amp; SURVEY_YEAR &amp; " "</f>
        <v xml:space="preserve">Répartition par corps et statut des personnels FEMMES rémunérées par votre organisme au 31/12/2025 </v>
      </c>
      <c r="B4" s="365"/>
      <c r="C4" s="365"/>
      <c r="D4" s="365"/>
      <c r="E4" s="365"/>
      <c r="F4" s="365"/>
      <c r="G4" s="366"/>
      <c r="H4" s="369"/>
    </row>
    <row r="5" spans="1:9" ht="30" customHeight="1" thickBot="1" x14ac:dyDescent="0.25">
      <c r="A5" s="381" t="s">
        <v>586</v>
      </c>
      <c r="B5" s="445"/>
      <c r="C5" s="445"/>
      <c r="D5" s="380"/>
      <c r="E5" s="445"/>
      <c r="F5" s="445"/>
      <c r="G5" s="446">
        <f>SUM(B5:C5,E5:F5)</f>
        <v>0</v>
      </c>
      <c r="H5" s="369"/>
    </row>
    <row r="6" spans="1:9" ht="48.75" customHeight="1" thickBot="1" x14ac:dyDescent="0.25">
      <c r="A6" s="382" t="s">
        <v>592</v>
      </c>
      <c r="B6" s="380"/>
      <c r="C6" s="447"/>
      <c r="D6" s="448"/>
      <c r="E6" s="448"/>
      <c r="F6" s="448"/>
      <c r="G6" s="449">
        <f>SUM(C6:F6)</f>
        <v>0</v>
      </c>
      <c r="I6" s="481" t="s">
        <v>590</v>
      </c>
    </row>
    <row r="7" spans="1:9" ht="30" customHeight="1" x14ac:dyDescent="0.2">
      <c r="A7" s="382" t="s">
        <v>593</v>
      </c>
      <c r="B7" s="448"/>
      <c r="C7" s="448"/>
      <c r="D7" s="380"/>
      <c r="E7" s="448"/>
      <c r="F7" s="448"/>
      <c r="G7" s="449">
        <f>SUM(B7:C7,E7:F7)</f>
        <v>0</v>
      </c>
      <c r="I7" s="481" t="s">
        <v>591</v>
      </c>
    </row>
    <row r="8" spans="1:9" ht="30" customHeight="1" thickBot="1" x14ac:dyDescent="0.25">
      <c r="A8" s="379" t="s">
        <v>587</v>
      </c>
      <c r="B8" s="443">
        <f>SUM(B5,B7)</f>
        <v>0</v>
      </c>
      <c r="C8" s="443">
        <f>SUM(C5:C7)</f>
        <v>0</v>
      </c>
      <c r="D8" s="443">
        <f>DOC_FORM_F</f>
        <v>0</v>
      </c>
      <c r="E8" s="443">
        <f>SUM(E5:E7)</f>
        <v>0</v>
      </c>
      <c r="F8" s="443">
        <f>SUM(F5:F7)</f>
        <v>0</v>
      </c>
      <c r="G8" s="444">
        <f>SUM(G5:G7)</f>
        <v>0</v>
      </c>
      <c r="H8" s="371"/>
    </row>
    <row r="9" spans="1:9" ht="32.25" customHeight="1" thickBot="1" x14ac:dyDescent="0.25">
      <c r="A9" s="370" t="str">
        <f>"Répartition par corps et statut des personnels HOMMES rémunérés par votre organisme au 31/12/" &amp; SURVEY_YEAR &amp; " "</f>
        <v xml:space="preserve">Répartition par corps et statut des personnels HOMMES rémunérés par votre organisme au 31/12/2025 </v>
      </c>
      <c r="B9" s="372"/>
      <c r="C9" s="372"/>
      <c r="D9" s="372"/>
      <c r="E9" s="372"/>
      <c r="F9" s="372"/>
      <c r="G9" s="373"/>
      <c r="H9" s="367"/>
    </row>
    <row r="10" spans="1:9" ht="30" customHeight="1" thickBot="1" x14ac:dyDescent="0.25">
      <c r="A10" s="381" t="s">
        <v>586</v>
      </c>
      <c r="B10" s="445"/>
      <c r="C10" s="445"/>
      <c r="D10" s="380"/>
      <c r="E10" s="445"/>
      <c r="F10" s="445"/>
      <c r="G10" s="446">
        <f>SUM(B10:C10,E10:F10)</f>
        <v>0</v>
      </c>
      <c r="H10" s="369"/>
    </row>
    <row r="11" spans="1:9" ht="48.75" customHeight="1" thickBot="1" x14ac:dyDescent="0.25">
      <c r="A11" s="382" t="s">
        <v>592</v>
      </c>
      <c r="B11" s="380"/>
      <c r="C11" s="447"/>
      <c r="D11" s="448"/>
      <c r="E11" s="448"/>
      <c r="F11" s="448"/>
      <c r="G11" s="449">
        <f>SUM(C11:F11)</f>
        <v>0</v>
      </c>
      <c r="H11" s="374"/>
      <c r="I11" s="481" t="s">
        <v>590</v>
      </c>
    </row>
    <row r="12" spans="1:9" ht="42" customHeight="1" x14ac:dyDescent="0.2">
      <c r="A12" s="382" t="s">
        <v>593</v>
      </c>
      <c r="B12" s="448"/>
      <c r="C12" s="448"/>
      <c r="D12" s="380"/>
      <c r="E12" s="448"/>
      <c r="F12" s="448"/>
      <c r="G12" s="449">
        <f>SUM(B12:C12,E12:F12)</f>
        <v>0</v>
      </c>
      <c r="H12" s="374"/>
      <c r="I12" s="481" t="s">
        <v>591</v>
      </c>
    </row>
    <row r="13" spans="1:9" ht="30" customHeight="1" thickBot="1" x14ac:dyDescent="0.25">
      <c r="A13" s="379" t="s">
        <v>588</v>
      </c>
      <c r="B13" s="443">
        <f>SUM(B10,B12)</f>
        <v>0</v>
      </c>
      <c r="C13" s="443">
        <f>SUM(C10:C12)</f>
        <v>0</v>
      </c>
      <c r="D13" s="443">
        <f>DOC_FORM_H</f>
        <v>0</v>
      </c>
      <c r="E13" s="443">
        <f>SUM(E10:E12)</f>
        <v>0</v>
      </c>
      <c r="F13" s="443">
        <f>SUM(F10:F12)</f>
        <v>0</v>
      </c>
      <c r="G13" s="444">
        <f>SUM(G10:G12)</f>
        <v>0</v>
      </c>
      <c r="H13" s="375"/>
    </row>
    <row r="14" spans="1:9" x14ac:dyDescent="0.2">
      <c r="B14" s="376"/>
      <c r="C14" s="376"/>
      <c r="D14" s="376"/>
      <c r="E14" s="376"/>
      <c r="F14" s="376"/>
      <c r="G14" s="376"/>
    </row>
    <row r="15" spans="1:9" ht="32.25" thickBot="1" x14ac:dyDescent="0.25">
      <c r="A15" s="379" t="s">
        <v>589</v>
      </c>
      <c r="B15" s="443">
        <f>DR_TOT_F+DR_TOT_H</f>
        <v>0</v>
      </c>
      <c r="C15" s="443">
        <f>CR_TOT_F+CR_TOT_H</f>
        <v>0</v>
      </c>
      <c r="D15" s="443">
        <f>DOC_TOT_F+DOC_TOT_H</f>
        <v>0</v>
      </c>
      <c r="E15" s="443">
        <f>IE_TOT_F+IE_TOT_H</f>
        <v>0</v>
      </c>
      <c r="F15" s="443">
        <f>AUTRE_TOT_F+AUTRE_TOT_H</f>
        <v>0</v>
      </c>
      <c r="G15" s="444">
        <f>STATUTGENRE_TOT_F+STATUTGENRE_TOT_H</f>
        <v>0</v>
      </c>
    </row>
    <row r="16" spans="1:9" s="377" customFormat="1" ht="12" x14ac:dyDescent="0.2">
      <c r="H16" s="378"/>
    </row>
    <row r="17" spans="8:8" s="377" customFormat="1" ht="12" x14ac:dyDescent="0.2">
      <c r="H17" s="378"/>
    </row>
  </sheetData>
  <mergeCells count="1">
    <mergeCell ref="I2:I3"/>
  </mergeCells>
  <conditionalFormatting sqref="B3:F3">
    <cfRule type="cellIs" dxfId="26" priority="1" operator="equal">
      <formula>""</formula>
    </cfRule>
  </conditionalFormatting>
  <pageMargins left="0.7" right="0.7" top="0.75" bottom="0.75" header="0.3" footer="0.3"/>
  <pageSetup paperSize="9" orientation="portrait" r:id="rId1"/>
  <ignoredErrors>
    <ignoredError sqref="G11 D13 G6 D8" 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1">
    <pageSetUpPr fitToPage="1"/>
  </sheetPr>
  <dimension ref="A1:Q61"/>
  <sheetViews>
    <sheetView showGridLines="0" zoomScale="85" zoomScaleNormal="85" workbookViewId="0">
      <pane xSplit="1" ySplit="5" topLeftCell="B6" activePane="bottomRight" state="frozen"/>
      <selection sqref="A1:I16"/>
      <selection pane="topRight" sqref="A1:I16"/>
      <selection pane="bottomLeft" sqref="A1:I16"/>
      <selection pane="bottomRight" activeCell="I13" sqref="I13"/>
    </sheetView>
  </sheetViews>
  <sheetFormatPr baseColWidth="10" defaultColWidth="11.42578125" defaultRowHeight="15" x14ac:dyDescent="0.2"/>
  <cols>
    <col min="1" max="1" width="26.7109375" style="47" customWidth="1"/>
    <col min="2" max="7" width="15.7109375" style="47" customWidth="1"/>
    <col min="8" max="8" width="3.28515625" style="48" customWidth="1"/>
    <col min="9" max="9" width="92.85546875" style="48" customWidth="1"/>
    <col min="10" max="10" width="3.140625" style="48" customWidth="1"/>
    <col min="11" max="16384" width="11.42578125" style="47"/>
  </cols>
  <sheetData>
    <row r="1" spans="1:17" ht="15.75" x14ac:dyDescent="0.2">
      <c r="A1" s="45"/>
      <c r="B1" s="46"/>
      <c r="I1" s="235" t="s">
        <v>428</v>
      </c>
    </row>
    <row r="2" spans="1:17" ht="17.45" customHeight="1" x14ac:dyDescent="0.2">
      <c r="A2" s="582" t="str">
        <f>"Effectifs de R&amp;D rémunérés par votre organisme au 31/12/" &amp; SURVEY_YEAR &amp; " en personnes physiques (PP)"</f>
        <v>Effectifs de R&amp;D rémunérés par votre organisme au 31/12/2025 en personnes physiques (PP)</v>
      </c>
      <c r="B2" s="602"/>
      <c r="C2" s="602"/>
      <c r="D2" s="602"/>
      <c r="E2" s="602"/>
      <c r="F2" s="602"/>
      <c r="G2" s="602"/>
      <c r="H2" s="49"/>
      <c r="I2" s="592" t="s">
        <v>630</v>
      </c>
      <c r="K2" s="48"/>
      <c r="L2" s="48"/>
      <c r="M2" s="48"/>
      <c r="N2" s="48"/>
      <c r="O2" s="48"/>
      <c r="P2" s="48"/>
      <c r="Q2" s="48"/>
    </row>
    <row r="3" spans="1:17" ht="15" customHeight="1" x14ac:dyDescent="0.2">
      <c r="A3" s="603" t="s">
        <v>356</v>
      </c>
      <c r="B3" s="603"/>
      <c r="C3" s="603"/>
      <c r="D3" s="603"/>
      <c r="E3" s="603"/>
      <c r="F3" s="603"/>
      <c r="G3" s="603"/>
      <c r="H3" s="51"/>
      <c r="I3" s="593"/>
      <c r="J3" s="51"/>
    </row>
    <row r="4" spans="1:17" ht="15.75" x14ac:dyDescent="0.2">
      <c r="A4" s="75" t="str">
        <f>"En Personnes Physiques (PP) au 31/12/" &amp; SURVEY_YEAR</f>
        <v>En Personnes Physiques (PP) au 31/12/2025</v>
      </c>
      <c r="B4" s="74"/>
      <c r="C4" s="74"/>
      <c r="D4" s="74"/>
      <c r="E4" s="74"/>
      <c r="F4" s="74"/>
      <c r="G4" s="74"/>
      <c r="H4" s="53"/>
      <c r="I4" s="593"/>
      <c r="J4" s="53"/>
    </row>
    <row r="5" spans="1:17" ht="111.6" customHeight="1" x14ac:dyDescent="0.2">
      <c r="A5" s="181" t="s">
        <v>411</v>
      </c>
      <c r="B5" s="181" t="s">
        <v>412</v>
      </c>
      <c r="C5" s="181" t="s">
        <v>421</v>
      </c>
      <c r="D5" s="181" t="s">
        <v>415</v>
      </c>
      <c r="E5" s="181" t="s">
        <v>413</v>
      </c>
      <c r="F5" s="181" t="s">
        <v>414</v>
      </c>
      <c r="G5" s="290" t="s">
        <v>357</v>
      </c>
      <c r="H5" s="58"/>
      <c r="I5" s="593"/>
      <c r="J5" s="58"/>
      <c r="K5" s="291"/>
    </row>
    <row r="6" spans="1:17" ht="15.75" thickBot="1" x14ac:dyDescent="0.25">
      <c r="K6" s="291"/>
    </row>
    <row r="7" spans="1:17" s="46" customFormat="1" ht="27.75" customHeight="1" x14ac:dyDescent="0.25">
      <c r="A7" s="596" t="str">
        <f>"Répartition titulaire/non titulaire des effectifs de R&amp;D rémunérés par votre organisme au 31/12/" &amp; SURVEY_YEAR &amp; " "</f>
        <v xml:space="preserve">Répartition titulaire/non titulaire des effectifs de R&amp;D rémunérés par votre organisme au 31/12/2025 </v>
      </c>
      <c r="B7" s="597"/>
      <c r="C7" s="597"/>
      <c r="D7" s="597"/>
      <c r="E7" s="597"/>
      <c r="F7" s="597"/>
      <c r="G7" s="598"/>
      <c r="H7" s="57"/>
      <c r="I7" s="53"/>
      <c r="J7" s="57"/>
    </row>
    <row r="8" spans="1:17" ht="48" customHeight="1" x14ac:dyDescent="0.2">
      <c r="A8" s="600" t="s">
        <v>566</v>
      </c>
      <c r="B8" s="520"/>
      <c r="C8" s="520"/>
      <c r="D8" s="520"/>
      <c r="E8" s="520"/>
      <c r="F8" s="520"/>
      <c r="G8" s="601"/>
      <c r="H8" s="57"/>
      <c r="I8" s="53"/>
      <c r="J8" s="57"/>
    </row>
    <row r="9" spans="1:17" ht="36.75" customHeight="1" x14ac:dyDescent="0.2">
      <c r="A9" s="296" t="s">
        <v>644</v>
      </c>
      <c r="B9" s="450"/>
      <c r="C9" s="450"/>
      <c r="D9" s="450"/>
      <c r="E9" s="450"/>
      <c r="F9" s="450"/>
      <c r="G9" s="449">
        <f>SUM(B9:F9)</f>
        <v>0</v>
      </c>
    </row>
    <row r="10" spans="1:17" ht="45" x14ac:dyDescent="0.2">
      <c r="A10" s="298" t="s">
        <v>360</v>
      </c>
      <c r="B10" s="451">
        <f>DR_CDD_L+DR_CDD_A</f>
        <v>0</v>
      </c>
      <c r="C10" s="451">
        <f>CR_CDD_L+CR_CDD_A</f>
        <v>0</v>
      </c>
      <c r="D10" s="451">
        <f>DOC_CDD_L+DOC_CDD_A</f>
        <v>0</v>
      </c>
      <c r="E10" s="451">
        <f>IE_CDD_L+IE_CDD_A</f>
        <v>0</v>
      </c>
      <c r="F10" s="451">
        <f>AUTRE_CDD_L+AUTRE_CDD_A</f>
        <v>0</v>
      </c>
      <c r="G10" s="449">
        <f>SUM(B10:F10)</f>
        <v>0</v>
      </c>
      <c r="H10" s="58"/>
      <c r="I10" s="58"/>
      <c r="J10" s="58"/>
    </row>
    <row r="11" spans="1:17" ht="105" x14ac:dyDescent="0.2">
      <c r="A11" s="296" t="s">
        <v>422</v>
      </c>
      <c r="B11" s="450"/>
      <c r="C11" s="450"/>
      <c r="D11" s="450"/>
      <c r="E11" s="450"/>
      <c r="F11" s="450"/>
      <c r="G11" s="449">
        <f>SUM(B11:F11)</f>
        <v>0</v>
      </c>
      <c r="H11" s="58"/>
      <c r="I11" s="476" t="s">
        <v>645</v>
      </c>
      <c r="J11" s="58"/>
    </row>
    <row r="12" spans="1:17" ht="39.950000000000003" customHeight="1" x14ac:dyDescent="0.2">
      <c r="A12" s="296" t="s">
        <v>423</v>
      </c>
      <c r="B12" s="450"/>
      <c r="C12" s="450"/>
      <c r="D12" s="450"/>
      <c r="E12" s="450"/>
      <c r="F12" s="450"/>
      <c r="G12" s="449">
        <f>SUM(B12:F12)</f>
        <v>0</v>
      </c>
      <c r="H12" s="58"/>
      <c r="I12" s="58"/>
      <c r="J12" s="58"/>
    </row>
    <row r="13" spans="1:17" ht="39" customHeight="1" thickBot="1" x14ac:dyDescent="0.25">
      <c r="A13" s="299" t="s">
        <v>358</v>
      </c>
      <c r="B13" s="452">
        <f>DR_CDI+DR_CDD</f>
        <v>0</v>
      </c>
      <c r="C13" s="452">
        <f>CR_CDI+CR_CDD</f>
        <v>0</v>
      </c>
      <c r="D13" s="452">
        <f>DOC_CDI+DOC_CDD</f>
        <v>0</v>
      </c>
      <c r="E13" s="452">
        <f>IE_CDI+IE_CDD</f>
        <v>0</v>
      </c>
      <c r="F13" s="452">
        <f>AUTRE_CDI+AUTRE_CDD</f>
        <v>0</v>
      </c>
      <c r="G13" s="444">
        <f>TOT_CDI+TOT_CDD</f>
        <v>0</v>
      </c>
      <c r="H13" s="51"/>
      <c r="I13" s="51"/>
      <c r="J13" s="51"/>
    </row>
    <row r="14" spans="1:17" ht="22.9" customHeight="1" thickBot="1" x14ac:dyDescent="0.25">
      <c r="A14" s="76"/>
      <c r="B14" s="302"/>
      <c r="C14" s="302"/>
      <c r="D14" s="302"/>
      <c r="E14" s="302"/>
      <c r="F14" s="302"/>
      <c r="G14" s="295"/>
    </row>
    <row r="15" spans="1:17" s="46" customFormat="1" ht="27.75" customHeight="1" x14ac:dyDescent="0.25">
      <c r="A15" s="596" t="str">
        <f>"Répartition par sexe des effectifs de R&amp;D rémunérés par votre organisme au 31/12/" &amp; SURVEY_YEAR &amp; " "</f>
        <v xml:space="preserve">Répartition par sexe des effectifs de R&amp;D rémunérés par votre organisme au 31/12/2025 </v>
      </c>
      <c r="B15" s="597"/>
      <c r="C15" s="597"/>
      <c r="D15" s="597"/>
      <c r="E15" s="597"/>
      <c r="F15" s="597"/>
      <c r="G15" s="598"/>
      <c r="H15" s="51"/>
      <c r="I15" s="51"/>
      <c r="J15" s="51"/>
    </row>
    <row r="16" spans="1:17" x14ac:dyDescent="0.2">
      <c r="A16" s="296" t="s">
        <v>362</v>
      </c>
      <c r="B16" s="294"/>
      <c r="C16" s="294"/>
      <c r="D16" s="294"/>
      <c r="E16" s="294"/>
      <c r="F16" s="294"/>
      <c r="G16" s="297">
        <f>SUM(B16:F16)</f>
        <v>0</v>
      </c>
      <c r="H16" s="51"/>
      <c r="I16" s="51"/>
      <c r="J16" s="51"/>
    </row>
    <row r="17" spans="1:10" x14ac:dyDescent="0.2">
      <c r="A17" s="296" t="s">
        <v>363</v>
      </c>
      <c r="B17" s="294"/>
      <c r="C17" s="294"/>
      <c r="D17" s="294"/>
      <c r="E17" s="294"/>
      <c r="F17" s="294"/>
      <c r="G17" s="297">
        <f>SUM(B17:F17)</f>
        <v>0</v>
      </c>
      <c r="H17" s="51"/>
      <c r="I17" s="51"/>
      <c r="J17" s="51"/>
    </row>
    <row r="18" spans="1:10" ht="30.75" thickBot="1" x14ac:dyDescent="0.25">
      <c r="A18" s="299" t="s">
        <v>358</v>
      </c>
      <c r="B18" s="300">
        <f t="shared" ref="B18:G18" si="0">SUM(B16:B17)</f>
        <v>0</v>
      </c>
      <c r="C18" s="300">
        <f t="shared" si="0"/>
        <v>0</v>
      </c>
      <c r="D18" s="300">
        <f t="shared" si="0"/>
        <v>0</v>
      </c>
      <c r="E18" s="300">
        <f t="shared" si="0"/>
        <v>0</v>
      </c>
      <c r="F18" s="300">
        <f t="shared" si="0"/>
        <v>0</v>
      </c>
      <c r="G18" s="301">
        <f t="shared" si="0"/>
        <v>0</v>
      </c>
    </row>
    <row r="19" spans="1:10" ht="15.75" x14ac:dyDescent="0.2">
      <c r="A19" s="594" t="str">
        <f>IF(TOT_SE&lt;&gt;TOT_CD,"L'effectif total de la répartition par sexe et l'effectif total par type d'emploi ne sont pas égaux","Contrôles OK")</f>
        <v>Contrôles OK</v>
      </c>
      <c r="B19" s="594"/>
      <c r="C19" s="594"/>
      <c r="D19" s="594"/>
      <c r="E19" s="594"/>
      <c r="F19" s="594"/>
      <c r="G19" s="594"/>
      <c r="H19" s="59"/>
      <c r="I19" s="59"/>
      <c r="J19" s="59"/>
    </row>
    <row r="20" spans="1:10" ht="15.75" thickBot="1" x14ac:dyDescent="0.25">
      <c r="G20" s="292" t="s">
        <v>361</v>
      </c>
    </row>
    <row r="21" spans="1:10" s="46" customFormat="1" ht="27.75" customHeight="1" x14ac:dyDescent="0.25">
      <c r="A21" s="596" t="str">
        <f>"Répartition par nationalité* des effectifs de R&amp;D rémunérés par votre organisme au 31/12/" &amp; SURVEY_YEAR &amp; " "</f>
        <v xml:space="preserve">Répartition par nationalité* des effectifs de R&amp;D rémunérés par votre organisme au 31/12/2025 </v>
      </c>
      <c r="B21" s="597"/>
      <c r="C21" s="597"/>
      <c r="D21" s="597"/>
      <c r="E21" s="597"/>
      <c r="F21" s="597"/>
      <c r="G21" s="598"/>
      <c r="H21" s="48"/>
      <c r="I21" s="48"/>
      <c r="J21" s="48"/>
    </row>
    <row r="22" spans="1:10" ht="49.9" customHeight="1" x14ac:dyDescent="0.2">
      <c r="A22" s="600" t="s">
        <v>565</v>
      </c>
      <c r="B22" s="520"/>
      <c r="C22" s="520"/>
      <c r="D22" s="520"/>
      <c r="E22" s="520"/>
      <c r="F22" s="520"/>
      <c r="G22" s="601"/>
    </row>
    <row r="23" spans="1:10" x14ac:dyDescent="0.2">
      <c r="A23" s="303" t="s">
        <v>364</v>
      </c>
      <c r="B23" s="450"/>
      <c r="C23" s="450"/>
      <c r="D23" s="450"/>
      <c r="E23" s="450"/>
      <c r="F23" s="450"/>
      <c r="G23" s="449">
        <f t="shared" ref="G23:G30" si="1">SUM(B23:F23)</f>
        <v>0</v>
      </c>
    </row>
    <row r="24" spans="1:10" ht="27" customHeight="1" x14ac:dyDescent="0.2">
      <c r="A24" s="296" t="s">
        <v>365</v>
      </c>
      <c r="B24" s="450"/>
      <c r="C24" s="450"/>
      <c r="D24" s="450"/>
      <c r="E24" s="450"/>
      <c r="F24" s="450"/>
      <c r="G24" s="449">
        <f t="shared" si="1"/>
        <v>0</v>
      </c>
    </row>
    <row r="25" spans="1:10" x14ac:dyDescent="0.2">
      <c r="A25" s="296" t="s">
        <v>349</v>
      </c>
      <c r="B25" s="450"/>
      <c r="C25" s="450"/>
      <c r="D25" s="450"/>
      <c r="E25" s="450"/>
      <c r="F25" s="450"/>
      <c r="G25" s="449">
        <f t="shared" si="1"/>
        <v>0</v>
      </c>
    </row>
    <row r="26" spans="1:10" x14ac:dyDescent="0.2">
      <c r="A26" s="296" t="s">
        <v>366</v>
      </c>
      <c r="B26" s="450"/>
      <c r="C26" s="450"/>
      <c r="D26" s="450"/>
      <c r="E26" s="450"/>
      <c r="F26" s="450"/>
      <c r="G26" s="449">
        <f t="shared" si="1"/>
        <v>0</v>
      </c>
    </row>
    <row r="27" spans="1:10" ht="30" x14ac:dyDescent="0.2">
      <c r="A27" s="296" t="s">
        <v>367</v>
      </c>
      <c r="B27" s="450"/>
      <c r="C27" s="450"/>
      <c r="D27" s="450"/>
      <c r="E27" s="450"/>
      <c r="F27" s="450"/>
      <c r="G27" s="449">
        <f t="shared" si="1"/>
        <v>0</v>
      </c>
    </row>
    <row r="28" spans="1:10" x14ac:dyDescent="0.2">
      <c r="A28" s="296" t="s">
        <v>368</v>
      </c>
      <c r="B28" s="450"/>
      <c r="C28" s="450"/>
      <c r="D28" s="450"/>
      <c r="E28" s="450"/>
      <c r="F28" s="450"/>
      <c r="G28" s="449">
        <f t="shared" si="1"/>
        <v>0</v>
      </c>
    </row>
    <row r="29" spans="1:10" x14ac:dyDescent="0.2">
      <c r="A29" s="296" t="s">
        <v>369</v>
      </c>
      <c r="B29" s="450"/>
      <c r="C29" s="450"/>
      <c r="D29" s="450"/>
      <c r="E29" s="450"/>
      <c r="F29" s="450"/>
      <c r="G29" s="449">
        <f t="shared" si="1"/>
        <v>0</v>
      </c>
    </row>
    <row r="30" spans="1:10" x14ac:dyDescent="0.2">
      <c r="A30" s="296" t="s">
        <v>117</v>
      </c>
      <c r="B30" s="450"/>
      <c r="C30" s="450"/>
      <c r="D30" s="450"/>
      <c r="E30" s="450"/>
      <c r="F30" s="450"/>
      <c r="G30" s="449">
        <f t="shared" si="1"/>
        <v>0</v>
      </c>
    </row>
    <row r="31" spans="1:10" ht="30.75" thickBot="1" x14ac:dyDescent="0.25">
      <c r="A31" s="299" t="s">
        <v>358</v>
      </c>
      <c r="B31" s="452">
        <f t="shared" ref="B31:G31" si="2">SUM(B23:B30)</f>
        <v>0</v>
      </c>
      <c r="C31" s="452">
        <f t="shared" si="2"/>
        <v>0</v>
      </c>
      <c r="D31" s="452">
        <f t="shared" si="2"/>
        <v>0</v>
      </c>
      <c r="E31" s="452">
        <f t="shared" si="2"/>
        <v>0</v>
      </c>
      <c r="F31" s="452">
        <f t="shared" si="2"/>
        <v>0</v>
      </c>
      <c r="G31" s="454">
        <f t="shared" si="2"/>
        <v>0</v>
      </c>
    </row>
    <row r="32" spans="1:10" ht="15.75" x14ac:dyDescent="0.2">
      <c r="A32" s="594" t="str">
        <f>IF(TOT_NAT&lt;&gt;TOT_CD,"L'effectif total de la répartition par nationalité et l'effectif total par type d'emploi ne sont pas égaux","Contrôles OK")</f>
        <v>Contrôles OK</v>
      </c>
      <c r="B32" s="594"/>
      <c r="C32" s="594"/>
      <c r="D32" s="594"/>
      <c r="E32" s="594"/>
      <c r="F32" s="594"/>
      <c r="G32" s="594"/>
    </row>
    <row r="33" spans="1:10" x14ac:dyDescent="0.2">
      <c r="G33" s="292" t="s">
        <v>370</v>
      </c>
    </row>
    <row r="34" spans="1:10" s="46" customFormat="1" ht="27.75" customHeight="1" x14ac:dyDescent="0.25">
      <c r="A34" s="599" t="str">
        <f>"Répartition par lieu de travail* des effectifs de R&amp;D rémunérés par votre organisme au 31/12/" &amp; SURVEY_YEAR &amp; " "</f>
        <v xml:space="preserve">Répartition par lieu de travail* des effectifs de R&amp;D rémunérés par votre organisme au 31/12/2025 </v>
      </c>
      <c r="B34" s="599"/>
      <c r="C34" s="599"/>
      <c r="D34" s="599"/>
      <c r="E34" s="599"/>
      <c r="F34" s="599"/>
      <c r="G34" s="599"/>
      <c r="H34" s="48"/>
      <c r="I34" s="50"/>
      <c r="J34" s="48"/>
    </row>
    <row r="35" spans="1:10" ht="62.45" customHeight="1" thickBot="1" x14ac:dyDescent="0.25">
      <c r="A35" s="577" t="s">
        <v>567</v>
      </c>
      <c r="B35" s="577"/>
      <c r="C35" s="577"/>
      <c r="D35" s="577"/>
      <c r="E35" s="577"/>
      <c r="F35" s="577"/>
      <c r="G35" s="577"/>
    </row>
    <row r="36" spans="1:10" ht="35.25" customHeight="1" x14ac:dyDescent="0.2">
      <c r="A36" s="305" t="s">
        <v>371</v>
      </c>
      <c r="B36" s="453"/>
      <c r="C36" s="453"/>
      <c r="D36" s="453"/>
      <c r="E36" s="453"/>
      <c r="F36" s="453"/>
      <c r="G36" s="446">
        <f t="shared" ref="G36:G43" si="3">SUM(B36:F36)</f>
        <v>0</v>
      </c>
    </row>
    <row r="37" spans="1:10" ht="29.25" customHeight="1" x14ac:dyDescent="0.2">
      <c r="A37" s="306" t="s">
        <v>372</v>
      </c>
      <c r="B37" s="451">
        <f>SUM(B38:B43)</f>
        <v>0</v>
      </c>
      <c r="C37" s="451">
        <f>SUM(C38:C43)</f>
        <v>0</v>
      </c>
      <c r="D37" s="451">
        <f>SUM(D38:D43)</f>
        <v>0</v>
      </c>
      <c r="E37" s="451">
        <f>SUM(E38:E43)</f>
        <v>0</v>
      </c>
      <c r="F37" s="451">
        <f>SUM(F38:F43)</f>
        <v>0</v>
      </c>
      <c r="G37" s="449">
        <f t="shared" si="3"/>
        <v>0</v>
      </c>
    </row>
    <row r="38" spans="1:10" ht="45" x14ac:dyDescent="0.2">
      <c r="A38" s="307" t="s">
        <v>373</v>
      </c>
      <c r="B38" s="450"/>
      <c r="C38" s="450"/>
      <c r="D38" s="450"/>
      <c r="E38" s="450"/>
      <c r="F38" s="450"/>
      <c r="G38" s="449">
        <f t="shared" si="3"/>
        <v>0</v>
      </c>
    </row>
    <row r="39" spans="1:10" ht="27" customHeight="1" x14ac:dyDescent="0.2">
      <c r="A39" s="307" t="s">
        <v>374</v>
      </c>
      <c r="B39" s="450"/>
      <c r="C39" s="450"/>
      <c r="D39" s="450"/>
      <c r="E39" s="450"/>
      <c r="F39" s="450"/>
      <c r="G39" s="449">
        <f t="shared" si="3"/>
        <v>0</v>
      </c>
    </row>
    <row r="40" spans="1:10" ht="30" x14ac:dyDescent="0.2">
      <c r="A40" s="307" t="s">
        <v>375</v>
      </c>
      <c r="B40" s="450"/>
      <c r="C40" s="450"/>
      <c r="D40" s="450"/>
      <c r="E40" s="450"/>
      <c r="F40" s="450"/>
      <c r="G40" s="449">
        <f t="shared" si="3"/>
        <v>0</v>
      </c>
    </row>
    <row r="41" spans="1:10" x14ac:dyDescent="0.2">
      <c r="A41" s="307" t="s">
        <v>2</v>
      </c>
      <c r="B41" s="450"/>
      <c r="C41" s="450"/>
      <c r="D41" s="450"/>
      <c r="E41" s="450"/>
      <c r="F41" s="450"/>
      <c r="G41" s="449">
        <f t="shared" si="3"/>
        <v>0</v>
      </c>
    </row>
    <row r="42" spans="1:10" ht="30" x14ac:dyDescent="0.2">
      <c r="A42" s="307" t="s">
        <v>376</v>
      </c>
      <c r="B42" s="450"/>
      <c r="C42" s="450"/>
      <c r="D42" s="450"/>
      <c r="E42" s="450"/>
      <c r="F42" s="450"/>
      <c r="G42" s="449">
        <f t="shared" si="3"/>
        <v>0</v>
      </c>
    </row>
    <row r="43" spans="1:10" x14ac:dyDescent="0.2">
      <c r="A43" s="307" t="s">
        <v>377</v>
      </c>
      <c r="B43" s="450"/>
      <c r="C43" s="450"/>
      <c r="D43" s="450"/>
      <c r="E43" s="450"/>
      <c r="F43" s="450"/>
      <c r="G43" s="449">
        <f t="shared" si="3"/>
        <v>0</v>
      </c>
    </row>
    <row r="44" spans="1:10" ht="30.75" thickBot="1" x14ac:dyDescent="0.25">
      <c r="A44" s="299" t="s">
        <v>358</v>
      </c>
      <c r="B44" s="452">
        <f>DR_IN_PP+DR_OUT_PP</f>
        <v>0</v>
      </c>
      <c r="C44" s="452">
        <f>CR_IN_PP+CR_OUT_PP</f>
        <v>0</v>
      </c>
      <c r="D44" s="452">
        <f>DOC_IN_PP+DOC_OUT_PP</f>
        <v>0</v>
      </c>
      <c r="E44" s="452">
        <f>IE_IN_PP+IE_OUT_PP</f>
        <v>0</v>
      </c>
      <c r="F44" s="452">
        <f>AUTRE_IN_PP+AUTRE_OUT_PP</f>
        <v>0</v>
      </c>
      <c r="G44" s="454">
        <f>TOT_IN_PP+TOT_OUT_PP</f>
        <v>0</v>
      </c>
    </row>
    <row r="45" spans="1:10" ht="15.75" x14ac:dyDescent="0.2">
      <c r="A45" s="594" t="str">
        <f>IF(TOT_LIEU_PP&lt;&gt;TOT_CD,"L'effectif total de la répartition par nationalité et l'effectif total par type d'emploi ne sont pas égaux","Contrôles OK")</f>
        <v>Contrôles OK</v>
      </c>
      <c r="B45" s="594"/>
      <c r="C45" s="594"/>
      <c r="D45" s="594"/>
      <c r="E45" s="594"/>
      <c r="F45" s="594"/>
      <c r="G45" s="594"/>
    </row>
    <row r="46" spans="1:10" ht="15.75" x14ac:dyDescent="0.2">
      <c r="A46" s="595" t="str">
        <f>IF((TOT_CD+TOT_SE+TOT_NAT+TOT_LIEU_PP)/4&lt;&gt;TOT_SE,"Au moins un des effectifs totaux n'est pas égal aux autres","Contrôles OK")</f>
        <v>Contrôles OK</v>
      </c>
      <c r="B46" s="595"/>
      <c r="C46" s="595"/>
      <c r="D46" s="595"/>
      <c r="E46" s="595"/>
      <c r="F46" s="595"/>
      <c r="G46" s="595"/>
    </row>
    <row r="47" spans="1:10" x14ac:dyDescent="0.2">
      <c r="B47" s="293"/>
      <c r="C47" s="293"/>
      <c r="D47" s="293"/>
      <c r="E47" s="293"/>
      <c r="F47" s="293"/>
      <c r="G47" s="293"/>
    </row>
    <row r="48" spans="1:10" x14ac:dyDescent="0.2">
      <c r="C48" s="293"/>
      <c r="D48" s="293"/>
      <c r="E48" s="293"/>
    </row>
    <row r="59" ht="31.5" customHeight="1" x14ac:dyDescent="0.2"/>
    <row r="60" ht="31.5" customHeight="1" x14ac:dyDescent="0.2"/>
    <row r="61" ht="31.5" customHeight="1" x14ac:dyDescent="0.2"/>
  </sheetData>
  <mergeCells count="14">
    <mergeCell ref="I2:I5"/>
    <mergeCell ref="A45:G45"/>
    <mergeCell ref="A46:G46"/>
    <mergeCell ref="A35:G35"/>
    <mergeCell ref="A21:G21"/>
    <mergeCell ref="A34:G34"/>
    <mergeCell ref="A22:G22"/>
    <mergeCell ref="A19:G19"/>
    <mergeCell ref="A32:G32"/>
    <mergeCell ref="A2:G2"/>
    <mergeCell ref="A3:G3"/>
    <mergeCell ref="A7:G7"/>
    <mergeCell ref="A15:G15"/>
    <mergeCell ref="A8:G8"/>
  </mergeCells>
  <conditionalFormatting sqref="B5:F5">
    <cfRule type="cellIs" dxfId="25" priority="4" operator="equal">
      <formula>""</formula>
    </cfRule>
  </conditionalFormatting>
  <conditionalFormatting sqref="G18">
    <cfRule type="cellIs" dxfId="24" priority="3" operator="notEqual">
      <formula>$G$13</formula>
    </cfRule>
  </conditionalFormatting>
  <conditionalFormatting sqref="G31">
    <cfRule type="cellIs" dxfId="23" priority="2" operator="notEqual">
      <formula>$G$13</formula>
    </cfRule>
  </conditionalFormatting>
  <conditionalFormatting sqref="G44">
    <cfRule type="cellIs" dxfId="22" priority="1" operator="notEqual">
      <formula>$G$13</formula>
    </cfRule>
  </conditionalFormatting>
  <printOptions horizontalCentered="1"/>
  <pageMargins left="0.23622047244094491" right="0.59055118110236227" top="0.39370078740157483" bottom="0.78740157480314965" header="0.39370078740157483" footer="0.55118110236220474"/>
  <pageSetup paperSize="9" scale="13" orientation="portrait" r:id="rId1"/>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2">
    <pageSetUpPr fitToPage="1"/>
  </sheetPr>
  <dimension ref="A1:J74"/>
  <sheetViews>
    <sheetView showGridLines="0" zoomScaleNormal="100" workbookViewId="0">
      <pane xSplit="1" ySplit="6" topLeftCell="B7" activePane="bottomRight" state="frozen"/>
      <selection pane="topRight" activeCell="B1" sqref="B1"/>
      <selection pane="bottomLeft" activeCell="A7" sqref="A7"/>
      <selection pane="bottomRight" activeCell="D22" sqref="D22"/>
    </sheetView>
  </sheetViews>
  <sheetFormatPr baseColWidth="10" defaultColWidth="11.42578125" defaultRowHeight="15" x14ac:dyDescent="0.2"/>
  <cols>
    <col min="1" max="1" width="47.7109375" style="47" customWidth="1"/>
    <col min="2" max="6" width="20.7109375" style="47" customWidth="1"/>
    <col min="7" max="7" width="12.85546875" style="47" customWidth="1"/>
    <col min="8" max="8" width="3.28515625" style="48" customWidth="1"/>
    <col min="9" max="9" width="3.140625" style="48" customWidth="1"/>
    <col min="10" max="16384" width="11.42578125" style="47"/>
  </cols>
  <sheetData>
    <row r="1" spans="1:10" ht="15.75" x14ac:dyDescent="0.2">
      <c r="A1" s="45"/>
      <c r="B1" s="46"/>
      <c r="G1" s="262"/>
    </row>
    <row r="2" spans="1:10" ht="18" x14ac:dyDescent="0.2">
      <c r="A2" s="582" t="str">
        <f>"Répartition des personnels titulaires par tranche d'âge et par sexe en personne physique (PP) au 31/12/" &amp; SURVEY_YEAR &amp; " "</f>
        <v xml:space="preserve">Répartition des personnels titulaires par tranche d'âge et par sexe en personne physique (PP) au 31/12/2025 </v>
      </c>
      <c r="B2" s="582"/>
      <c r="C2" s="582"/>
      <c r="D2" s="582"/>
      <c r="E2" s="582"/>
      <c r="F2" s="582"/>
      <c r="G2" s="308"/>
      <c r="H2" s="49"/>
      <c r="I2" s="49"/>
    </row>
    <row r="3" spans="1:10" ht="15.6" customHeight="1" x14ac:dyDescent="0.2">
      <c r="A3" s="592" t="str">
        <f>"Hommes en Personnes Physiques (PP) au 31/12/" &amp; SURVEY_YEAR</f>
        <v>Hommes en Personnes Physiques (PP) au 31/12/2025</v>
      </c>
      <c r="B3" s="592"/>
      <c r="C3" s="592"/>
      <c r="D3" s="592"/>
      <c r="E3" s="592"/>
      <c r="F3" s="592"/>
      <c r="G3" s="308"/>
      <c r="H3" s="53"/>
      <c r="I3" s="53"/>
    </row>
    <row r="4" spans="1:10" ht="91.9" customHeight="1" x14ac:dyDescent="0.2">
      <c r="A4" s="604" t="s">
        <v>631</v>
      </c>
      <c r="B4" s="604"/>
      <c r="C4" s="604"/>
      <c r="D4" s="604"/>
      <c r="E4" s="604"/>
      <c r="F4" s="604"/>
      <c r="G4" s="308"/>
      <c r="H4" s="53"/>
      <c r="I4" s="53"/>
    </row>
    <row r="5" spans="1:10" ht="12" customHeight="1" x14ac:dyDescent="0.2">
      <c r="A5" s="150"/>
      <c r="B5" s="308"/>
      <c r="C5" s="308"/>
      <c r="D5" s="308"/>
      <c r="E5" s="308"/>
      <c r="F5" s="308"/>
      <c r="G5" s="308"/>
      <c r="H5" s="57"/>
      <c r="I5" s="57"/>
    </row>
    <row r="6" spans="1:10" ht="63" x14ac:dyDescent="0.2">
      <c r="A6" s="304" t="s">
        <v>411</v>
      </c>
      <c r="B6" s="304" t="s">
        <v>412</v>
      </c>
      <c r="C6" s="304" t="s">
        <v>421</v>
      </c>
      <c r="D6" s="304" t="s">
        <v>413</v>
      </c>
      <c r="E6" s="304" t="s">
        <v>414</v>
      </c>
      <c r="F6" s="290" t="s">
        <v>357</v>
      </c>
      <c r="H6" s="58"/>
      <c r="I6" s="58"/>
      <c r="J6" s="291"/>
    </row>
    <row r="7" spans="1:10" ht="15.75" x14ac:dyDescent="0.25">
      <c r="A7" s="309" t="str">
        <f>"&lt; 25 ans (né après "&amp;SURVEY_YEAR-25&amp;" )"</f>
        <v>&lt; 25 ans (né après 2000 )</v>
      </c>
      <c r="B7" s="455"/>
      <c r="C7" s="456"/>
      <c r="D7" s="456"/>
      <c r="E7" s="456"/>
      <c r="F7" s="457">
        <f>SUM(B7:E7)</f>
        <v>0</v>
      </c>
      <c r="G7" s="72"/>
    </row>
    <row r="8" spans="1:10" ht="15.75" x14ac:dyDescent="0.25">
      <c r="A8" s="310" t="str">
        <f>"25 ans - 29 ans (nés entre "&amp;SURVEY_YEAR-29&amp;" et "&amp;SURVEY_YEAR-25&amp;" )"</f>
        <v>25 ans - 29 ans (nés entre 1996 et 2000 )</v>
      </c>
      <c r="B8" s="455"/>
      <c r="C8" s="456"/>
      <c r="D8" s="456"/>
      <c r="E8" s="456"/>
      <c r="F8" s="457">
        <f>SUM(B8:E8)</f>
        <v>0</v>
      </c>
      <c r="G8" s="72"/>
      <c r="H8" s="58"/>
      <c r="I8" s="58"/>
    </row>
    <row r="9" spans="1:10" ht="15.75" x14ac:dyDescent="0.25">
      <c r="A9" s="310" t="str">
        <f>"30 ans - 34 ans (nés entre "&amp;SURVEY_YEAR-34&amp;" et "&amp;SURVEY_YEAR-30&amp;" )"</f>
        <v>30 ans - 34 ans (nés entre 1991 et 1995 )</v>
      </c>
      <c r="B9" s="455"/>
      <c r="C9" s="456"/>
      <c r="D9" s="456"/>
      <c r="E9" s="456"/>
      <c r="F9" s="457">
        <f t="shared" ref="F9:F18" si="0">SUM(B9:E9)</f>
        <v>0</v>
      </c>
      <c r="G9" s="72"/>
      <c r="H9" s="51"/>
      <c r="I9" s="51"/>
    </row>
    <row r="10" spans="1:10" ht="15.75" x14ac:dyDescent="0.25">
      <c r="A10" s="310" t="str">
        <f>"35 ans - 39 ans (nés entre "&amp;SURVEY_YEAR-39&amp;" et "&amp;SURVEY_YEAR-35&amp;" )"</f>
        <v>35 ans - 39 ans (nés entre 1986 et 1990 )</v>
      </c>
      <c r="B10" s="455"/>
      <c r="C10" s="456"/>
      <c r="D10" s="456"/>
      <c r="E10" s="456"/>
      <c r="F10" s="457">
        <f t="shared" si="0"/>
        <v>0</v>
      </c>
      <c r="G10" s="72"/>
      <c r="H10" s="51"/>
      <c r="I10" s="51"/>
    </row>
    <row r="11" spans="1:10" ht="15.75" x14ac:dyDescent="0.25">
      <c r="A11" s="310" t="str">
        <f>"40 ans - 44 ans (nés entre "&amp;SURVEY_YEAR-44&amp;" et "&amp;SURVEY_YEAR-40&amp;" )"</f>
        <v>40 ans - 44 ans (nés entre 1981 et 1985 )</v>
      </c>
      <c r="B11" s="455"/>
      <c r="C11" s="456"/>
      <c r="D11" s="456"/>
      <c r="E11" s="456"/>
      <c r="F11" s="457">
        <f t="shared" si="0"/>
        <v>0</v>
      </c>
      <c r="G11" s="72"/>
      <c r="H11" s="51"/>
      <c r="I11" s="51"/>
    </row>
    <row r="12" spans="1:10" ht="15.75" x14ac:dyDescent="0.25">
      <c r="A12" s="310" t="str">
        <f>"45 ans - 49 ans (nés entre "&amp;SURVEY_YEAR-49&amp;" et "&amp;SURVEY_YEAR-45&amp;" )"</f>
        <v>45 ans - 49 ans (nés entre 1976 et 1980 )</v>
      </c>
      <c r="B12" s="455"/>
      <c r="C12" s="456"/>
      <c r="D12" s="456"/>
      <c r="E12" s="456"/>
      <c r="F12" s="457">
        <f t="shared" si="0"/>
        <v>0</v>
      </c>
      <c r="G12" s="72"/>
      <c r="H12" s="51"/>
      <c r="I12" s="51"/>
    </row>
    <row r="13" spans="1:10" ht="15.75" x14ac:dyDescent="0.25">
      <c r="A13" s="310" t="str">
        <f>"50 ans - 54 ans (nés entre "&amp;SURVEY_YEAR-54&amp;" et "&amp;SURVEY_YEAR-50&amp;" )"</f>
        <v>50 ans - 54 ans (nés entre 1971 et 1975 )</v>
      </c>
      <c r="B13" s="455"/>
      <c r="C13" s="456"/>
      <c r="D13" s="456"/>
      <c r="E13" s="456"/>
      <c r="F13" s="457">
        <f t="shared" si="0"/>
        <v>0</v>
      </c>
      <c r="G13" s="72"/>
      <c r="H13" s="51"/>
      <c r="I13" s="51"/>
    </row>
    <row r="14" spans="1:10" ht="15.75" x14ac:dyDescent="0.25">
      <c r="A14" s="310" t="str">
        <f>"55 ans - 59 ans (nés entre "&amp;SURVEY_YEAR-59&amp;" et "&amp;SURVEY_YEAR-55&amp;" )"</f>
        <v>55 ans - 59 ans (nés entre 1966 et 1970 )</v>
      </c>
      <c r="B14" s="455"/>
      <c r="C14" s="456"/>
      <c r="D14" s="456"/>
      <c r="E14" s="456"/>
      <c r="F14" s="457">
        <f t="shared" si="0"/>
        <v>0</v>
      </c>
      <c r="G14" s="72"/>
      <c r="H14" s="51"/>
      <c r="I14" s="51"/>
    </row>
    <row r="15" spans="1:10" ht="15.75" x14ac:dyDescent="0.25">
      <c r="A15" s="310" t="str">
        <f>"60 ans - 62 ans (nés entre "&amp;SURVEY_YEAR-62&amp;" et "&amp;SURVEY_YEAR-60&amp;" )"</f>
        <v>60 ans - 62 ans (nés entre 1963 et 1965 )</v>
      </c>
      <c r="B15" s="455"/>
      <c r="C15" s="456"/>
      <c r="D15" s="456"/>
      <c r="E15" s="456"/>
      <c r="F15" s="457">
        <f t="shared" si="0"/>
        <v>0</v>
      </c>
      <c r="G15" s="72"/>
    </row>
    <row r="16" spans="1:10" ht="15.75" x14ac:dyDescent="0.25">
      <c r="A16" s="310" t="str">
        <f>"63 ans - 64 ans (nés entre "&amp;SURVEY_YEAR-64&amp;" et "&amp;SURVEY_YEAR-63&amp;" )"</f>
        <v>63 ans - 64 ans (nés entre 1961 et 1962 )</v>
      </c>
      <c r="B16" s="455"/>
      <c r="C16" s="456"/>
      <c r="D16" s="456"/>
      <c r="E16" s="456"/>
      <c r="F16" s="457">
        <f t="shared" si="0"/>
        <v>0</v>
      </c>
      <c r="G16" s="72"/>
      <c r="H16" s="51"/>
      <c r="I16" s="51"/>
    </row>
    <row r="17" spans="1:9" ht="15.75" x14ac:dyDescent="0.25">
      <c r="A17" s="310" t="str">
        <f>"65 ans - 67 ans (nés entre "&amp;SURVEY_YEAR-67&amp;" et "&amp;SURVEY_YEAR-65&amp;" )"</f>
        <v>65 ans - 67 ans (nés entre 1958 et 1960 )</v>
      </c>
      <c r="B17" s="455"/>
      <c r="C17" s="456"/>
      <c r="D17" s="456"/>
      <c r="E17" s="456"/>
      <c r="F17" s="457">
        <f t="shared" si="0"/>
        <v>0</v>
      </c>
      <c r="G17" s="72"/>
      <c r="H17" s="51"/>
      <c r="I17" s="51"/>
    </row>
    <row r="18" spans="1:9" ht="15.75" x14ac:dyDescent="0.25">
      <c r="A18" s="309" t="str">
        <f>"&gt; 67 ans (nés avant "&amp;SURVEY_YEAR-67&amp;" )"</f>
        <v>&gt; 67 ans (nés avant 1958 )</v>
      </c>
      <c r="B18" s="455"/>
      <c r="C18" s="456"/>
      <c r="D18" s="456"/>
      <c r="E18" s="456"/>
      <c r="F18" s="457">
        <f t="shared" si="0"/>
        <v>0</v>
      </c>
      <c r="G18" s="72"/>
    </row>
    <row r="19" spans="1:9" ht="31.5" x14ac:dyDescent="0.25">
      <c r="A19" s="289" t="s">
        <v>378</v>
      </c>
      <c r="B19" s="457">
        <f>SUM(B7:B18)</f>
        <v>0</v>
      </c>
      <c r="C19" s="457">
        <f>SUM(C7:C18)</f>
        <v>0</v>
      </c>
      <c r="D19" s="457">
        <f>SUM(D7:D18)</f>
        <v>0</v>
      </c>
      <c r="E19" s="457">
        <f>SUM(E7:E18)</f>
        <v>0</v>
      </c>
      <c r="F19" s="457">
        <f>SUM(F7:F18)</f>
        <v>0</v>
      </c>
      <c r="G19" s="72"/>
      <c r="H19" s="49"/>
      <c r="I19" s="49"/>
    </row>
    <row r="20" spans="1:9" ht="15.75" x14ac:dyDescent="0.25">
      <c r="B20" s="311"/>
      <c r="C20" s="311"/>
      <c r="D20" s="311"/>
      <c r="E20" s="311"/>
      <c r="F20" s="312"/>
      <c r="G20" s="72"/>
      <c r="H20" s="56"/>
      <c r="I20" s="56"/>
    </row>
    <row r="21" spans="1:9" ht="15.75" x14ac:dyDescent="0.25">
      <c r="A21" s="313"/>
      <c r="B21" s="328"/>
      <c r="C21" s="328"/>
      <c r="D21" s="328"/>
      <c r="E21" s="328"/>
      <c r="F21" s="328"/>
      <c r="G21" s="314"/>
    </row>
    <row r="22" spans="1:9" ht="15.75" x14ac:dyDescent="0.2">
      <c r="A22" s="320" t="s">
        <v>570</v>
      </c>
      <c r="B22" s="329"/>
      <c r="C22" s="329"/>
      <c r="D22" s="329"/>
      <c r="E22" s="329"/>
      <c r="F22" s="329"/>
      <c r="G22" s="51"/>
    </row>
    <row r="23" spans="1:9" ht="15.75" x14ac:dyDescent="0.25">
      <c r="A23" s="319" t="s">
        <v>359</v>
      </c>
      <c r="B23" s="458">
        <f>DR_CDI</f>
        <v>0</v>
      </c>
      <c r="C23" s="458">
        <f>CR_CDI</f>
        <v>0</v>
      </c>
      <c r="D23" s="458">
        <f>IE_CDI</f>
        <v>0</v>
      </c>
      <c r="E23" s="458">
        <f>AUTRE_CDI</f>
        <v>0</v>
      </c>
      <c r="F23" s="458">
        <f>SUM(B23:E23)</f>
        <v>0</v>
      </c>
    </row>
    <row r="24" spans="1:9" x14ac:dyDescent="0.2">
      <c r="B24" s="311"/>
      <c r="C24" s="311"/>
      <c r="D24" s="311"/>
      <c r="E24" s="311"/>
      <c r="F24" s="312"/>
      <c r="G24" s="312"/>
    </row>
    <row r="25" spans="1:9" x14ac:dyDescent="0.2">
      <c r="B25" s="311"/>
      <c r="C25" s="311"/>
      <c r="D25" s="311"/>
      <c r="E25" s="311"/>
      <c r="F25" s="312"/>
      <c r="G25" s="312"/>
    </row>
    <row r="26" spans="1:9" x14ac:dyDescent="0.2">
      <c r="B26" s="311"/>
      <c r="C26" s="311"/>
      <c r="D26" s="311"/>
      <c r="E26" s="311"/>
      <c r="F26" s="312"/>
      <c r="G26" s="312"/>
    </row>
    <row r="27" spans="1:9" x14ac:dyDescent="0.2">
      <c r="B27" s="311"/>
      <c r="C27" s="311"/>
      <c r="D27" s="311"/>
      <c r="E27" s="311"/>
      <c r="F27" s="312"/>
      <c r="G27" s="312"/>
    </row>
    <row r="28" spans="1:9" x14ac:dyDescent="0.2">
      <c r="B28" s="311"/>
      <c r="C28" s="311"/>
      <c r="D28" s="311"/>
      <c r="E28" s="311"/>
      <c r="F28" s="312"/>
      <c r="G28" s="312"/>
    </row>
    <row r="29" spans="1:9" x14ac:dyDescent="0.2">
      <c r="B29" s="311"/>
      <c r="C29" s="311"/>
      <c r="D29" s="311"/>
      <c r="E29" s="311"/>
      <c r="F29" s="312"/>
      <c r="G29" s="312"/>
    </row>
    <row r="30" spans="1:9" x14ac:dyDescent="0.2">
      <c r="B30" s="311"/>
      <c r="C30" s="311"/>
      <c r="D30" s="311"/>
      <c r="E30" s="311"/>
      <c r="F30" s="312"/>
      <c r="G30" s="312"/>
    </row>
    <row r="31" spans="1:9" x14ac:dyDescent="0.2">
      <c r="B31" s="311"/>
      <c r="C31" s="311"/>
      <c r="D31" s="311"/>
      <c r="E31" s="311"/>
      <c r="F31" s="312"/>
      <c r="G31" s="312"/>
    </row>
    <row r="32" spans="1:9" x14ac:dyDescent="0.2">
      <c r="B32" s="311"/>
      <c r="C32" s="311"/>
      <c r="D32" s="311"/>
      <c r="E32" s="311"/>
      <c r="F32" s="312"/>
      <c r="G32" s="312"/>
    </row>
    <row r="33" spans="2:7" x14ac:dyDescent="0.2">
      <c r="B33" s="311"/>
      <c r="C33" s="311"/>
      <c r="D33" s="311"/>
      <c r="E33" s="311"/>
      <c r="F33" s="312"/>
      <c r="G33" s="312"/>
    </row>
    <row r="34" spans="2:7" x14ac:dyDescent="0.2">
      <c r="B34" s="311"/>
      <c r="C34" s="311"/>
      <c r="D34" s="311"/>
      <c r="E34" s="311"/>
      <c r="F34" s="312"/>
      <c r="G34" s="312"/>
    </row>
    <row r="35" spans="2:7" x14ac:dyDescent="0.2">
      <c r="B35" s="311"/>
      <c r="C35" s="311"/>
      <c r="D35" s="311"/>
      <c r="E35" s="311"/>
      <c r="F35" s="312"/>
      <c r="G35" s="312"/>
    </row>
    <row r="36" spans="2:7" x14ac:dyDescent="0.2">
      <c r="B36" s="311"/>
      <c r="C36" s="311"/>
      <c r="D36" s="311"/>
      <c r="E36" s="311"/>
      <c r="F36" s="312"/>
      <c r="G36" s="312"/>
    </row>
    <row r="37" spans="2:7" x14ac:dyDescent="0.2">
      <c r="B37" s="311"/>
      <c r="C37" s="311"/>
      <c r="D37" s="311"/>
      <c r="E37" s="311"/>
      <c r="F37" s="312"/>
      <c r="G37" s="312"/>
    </row>
    <row r="38" spans="2:7" x14ac:dyDescent="0.2">
      <c r="B38" s="311"/>
      <c r="C38" s="311"/>
      <c r="D38" s="311"/>
      <c r="E38" s="311"/>
      <c r="F38" s="312"/>
      <c r="G38" s="312"/>
    </row>
    <row r="39" spans="2:7" x14ac:dyDescent="0.2">
      <c r="B39" s="311"/>
      <c r="C39" s="311"/>
      <c r="D39" s="311"/>
      <c r="E39" s="311"/>
      <c r="F39" s="312"/>
      <c r="G39" s="312"/>
    </row>
    <row r="40" spans="2:7" x14ac:dyDescent="0.2">
      <c r="B40" s="311"/>
      <c r="C40" s="311"/>
      <c r="D40" s="311"/>
      <c r="E40" s="311"/>
      <c r="F40" s="312"/>
      <c r="G40" s="312"/>
    </row>
    <row r="41" spans="2:7" x14ac:dyDescent="0.2">
      <c r="B41" s="311"/>
      <c r="C41" s="311"/>
      <c r="D41" s="311"/>
      <c r="E41" s="311"/>
      <c r="F41" s="312"/>
      <c r="G41" s="312"/>
    </row>
    <row r="42" spans="2:7" x14ac:dyDescent="0.2">
      <c r="B42" s="311"/>
      <c r="C42" s="311"/>
      <c r="D42" s="311"/>
      <c r="E42" s="311"/>
      <c r="F42" s="312"/>
      <c r="G42" s="312"/>
    </row>
    <row r="43" spans="2:7" x14ac:dyDescent="0.2">
      <c r="B43" s="311"/>
      <c r="C43" s="311"/>
      <c r="D43" s="311"/>
      <c r="E43" s="311"/>
      <c r="F43" s="312"/>
      <c r="G43" s="312"/>
    </row>
    <row r="44" spans="2:7" x14ac:dyDescent="0.2">
      <c r="B44" s="311"/>
      <c r="C44" s="311"/>
      <c r="D44" s="311"/>
      <c r="E44" s="311"/>
      <c r="F44" s="312"/>
      <c r="G44" s="312"/>
    </row>
    <row r="45" spans="2:7" x14ac:dyDescent="0.2">
      <c r="B45" s="311"/>
      <c r="C45" s="311"/>
      <c r="D45" s="311"/>
      <c r="E45" s="311"/>
      <c r="F45" s="312"/>
      <c r="G45" s="312"/>
    </row>
    <row r="46" spans="2:7" x14ac:dyDescent="0.2">
      <c r="B46" s="311"/>
      <c r="C46" s="311"/>
      <c r="D46" s="311"/>
      <c r="E46" s="311"/>
      <c r="F46" s="312"/>
      <c r="G46" s="312"/>
    </row>
    <row r="47" spans="2:7" x14ac:dyDescent="0.2">
      <c r="B47" s="311"/>
      <c r="C47" s="311"/>
      <c r="D47" s="311"/>
      <c r="E47" s="311"/>
      <c r="F47" s="312"/>
      <c r="G47" s="312"/>
    </row>
    <row r="48" spans="2:7" x14ac:dyDescent="0.2">
      <c r="B48" s="311"/>
      <c r="C48" s="311"/>
      <c r="D48" s="311"/>
      <c r="E48" s="311"/>
      <c r="F48" s="312"/>
      <c r="G48" s="312"/>
    </row>
    <row r="49" spans="2:7" x14ac:dyDescent="0.2">
      <c r="B49" s="311"/>
      <c r="C49" s="311"/>
      <c r="D49" s="311"/>
      <c r="E49" s="311"/>
      <c r="F49" s="312"/>
      <c r="G49" s="312"/>
    </row>
    <row r="50" spans="2:7" x14ac:dyDescent="0.2">
      <c r="B50" s="311"/>
      <c r="C50" s="311"/>
      <c r="D50" s="311"/>
      <c r="E50" s="311"/>
      <c r="F50" s="312"/>
      <c r="G50" s="312"/>
    </row>
    <row r="51" spans="2:7" x14ac:dyDescent="0.2">
      <c r="B51" s="311"/>
      <c r="C51" s="311"/>
      <c r="D51" s="311"/>
      <c r="E51" s="311"/>
      <c r="F51" s="312"/>
      <c r="G51" s="312"/>
    </row>
    <row r="52" spans="2:7" x14ac:dyDescent="0.2">
      <c r="B52" s="311"/>
      <c r="C52" s="311"/>
      <c r="D52" s="311"/>
      <c r="E52" s="311"/>
      <c r="F52" s="312"/>
      <c r="G52" s="312"/>
    </row>
    <row r="53" spans="2:7" x14ac:dyDescent="0.2">
      <c r="B53" s="311"/>
      <c r="C53" s="311"/>
      <c r="D53" s="311"/>
      <c r="E53" s="311"/>
      <c r="F53" s="312"/>
      <c r="G53" s="312"/>
    </row>
    <row r="54" spans="2:7" x14ac:dyDescent="0.2">
      <c r="B54" s="311"/>
      <c r="C54" s="311"/>
      <c r="D54" s="311"/>
      <c r="E54" s="311"/>
      <c r="F54" s="312"/>
      <c r="G54" s="312"/>
    </row>
    <row r="55" spans="2:7" x14ac:dyDescent="0.2">
      <c r="B55" s="311"/>
      <c r="C55" s="311"/>
      <c r="D55" s="311"/>
      <c r="E55" s="311"/>
      <c r="F55" s="312"/>
      <c r="G55" s="312"/>
    </row>
    <row r="56" spans="2:7" x14ac:dyDescent="0.2">
      <c r="B56" s="311"/>
      <c r="C56" s="311"/>
      <c r="D56" s="311"/>
      <c r="E56" s="311"/>
      <c r="F56" s="312"/>
      <c r="G56" s="312"/>
    </row>
    <row r="57" spans="2:7" x14ac:dyDescent="0.2">
      <c r="B57" s="311"/>
      <c r="C57" s="311"/>
      <c r="D57" s="311"/>
      <c r="E57" s="311"/>
      <c r="F57" s="312"/>
      <c r="G57" s="312"/>
    </row>
    <row r="58" spans="2:7" x14ac:dyDescent="0.2">
      <c r="B58" s="311"/>
      <c r="C58" s="311"/>
      <c r="D58" s="311"/>
      <c r="E58" s="311"/>
      <c r="F58" s="312"/>
      <c r="G58" s="312"/>
    </row>
    <row r="59" spans="2:7" x14ac:dyDescent="0.2">
      <c r="B59" s="311"/>
      <c r="C59" s="311"/>
      <c r="D59" s="311"/>
      <c r="E59" s="311"/>
      <c r="F59" s="312"/>
      <c r="G59" s="312"/>
    </row>
    <row r="60" spans="2:7" x14ac:dyDescent="0.2">
      <c r="B60" s="311"/>
      <c r="C60" s="311"/>
      <c r="D60" s="311"/>
      <c r="E60" s="311"/>
      <c r="F60" s="312"/>
      <c r="G60" s="312"/>
    </row>
    <row r="61" spans="2:7" x14ac:dyDescent="0.2">
      <c r="B61" s="311"/>
      <c r="C61" s="311"/>
      <c r="D61" s="311"/>
      <c r="E61" s="311"/>
      <c r="F61" s="312"/>
      <c r="G61" s="312"/>
    </row>
    <row r="62" spans="2:7" x14ac:dyDescent="0.2">
      <c r="B62" s="311"/>
      <c r="C62" s="311"/>
      <c r="D62" s="311"/>
      <c r="E62" s="311"/>
      <c r="F62" s="312"/>
      <c r="G62" s="312"/>
    </row>
    <row r="63" spans="2:7" x14ac:dyDescent="0.2">
      <c r="B63" s="311"/>
      <c r="C63" s="311"/>
      <c r="D63" s="311"/>
      <c r="E63" s="311"/>
      <c r="F63" s="312"/>
      <c r="G63" s="312"/>
    </row>
    <row r="64" spans="2:7" x14ac:dyDescent="0.2">
      <c r="B64" s="311"/>
      <c r="C64" s="311"/>
      <c r="D64" s="311"/>
      <c r="E64" s="311"/>
      <c r="F64" s="312"/>
      <c r="G64" s="312"/>
    </row>
    <row r="65" spans="2:7" x14ac:dyDescent="0.2">
      <c r="B65" s="315"/>
      <c r="C65" s="315"/>
      <c r="D65" s="315"/>
      <c r="E65" s="315"/>
      <c r="F65" s="316"/>
      <c r="G65" s="316"/>
    </row>
    <row r="66" spans="2:7" x14ac:dyDescent="0.2">
      <c r="B66" s="315"/>
      <c r="C66" s="315"/>
      <c r="D66" s="315"/>
      <c r="E66" s="315"/>
      <c r="F66" s="316"/>
      <c r="G66" s="316"/>
    </row>
    <row r="67" spans="2:7" x14ac:dyDescent="0.2">
      <c r="B67" s="315"/>
      <c r="C67" s="315"/>
      <c r="D67" s="315"/>
      <c r="E67" s="315"/>
      <c r="F67" s="316"/>
      <c r="G67" s="316"/>
    </row>
    <row r="68" spans="2:7" x14ac:dyDescent="0.2">
      <c r="B68" s="315"/>
      <c r="C68" s="315"/>
      <c r="D68" s="315"/>
      <c r="E68" s="315"/>
      <c r="F68" s="316"/>
      <c r="G68" s="316"/>
    </row>
    <row r="69" spans="2:7" x14ac:dyDescent="0.2">
      <c r="B69" s="315"/>
      <c r="C69" s="315"/>
      <c r="D69" s="315"/>
      <c r="E69" s="315"/>
      <c r="F69" s="316"/>
      <c r="G69" s="316"/>
    </row>
    <row r="70" spans="2:7" x14ac:dyDescent="0.2">
      <c r="B70" s="315"/>
      <c r="C70" s="315"/>
      <c r="D70" s="315"/>
      <c r="E70" s="315"/>
      <c r="F70" s="316"/>
      <c r="G70" s="316"/>
    </row>
    <row r="71" spans="2:7" x14ac:dyDescent="0.2">
      <c r="B71" s="315"/>
      <c r="C71" s="315"/>
      <c r="D71" s="315"/>
      <c r="E71" s="315"/>
      <c r="F71" s="316"/>
      <c r="G71" s="316"/>
    </row>
    <row r="72" spans="2:7" x14ac:dyDescent="0.2">
      <c r="B72" s="315"/>
      <c r="C72" s="315"/>
      <c r="D72" s="315"/>
      <c r="E72" s="315"/>
      <c r="F72" s="316"/>
      <c r="G72" s="316"/>
    </row>
    <row r="73" spans="2:7" x14ac:dyDescent="0.2">
      <c r="B73" s="315"/>
      <c r="C73" s="315"/>
      <c r="D73" s="315"/>
      <c r="E73" s="315"/>
      <c r="F73" s="316"/>
      <c r="G73" s="316"/>
    </row>
    <row r="74" spans="2:7" x14ac:dyDescent="0.2">
      <c r="B74" s="315"/>
      <c r="C74" s="315"/>
      <c r="D74" s="315"/>
      <c r="E74" s="315"/>
      <c r="F74" s="316"/>
      <c r="G74" s="316"/>
    </row>
  </sheetData>
  <mergeCells count="3">
    <mergeCell ref="A4:F4"/>
    <mergeCell ref="A3:F3"/>
    <mergeCell ref="A2:F2"/>
  </mergeCells>
  <conditionalFormatting sqref="B6:E6">
    <cfRule type="cellIs" dxfId="2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pageSetUpPr fitToPage="1"/>
  </sheetPr>
  <dimension ref="A1:D26"/>
  <sheetViews>
    <sheetView showGridLines="0" zoomScaleNormal="100" zoomScaleSheetLayoutView="100" workbookViewId="0">
      <selection activeCell="D1" sqref="D1:D10"/>
    </sheetView>
  </sheetViews>
  <sheetFormatPr baseColWidth="10" defaultColWidth="11.42578125" defaultRowHeight="15" x14ac:dyDescent="0.2"/>
  <cols>
    <col min="1" max="1" width="31.42578125" style="47" customWidth="1"/>
    <col min="2" max="2" width="63.140625" style="47" customWidth="1"/>
    <col min="3" max="3" width="11.42578125" style="47"/>
    <col min="4" max="4" width="64.140625" style="47" customWidth="1"/>
    <col min="5" max="16384" width="11.42578125" style="47"/>
  </cols>
  <sheetData>
    <row r="1" spans="1:4" ht="33.6" customHeight="1" x14ac:dyDescent="0.2">
      <c r="A1" s="516" t="s">
        <v>539</v>
      </c>
      <c r="B1" s="516"/>
      <c r="D1" s="493" t="s">
        <v>428</v>
      </c>
    </row>
    <row r="2" spans="1:4" x14ac:dyDescent="0.2">
      <c r="D2" s="494"/>
    </row>
    <row r="3" spans="1:4" ht="16.5" thickBot="1" x14ac:dyDescent="0.25">
      <c r="A3" s="96" t="s">
        <v>9</v>
      </c>
      <c r="B3" s="91"/>
      <c r="D3" s="494"/>
    </row>
    <row r="4" spans="1:4" ht="15.75" thickTop="1" x14ac:dyDescent="0.2">
      <c r="D4" s="494"/>
    </row>
    <row r="5" spans="1:4" ht="15.75" x14ac:dyDescent="0.25">
      <c r="A5" s="72" t="s">
        <v>30</v>
      </c>
      <c r="D5" s="494"/>
    </row>
    <row r="6" spans="1:4" x14ac:dyDescent="0.2">
      <c r="A6" s="47" t="s">
        <v>31</v>
      </c>
      <c r="D6" s="494"/>
    </row>
    <row r="7" spans="1:4" x14ac:dyDescent="0.2">
      <c r="A7" s="132" t="s">
        <v>32</v>
      </c>
      <c r="B7" s="133"/>
      <c r="D7" s="495"/>
    </row>
    <row r="8" spans="1:4" x14ac:dyDescent="0.2">
      <c r="A8" s="132" t="s">
        <v>33</v>
      </c>
      <c r="B8" s="133"/>
      <c r="D8" s="494"/>
    </row>
    <row r="9" spans="1:4" x14ac:dyDescent="0.2">
      <c r="A9" s="132" t="s">
        <v>34</v>
      </c>
      <c r="B9" s="134"/>
      <c r="D9" s="494"/>
    </row>
    <row r="10" spans="1:4" x14ac:dyDescent="0.2">
      <c r="A10" s="132" t="s">
        <v>35</v>
      </c>
      <c r="B10" s="133"/>
      <c r="D10" s="496" t="s">
        <v>652</v>
      </c>
    </row>
    <row r="11" spans="1:4" ht="15.75" x14ac:dyDescent="0.2">
      <c r="A11" s="73"/>
      <c r="B11" s="74"/>
    </row>
    <row r="12" spans="1:4" ht="15.75" x14ac:dyDescent="0.25">
      <c r="A12" s="72" t="s">
        <v>36</v>
      </c>
      <c r="B12" s="74"/>
    </row>
    <row r="13" spans="1:4" x14ac:dyDescent="0.2">
      <c r="A13" s="47" t="s">
        <v>37</v>
      </c>
      <c r="B13" s="74"/>
    </row>
    <row r="14" spans="1:4" x14ac:dyDescent="0.2">
      <c r="A14" s="132" t="s">
        <v>32</v>
      </c>
      <c r="B14" s="133"/>
    </row>
    <row r="15" spans="1:4" ht="30" x14ac:dyDescent="0.2">
      <c r="A15" s="132" t="s">
        <v>416</v>
      </c>
      <c r="B15" s="133"/>
    </row>
    <row r="16" spans="1:4" x14ac:dyDescent="0.2">
      <c r="A16" s="132" t="s">
        <v>33</v>
      </c>
      <c r="B16" s="133"/>
    </row>
    <row r="17" spans="1:2" x14ac:dyDescent="0.2">
      <c r="A17" s="132" t="s">
        <v>34</v>
      </c>
      <c r="B17" s="133"/>
    </row>
    <row r="18" spans="1:2" x14ac:dyDescent="0.2">
      <c r="A18" s="132" t="s">
        <v>35</v>
      </c>
      <c r="B18" s="133"/>
    </row>
    <row r="19" spans="1:2" ht="15.75" x14ac:dyDescent="0.2">
      <c r="A19" s="73"/>
      <c r="B19" s="74"/>
    </row>
    <row r="20" spans="1:2" ht="15.75" x14ac:dyDescent="0.25">
      <c r="A20" s="72" t="s">
        <v>38</v>
      </c>
      <c r="B20" s="74"/>
    </row>
    <row r="21" spans="1:2" x14ac:dyDescent="0.2">
      <c r="A21" s="47" t="s">
        <v>39</v>
      </c>
      <c r="B21" s="74"/>
    </row>
    <row r="22" spans="1:2" x14ac:dyDescent="0.2">
      <c r="A22" s="132" t="s">
        <v>32</v>
      </c>
      <c r="B22" s="133"/>
    </row>
    <row r="23" spans="1:2" ht="30" x14ac:dyDescent="0.2">
      <c r="A23" s="132" t="s">
        <v>416</v>
      </c>
      <c r="B23" s="133"/>
    </row>
    <row r="24" spans="1:2" x14ac:dyDescent="0.2">
      <c r="A24" s="132" t="s">
        <v>33</v>
      </c>
      <c r="B24" s="133"/>
    </row>
    <row r="25" spans="1:2" x14ac:dyDescent="0.2">
      <c r="A25" s="132" t="s">
        <v>34</v>
      </c>
      <c r="B25" s="133"/>
    </row>
    <row r="26" spans="1:2" x14ac:dyDescent="0.2">
      <c r="A26" s="132" t="s">
        <v>35</v>
      </c>
      <c r="B26" s="133"/>
    </row>
  </sheetData>
  <mergeCells count="1">
    <mergeCell ref="A1:B1"/>
  </mergeCells>
  <printOptions horizontalCentered="1"/>
  <pageMargins left="0.23622047244094491" right="0.59055118110236227" top="0.39370078740157483" bottom="0.78740157480314965" header="0.39370078740157483" footer="0.55118110236220474"/>
  <pageSetup paperSize="9" scale="30" orientation="portrait" horizontalDpi="525" verticalDpi="525" r:id="rId1"/>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3">
    <pageSetUpPr fitToPage="1"/>
  </sheetPr>
  <dimension ref="A1:I67"/>
  <sheetViews>
    <sheetView showGridLines="0" zoomScaleNormal="100" workbookViewId="0">
      <pane xSplit="1" ySplit="5" topLeftCell="B6" activePane="bottomRight" state="frozen"/>
      <selection pane="topRight" activeCell="B1" sqref="B1"/>
      <selection pane="bottomLeft" activeCell="A6" sqref="A6"/>
      <selection pane="bottomRight" activeCell="A20" sqref="A20:F22"/>
    </sheetView>
  </sheetViews>
  <sheetFormatPr baseColWidth="10" defaultColWidth="11.42578125" defaultRowHeight="15" x14ac:dyDescent="0.2"/>
  <cols>
    <col min="1" max="1" width="47.7109375" style="47" customWidth="1"/>
    <col min="2" max="6" width="20.7109375" style="47" customWidth="1"/>
    <col min="7" max="7" width="12.85546875" style="47" customWidth="1"/>
    <col min="8" max="8" width="3.28515625" style="48" customWidth="1"/>
    <col min="9" max="9" width="3.140625" style="48" customWidth="1"/>
    <col min="10" max="16384" width="11.42578125" style="47"/>
  </cols>
  <sheetData>
    <row r="1" spans="1:9" ht="15.75" x14ac:dyDescent="0.2">
      <c r="A1" s="45"/>
      <c r="B1" s="46"/>
      <c r="G1" s="262"/>
    </row>
    <row r="2" spans="1:9" ht="39.6" customHeight="1" x14ac:dyDescent="0.2">
      <c r="A2" s="582" t="str">
        <f>"Répartition des personnels titulaires par tranche d'âge et par sexe en personne physique (PP) au 31/12/" &amp; SURVEY_YEAR &amp; " "</f>
        <v xml:space="preserve">Répartition des personnels titulaires par tranche d'âge et par sexe en personne physique (PP) au 31/12/2025 </v>
      </c>
      <c r="B2" s="582"/>
      <c r="C2" s="582"/>
      <c r="D2" s="582"/>
      <c r="E2" s="582"/>
      <c r="F2" s="582"/>
      <c r="G2" s="308"/>
      <c r="H2" s="49"/>
      <c r="I2" s="49"/>
    </row>
    <row r="3" spans="1:9" ht="15.6" customHeight="1" x14ac:dyDescent="0.2">
      <c r="A3" s="592" t="str">
        <f>"Femmes en Personnes Physiques* (PP) au 31/12/" &amp; SURVEY_YEAR</f>
        <v>Femmes en Personnes Physiques* (PP) au 31/12/2025</v>
      </c>
      <c r="B3" s="592"/>
      <c r="C3" s="592"/>
      <c r="D3" s="592"/>
      <c r="E3" s="592"/>
      <c r="F3" s="592"/>
      <c r="G3" s="308"/>
      <c r="H3" s="57"/>
      <c r="I3" s="57"/>
    </row>
    <row r="4" spans="1:9" ht="87" customHeight="1" x14ac:dyDescent="0.2">
      <c r="A4" s="604" t="s">
        <v>631</v>
      </c>
      <c r="B4" s="604"/>
      <c r="C4" s="604"/>
      <c r="D4" s="604"/>
      <c r="E4" s="604"/>
      <c r="F4" s="604"/>
      <c r="G4" s="308"/>
      <c r="H4" s="57"/>
      <c r="I4" s="57"/>
    </row>
    <row r="5" spans="1:9" ht="63" customHeight="1" x14ac:dyDescent="0.2">
      <c r="A5" s="304" t="s">
        <v>411</v>
      </c>
      <c r="B5" s="304" t="s">
        <v>412</v>
      </c>
      <c r="C5" s="304" t="s">
        <v>421</v>
      </c>
      <c r="D5" s="304" t="s">
        <v>413</v>
      </c>
      <c r="E5" s="304" t="s">
        <v>414</v>
      </c>
      <c r="F5" s="290" t="s">
        <v>357</v>
      </c>
      <c r="H5" s="58"/>
      <c r="I5" s="58"/>
    </row>
    <row r="6" spans="1:9" ht="15.75" x14ac:dyDescent="0.25">
      <c r="A6" s="309" t="str">
        <f>"&lt; 25 ans (né après "&amp;SURVEY_YEAR-25&amp;" )"</f>
        <v>&lt; 25 ans (né après 2000 )</v>
      </c>
      <c r="B6" s="455"/>
      <c r="C6" s="456"/>
      <c r="D6" s="456"/>
      <c r="E6" s="456"/>
      <c r="F6" s="457">
        <f>SUM(B6:E6)</f>
        <v>0</v>
      </c>
      <c r="G6" s="72"/>
      <c r="H6" s="51"/>
      <c r="I6" s="51"/>
    </row>
    <row r="7" spans="1:9" ht="15.75" x14ac:dyDescent="0.25">
      <c r="A7" s="310" t="str">
        <f>"25 ans - 29 ans (nés entre "&amp;SURVEY_YEAR-29&amp;" et "&amp;SURVEY_YEAR-25&amp;" )"</f>
        <v>25 ans - 29 ans (nés entre 1996 et 2000 )</v>
      </c>
      <c r="B7" s="455"/>
      <c r="C7" s="456"/>
      <c r="D7" s="456"/>
      <c r="E7" s="456"/>
      <c r="F7" s="457">
        <f>SUM(B7:E7)</f>
        <v>0</v>
      </c>
      <c r="G7" s="72"/>
      <c r="H7" s="51"/>
      <c r="I7" s="51"/>
    </row>
    <row r="8" spans="1:9" ht="15.75" x14ac:dyDescent="0.25">
      <c r="A8" s="310" t="str">
        <f>"30 ans - 34 ans (nés entre "&amp;SURVEY_YEAR-34&amp;" et "&amp;SURVEY_YEAR-30&amp;" )"</f>
        <v>30 ans - 34 ans (nés entre 1991 et 1995 )</v>
      </c>
      <c r="B8" s="455"/>
      <c r="C8" s="456"/>
      <c r="D8" s="456"/>
      <c r="E8" s="456"/>
      <c r="F8" s="457">
        <f t="shared" ref="F8:F17" si="0">SUM(B8:E8)</f>
        <v>0</v>
      </c>
      <c r="G8" s="72"/>
      <c r="H8" s="51"/>
      <c r="I8" s="51"/>
    </row>
    <row r="9" spans="1:9" ht="15.75" x14ac:dyDescent="0.25">
      <c r="A9" s="310" t="str">
        <f>"35 ans - 39 ans (nés entre "&amp;SURVEY_YEAR-39&amp;" et "&amp;SURVEY_YEAR-35&amp;" )"</f>
        <v>35 ans - 39 ans (nés entre 1986 et 1990 )</v>
      </c>
      <c r="B9" s="455"/>
      <c r="C9" s="456"/>
      <c r="D9" s="456"/>
      <c r="E9" s="456"/>
      <c r="F9" s="457">
        <f t="shared" si="0"/>
        <v>0</v>
      </c>
      <c r="G9" s="72"/>
      <c r="H9" s="51"/>
      <c r="I9" s="51"/>
    </row>
    <row r="10" spans="1:9" ht="15.75" x14ac:dyDescent="0.25">
      <c r="A10" s="310" t="str">
        <f>"40 ans - 44 ans (nés entre "&amp;SURVEY_YEAR-44&amp;" et "&amp;SURVEY_YEAR-40&amp;" )"</f>
        <v>40 ans - 44 ans (nés entre 1981 et 1985 )</v>
      </c>
      <c r="B10" s="455"/>
      <c r="C10" s="456"/>
      <c r="D10" s="456"/>
      <c r="E10" s="456"/>
      <c r="F10" s="457">
        <f t="shared" si="0"/>
        <v>0</v>
      </c>
      <c r="G10" s="72"/>
      <c r="H10" s="51"/>
      <c r="I10" s="51"/>
    </row>
    <row r="11" spans="1:9" ht="15.75" x14ac:dyDescent="0.25">
      <c r="A11" s="310" t="str">
        <f>"45 ans - 49 ans (nés entre "&amp;SURVEY_YEAR-49&amp;" et "&amp;SURVEY_YEAR-45&amp;" )"</f>
        <v>45 ans - 49 ans (nés entre 1976 et 1980 )</v>
      </c>
      <c r="B11" s="455"/>
      <c r="C11" s="456"/>
      <c r="D11" s="456"/>
      <c r="E11" s="456"/>
      <c r="F11" s="457">
        <f t="shared" si="0"/>
        <v>0</v>
      </c>
      <c r="G11" s="72"/>
      <c r="H11" s="51"/>
      <c r="I11" s="51"/>
    </row>
    <row r="12" spans="1:9" ht="15.75" x14ac:dyDescent="0.25">
      <c r="A12" s="310" t="str">
        <f>"50 ans - 54 ans (nés entre "&amp;SURVEY_YEAR-54&amp;" et "&amp;SURVEY_YEAR-50&amp;" )"</f>
        <v>50 ans - 54 ans (nés entre 1971 et 1975 )</v>
      </c>
      <c r="B12" s="455"/>
      <c r="C12" s="456"/>
      <c r="D12" s="456"/>
      <c r="E12" s="456"/>
      <c r="F12" s="457">
        <f t="shared" si="0"/>
        <v>0</v>
      </c>
      <c r="G12" s="72"/>
    </row>
    <row r="13" spans="1:9" ht="15.75" x14ac:dyDescent="0.25">
      <c r="A13" s="310" t="str">
        <f>"55 ans - 59 ans (nés entre "&amp;SURVEY_YEAR-59&amp;" et "&amp;SURVEY_YEAR-55&amp;" )"</f>
        <v>55 ans - 59 ans (nés entre 1966 et 1970 )</v>
      </c>
      <c r="B13" s="455"/>
      <c r="C13" s="456"/>
      <c r="D13" s="456"/>
      <c r="E13" s="456"/>
      <c r="F13" s="457">
        <f t="shared" si="0"/>
        <v>0</v>
      </c>
      <c r="G13" s="72"/>
      <c r="H13" s="59"/>
      <c r="I13" s="59"/>
    </row>
    <row r="14" spans="1:9" ht="15.75" x14ac:dyDescent="0.25">
      <c r="A14" s="310" t="str">
        <f>"60 ans - 62 ans (nés entre "&amp;SURVEY_YEAR-62&amp;" et "&amp;SURVEY_YEAR-60&amp;" )"</f>
        <v>60 ans - 62 ans (nés entre 1963 et 1965 )</v>
      </c>
      <c r="B14" s="455"/>
      <c r="C14" s="456"/>
      <c r="D14" s="456"/>
      <c r="E14" s="456"/>
      <c r="F14" s="457">
        <f t="shared" si="0"/>
        <v>0</v>
      </c>
      <c r="G14" s="72"/>
    </row>
    <row r="15" spans="1:9" ht="15.75" x14ac:dyDescent="0.25">
      <c r="A15" s="310" t="str">
        <f>"63 ans - 64 ans (nés entre "&amp;SURVEY_YEAR-64&amp;" et "&amp;SURVEY_YEAR-63&amp;" )"</f>
        <v>63 ans - 64 ans (nés entre 1961 et 1962 )</v>
      </c>
      <c r="B15" s="455"/>
      <c r="C15" s="456"/>
      <c r="D15" s="456"/>
      <c r="E15" s="456"/>
      <c r="F15" s="457">
        <f t="shared" si="0"/>
        <v>0</v>
      </c>
      <c r="G15" s="72"/>
    </row>
    <row r="16" spans="1:9" ht="15.75" x14ac:dyDescent="0.25">
      <c r="A16" s="310" t="str">
        <f>"65 ans - 67 ans (nés entre "&amp;SURVEY_YEAR-67&amp;" et "&amp;SURVEY_YEAR-65&amp;" )"</f>
        <v>65 ans - 67 ans (nés entre 1958 et 1960 )</v>
      </c>
      <c r="B16" s="455"/>
      <c r="C16" s="456"/>
      <c r="D16" s="456"/>
      <c r="E16" s="456"/>
      <c r="F16" s="457">
        <f t="shared" si="0"/>
        <v>0</v>
      </c>
      <c r="G16" s="72"/>
    </row>
    <row r="17" spans="1:7" ht="15.75" x14ac:dyDescent="0.25">
      <c r="A17" s="309" t="str">
        <f>"&gt; 67 ans (nés avant "&amp;SURVEY_YEAR-67&amp;" )"</f>
        <v>&gt; 67 ans (nés avant 1958 )</v>
      </c>
      <c r="B17" s="455"/>
      <c r="C17" s="456"/>
      <c r="D17" s="456"/>
      <c r="E17" s="456"/>
      <c r="F17" s="457">
        <f t="shared" si="0"/>
        <v>0</v>
      </c>
      <c r="G17" s="72"/>
    </row>
    <row r="18" spans="1:7" ht="31.5" x14ac:dyDescent="0.25">
      <c r="A18" s="289" t="s">
        <v>379</v>
      </c>
      <c r="B18" s="457">
        <f>SUM(B6:B17)</f>
        <v>0</v>
      </c>
      <c r="C18" s="457">
        <f>SUM(C6:C17)</f>
        <v>0</v>
      </c>
      <c r="D18" s="457">
        <f>SUM(D6:D17)</f>
        <v>0</v>
      </c>
      <c r="E18" s="457">
        <f>SUM(E6:E17)</f>
        <v>0</v>
      </c>
      <c r="F18" s="457">
        <f>SUM(F6:F17)</f>
        <v>0</v>
      </c>
      <c r="G18" s="72"/>
    </row>
    <row r="19" spans="1:7" ht="15.75" x14ac:dyDescent="0.25">
      <c r="A19" s="313"/>
      <c r="B19" s="313"/>
      <c r="C19" s="313"/>
      <c r="D19" s="313"/>
      <c r="E19" s="313"/>
      <c r="F19" s="313"/>
      <c r="G19" s="313"/>
    </row>
    <row r="20" spans="1:7" ht="15.75" x14ac:dyDescent="0.25">
      <c r="A20" s="313"/>
      <c r="B20" s="328"/>
      <c r="C20" s="328"/>
      <c r="D20" s="328"/>
      <c r="E20" s="328"/>
      <c r="F20" s="328"/>
      <c r="G20" s="312"/>
    </row>
    <row r="21" spans="1:7" ht="15.75" x14ac:dyDescent="0.2">
      <c r="A21" s="320" t="s">
        <v>570</v>
      </c>
      <c r="B21" s="329"/>
      <c r="C21" s="329"/>
      <c r="D21" s="329"/>
      <c r="E21" s="329"/>
      <c r="F21" s="329"/>
      <c r="G21" s="312"/>
    </row>
    <row r="22" spans="1:7" ht="15.75" x14ac:dyDescent="0.25">
      <c r="A22" s="319" t="s">
        <v>359</v>
      </c>
      <c r="B22" s="458">
        <f>DR_CDI</f>
        <v>0</v>
      </c>
      <c r="C22" s="458">
        <f>CR_CDI</f>
        <v>0</v>
      </c>
      <c r="D22" s="458">
        <f>IE_CDI</f>
        <v>0</v>
      </c>
      <c r="E22" s="458">
        <f>AUTRE_CDI</f>
        <v>0</v>
      </c>
      <c r="F22" s="458">
        <f>SUM(B22:E22)</f>
        <v>0</v>
      </c>
      <c r="G22" s="312"/>
    </row>
    <row r="23" spans="1:7" x14ac:dyDescent="0.2">
      <c r="B23" s="311"/>
      <c r="C23" s="311"/>
      <c r="D23" s="311"/>
      <c r="E23" s="311"/>
      <c r="F23" s="312"/>
      <c r="G23" s="312"/>
    </row>
    <row r="24" spans="1:7" x14ac:dyDescent="0.2">
      <c r="B24" s="311"/>
      <c r="C24" s="311"/>
      <c r="D24" s="311"/>
      <c r="E24" s="311"/>
      <c r="F24" s="312"/>
      <c r="G24" s="312"/>
    </row>
    <row r="25" spans="1:7" x14ac:dyDescent="0.2">
      <c r="B25" s="311"/>
      <c r="C25" s="311"/>
      <c r="D25" s="311"/>
      <c r="E25" s="311"/>
      <c r="F25" s="312"/>
      <c r="G25" s="312"/>
    </row>
    <row r="26" spans="1:7" x14ac:dyDescent="0.2">
      <c r="B26" s="311"/>
      <c r="C26" s="311"/>
      <c r="D26" s="311"/>
      <c r="E26" s="311"/>
      <c r="F26" s="312"/>
      <c r="G26" s="312"/>
    </row>
    <row r="27" spans="1:7" x14ac:dyDescent="0.2">
      <c r="B27" s="311"/>
      <c r="C27" s="311"/>
      <c r="D27" s="311"/>
      <c r="E27" s="311"/>
      <c r="F27" s="312"/>
      <c r="G27" s="312"/>
    </row>
    <row r="28" spans="1:7" x14ac:dyDescent="0.2">
      <c r="B28" s="311"/>
      <c r="C28" s="311"/>
      <c r="D28" s="311"/>
      <c r="E28" s="311"/>
      <c r="F28" s="312"/>
      <c r="G28" s="312"/>
    </row>
    <row r="29" spans="1:7" x14ac:dyDescent="0.2">
      <c r="B29" s="311"/>
      <c r="C29" s="311"/>
      <c r="D29" s="311"/>
      <c r="E29" s="311"/>
      <c r="F29" s="312"/>
      <c r="G29" s="312"/>
    </row>
    <row r="30" spans="1:7" x14ac:dyDescent="0.2">
      <c r="B30" s="311"/>
      <c r="C30" s="311"/>
      <c r="D30" s="311"/>
      <c r="E30" s="311"/>
      <c r="F30" s="312"/>
      <c r="G30" s="312"/>
    </row>
    <row r="31" spans="1:7" x14ac:dyDescent="0.2">
      <c r="B31" s="311"/>
      <c r="C31" s="311"/>
      <c r="D31" s="311"/>
      <c r="E31" s="311"/>
      <c r="F31" s="312"/>
      <c r="G31" s="312"/>
    </row>
    <row r="32" spans="1:7" x14ac:dyDescent="0.2">
      <c r="B32" s="311"/>
      <c r="C32" s="311"/>
      <c r="D32" s="311"/>
      <c r="E32" s="311"/>
      <c r="F32" s="312"/>
      <c r="G32" s="312"/>
    </row>
    <row r="33" spans="2:7" x14ac:dyDescent="0.2">
      <c r="B33" s="311"/>
      <c r="C33" s="311"/>
      <c r="D33" s="311"/>
      <c r="E33" s="311"/>
      <c r="F33" s="312"/>
      <c r="G33" s="312"/>
    </row>
    <row r="34" spans="2:7" x14ac:dyDescent="0.2">
      <c r="B34" s="311"/>
      <c r="C34" s="311"/>
      <c r="D34" s="311"/>
      <c r="E34" s="311"/>
      <c r="F34" s="312"/>
      <c r="G34" s="312"/>
    </row>
    <row r="35" spans="2:7" x14ac:dyDescent="0.2">
      <c r="B35" s="311"/>
      <c r="C35" s="311"/>
      <c r="D35" s="311"/>
      <c r="E35" s="311"/>
      <c r="F35" s="312"/>
      <c r="G35" s="312"/>
    </row>
    <row r="36" spans="2:7" x14ac:dyDescent="0.2">
      <c r="B36" s="311"/>
      <c r="C36" s="311"/>
      <c r="D36" s="311"/>
      <c r="E36" s="311"/>
      <c r="F36" s="312"/>
      <c r="G36" s="312"/>
    </row>
    <row r="37" spans="2:7" x14ac:dyDescent="0.2">
      <c r="B37" s="311"/>
      <c r="C37" s="311"/>
      <c r="D37" s="311"/>
      <c r="E37" s="311"/>
      <c r="F37" s="312"/>
      <c r="G37" s="312"/>
    </row>
    <row r="38" spans="2:7" x14ac:dyDescent="0.2">
      <c r="B38" s="311"/>
      <c r="C38" s="311"/>
      <c r="D38" s="311"/>
      <c r="E38" s="311"/>
      <c r="F38" s="312"/>
      <c r="G38" s="312"/>
    </row>
    <row r="39" spans="2:7" x14ac:dyDescent="0.2">
      <c r="B39" s="311"/>
      <c r="C39" s="311"/>
      <c r="D39" s="311"/>
      <c r="E39" s="311"/>
      <c r="F39" s="312"/>
      <c r="G39" s="312"/>
    </row>
    <row r="40" spans="2:7" x14ac:dyDescent="0.2">
      <c r="B40" s="311"/>
      <c r="C40" s="311"/>
      <c r="D40" s="311"/>
      <c r="E40" s="311"/>
      <c r="F40" s="312"/>
      <c r="G40" s="312"/>
    </row>
    <row r="41" spans="2:7" x14ac:dyDescent="0.2">
      <c r="B41" s="311"/>
      <c r="C41" s="311"/>
      <c r="D41" s="311"/>
      <c r="E41" s="311"/>
      <c r="F41" s="312"/>
      <c r="G41" s="312"/>
    </row>
    <row r="42" spans="2:7" x14ac:dyDescent="0.2">
      <c r="B42" s="311"/>
      <c r="C42" s="311"/>
      <c r="D42" s="311"/>
      <c r="E42" s="311"/>
      <c r="F42" s="312"/>
      <c r="G42" s="312"/>
    </row>
    <row r="43" spans="2:7" x14ac:dyDescent="0.2">
      <c r="B43" s="311"/>
      <c r="C43" s="311"/>
      <c r="D43" s="311"/>
      <c r="E43" s="311"/>
      <c r="F43" s="312"/>
      <c r="G43" s="312"/>
    </row>
    <row r="44" spans="2:7" x14ac:dyDescent="0.2">
      <c r="B44" s="311"/>
      <c r="C44" s="311"/>
      <c r="D44" s="311"/>
      <c r="E44" s="311"/>
      <c r="F44" s="312"/>
      <c r="G44" s="312"/>
    </row>
    <row r="45" spans="2:7" x14ac:dyDescent="0.2">
      <c r="B45" s="311"/>
      <c r="C45" s="311"/>
      <c r="D45" s="311"/>
      <c r="E45" s="311"/>
      <c r="F45" s="312"/>
      <c r="G45" s="312"/>
    </row>
    <row r="46" spans="2:7" x14ac:dyDescent="0.2">
      <c r="B46" s="311"/>
      <c r="C46" s="311"/>
      <c r="D46" s="311"/>
      <c r="E46" s="311"/>
      <c r="F46" s="312"/>
      <c r="G46" s="312"/>
    </row>
    <row r="47" spans="2:7" x14ac:dyDescent="0.2">
      <c r="B47" s="311"/>
      <c r="C47" s="311"/>
      <c r="D47" s="311"/>
      <c r="E47" s="311"/>
      <c r="F47" s="312"/>
      <c r="G47" s="312"/>
    </row>
    <row r="48" spans="2:7" x14ac:dyDescent="0.2">
      <c r="B48" s="311"/>
      <c r="C48" s="311"/>
      <c r="D48" s="311"/>
      <c r="E48" s="311"/>
      <c r="F48" s="312"/>
      <c r="G48" s="312"/>
    </row>
    <row r="49" spans="2:7" x14ac:dyDescent="0.2">
      <c r="B49" s="311"/>
      <c r="C49" s="311"/>
      <c r="D49" s="311"/>
      <c r="E49" s="311"/>
      <c r="F49" s="312"/>
      <c r="G49" s="312"/>
    </row>
    <row r="50" spans="2:7" x14ac:dyDescent="0.2">
      <c r="B50" s="311"/>
      <c r="C50" s="311"/>
      <c r="D50" s="311"/>
      <c r="E50" s="311"/>
      <c r="F50" s="312"/>
      <c r="G50" s="312"/>
    </row>
    <row r="51" spans="2:7" x14ac:dyDescent="0.2">
      <c r="B51" s="311"/>
      <c r="C51" s="311"/>
      <c r="D51" s="311"/>
      <c r="E51" s="311"/>
      <c r="F51" s="312"/>
      <c r="G51" s="312"/>
    </row>
    <row r="52" spans="2:7" x14ac:dyDescent="0.2">
      <c r="B52" s="311"/>
      <c r="C52" s="311"/>
      <c r="D52" s="311"/>
      <c r="E52" s="311"/>
      <c r="F52" s="312"/>
      <c r="G52" s="312"/>
    </row>
    <row r="53" spans="2:7" x14ac:dyDescent="0.2">
      <c r="B53" s="311"/>
      <c r="C53" s="311"/>
      <c r="D53" s="311"/>
      <c r="E53" s="311"/>
      <c r="F53" s="312"/>
      <c r="G53" s="312"/>
    </row>
    <row r="54" spans="2:7" x14ac:dyDescent="0.2">
      <c r="B54" s="311"/>
      <c r="C54" s="311"/>
      <c r="D54" s="311"/>
      <c r="E54" s="311"/>
      <c r="F54" s="312"/>
      <c r="G54" s="312"/>
    </row>
    <row r="55" spans="2:7" x14ac:dyDescent="0.2">
      <c r="B55" s="311"/>
      <c r="C55" s="311"/>
      <c r="D55" s="311"/>
      <c r="E55" s="311"/>
      <c r="F55" s="312"/>
      <c r="G55" s="312"/>
    </row>
    <row r="56" spans="2:7" x14ac:dyDescent="0.2">
      <c r="B56" s="311"/>
      <c r="C56" s="311"/>
      <c r="D56" s="311"/>
      <c r="E56" s="311"/>
      <c r="F56" s="312"/>
      <c r="G56" s="312"/>
    </row>
    <row r="57" spans="2:7" x14ac:dyDescent="0.2">
      <c r="B57" s="311"/>
      <c r="C57" s="311"/>
      <c r="D57" s="311"/>
      <c r="E57" s="311"/>
      <c r="F57" s="312"/>
      <c r="G57" s="312"/>
    </row>
    <row r="58" spans="2:7" x14ac:dyDescent="0.2">
      <c r="B58" s="315"/>
      <c r="C58" s="315"/>
      <c r="D58" s="315"/>
      <c r="E58" s="315"/>
      <c r="F58" s="316"/>
      <c r="G58" s="316"/>
    </row>
    <row r="59" spans="2:7" x14ac:dyDescent="0.2">
      <c r="B59" s="315"/>
      <c r="C59" s="315"/>
      <c r="D59" s="315"/>
      <c r="E59" s="315"/>
      <c r="F59" s="316"/>
      <c r="G59" s="316"/>
    </row>
    <row r="60" spans="2:7" x14ac:dyDescent="0.2">
      <c r="B60" s="315"/>
      <c r="C60" s="315"/>
      <c r="D60" s="315"/>
      <c r="E60" s="315"/>
      <c r="F60" s="316"/>
      <c r="G60" s="316"/>
    </row>
    <row r="61" spans="2:7" x14ac:dyDescent="0.2">
      <c r="B61" s="315"/>
      <c r="C61" s="315"/>
      <c r="D61" s="315"/>
      <c r="E61" s="315"/>
      <c r="F61" s="316"/>
      <c r="G61" s="316"/>
    </row>
    <row r="62" spans="2:7" x14ac:dyDescent="0.2">
      <c r="B62" s="315"/>
      <c r="C62" s="315"/>
      <c r="D62" s="315"/>
      <c r="E62" s="315"/>
      <c r="F62" s="316"/>
      <c r="G62" s="316"/>
    </row>
    <row r="63" spans="2:7" x14ac:dyDescent="0.2">
      <c r="B63" s="315"/>
      <c r="C63" s="315"/>
      <c r="D63" s="315"/>
      <c r="E63" s="315"/>
      <c r="F63" s="316"/>
      <c r="G63" s="316"/>
    </row>
    <row r="64" spans="2:7" x14ac:dyDescent="0.2">
      <c r="B64" s="315"/>
      <c r="C64" s="315"/>
      <c r="D64" s="315"/>
      <c r="E64" s="315"/>
      <c r="F64" s="316"/>
      <c r="G64" s="316"/>
    </row>
    <row r="65" spans="2:7" x14ac:dyDescent="0.2">
      <c r="B65" s="315"/>
      <c r="C65" s="315"/>
      <c r="D65" s="315"/>
      <c r="E65" s="315"/>
      <c r="F65" s="316"/>
      <c r="G65" s="316"/>
    </row>
    <row r="66" spans="2:7" x14ac:dyDescent="0.2">
      <c r="B66" s="315"/>
      <c r="C66" s="315"/>
      <c r="D66" s="315"/>
      <c r="E66" s="315"/>
      <c r="F66" s="316"/>
      <c r="G66" s="316"/>
    </row>
    <row r="67" spans="2:7" x14ac:dyDescent="0.2">
      <c r="B67" s="315"/>
      <c r="C67" s="315"/>
      <c r="D67" s="315"/>
      <c r="E67" s="315"/>
      <c r="F67" s="316"/>
      <c r="G67" s="316"/>
    </row>
  </sheetData>
  <mergeCells count="3">
    <mergeCell ref="A4:F4"/>
    <mergeCell ref="A3:F3"/>
    <mergeCell ref="A2:F2"/>
  </mergeCells>
  <conditionalFormatting sqref="B5:E5">
    <cfRule type="cellIs" dxfId="2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4">
    <pageSetUpPr fitToPage="1"/>
  </sheetPr>
  <dimension ref="A1:H61"/>
  <sheetViews>
    <sheetView showGridLines="0" zoomScaleNormal="100" workbookViewId="0">
      <pane xSplit="7" ySplit="2" topLeftCell="J5" activePane="bottomRight" state="frozen"/>
      <selection activeCell="A13" sqref="A13:E13"/>
      <selection pane="topRight" activeCell="A13" sqref="A13:E13"/>
      <selection pane="bottomLeft" activeCell="A13" sqref="A13:E13"/>
      <selection pane="bottomRight" activeCell="J9" sqref="J9"/>
    </sheetView>
  </sheetViews>
  <sheetFormatPr baseColWidth="10" defaultColWidth="11.42578125" defaultRowHeight="15" x14ac:dyDescent="0.2"/>
  <cols>
    <col min="1" max="1" width="39.28515625" style="47" customWidth="1"/>
    <col min="2" max="6" width="16.42578125" style="47" customWidth="1"/>
    <col min="7" max="7" width="12.85546875" style="47" customWidth="1"/>
    <col min="8" max="8" width="3.28515625" style="48" customWidth="1"/>
    <col min="9" max="16384" width="11.42578125" style="47"/>
  </cols>
  <sheetData>
    <row r="1" spans="1:8" ht="15.75" x14ac:dyDescent="0.2">
      <c r="A1" s="45"/>
      <c r="B1" s="46"/>
      <c r="G1" s="262"/>
    </row>
    <row r="2" spans="1:8" ht="37.15" customHeight="1" x14ac:dyDescent="0.2">
      <c r="A2" s="582" t="str">
        <f>"Répartition des personnels titulaires par tranche d'âge et par sexe en personne physique (PP) au 31/12/" &amp; SURVEY_YEAR &amp; " "</f>
        <v xml:space="preserve">Répartition des personnels titulaires par tranche d'âge et par sexe en personne physique (PP) au 31/12/2025 </v>
      </c>
      <c r="B2" s="582"/>
      <c r="C2" s="582"/>
      <c r="D2" s="582"/>
      <c r="E2" s="582"/>
      <c r="F2" s="582"/>
      <c r="H2" s="49"/>
    </row>
    <row r="3" spans="1:8" x14ac:dyDescent="0.2">
      <c r="H3" s="47"/>
    </row>
    <row r="4" spans="1:8" ht="73.150000000000006" customHeight="1" x14ac:dyDescent="0.2">
      <c r="A4" s="605" t="s">
        <v>569</v>
      </c>
      <c r="B4" s="605"/>
      <c r="C4" s="605"/>
      <c r="D4" s="605"/>
      <c r="E4" s="605"/>
      <c r="F4" s="605"/>
      <c r="H4" s="47"/>
    </row>
    <row r="5" spans="1:8" x14ac:dyDescent="0.2">
      <c r="H5" s="47"/>
    </row>
    <row r="6" spans="1:8" ht="63.75" customHeight="1" x14ac:dyDescent="0.25">
      <c r="A6" s="304" t="s">
        <v>411</v>
      </c>
      <c r="B6" s="304" t="s">
        <v>412</v>
      </c>
      <c r="C6" s="304" t="s">
        <v>421</v>
      </c>
      <c r="D6" s="304" t="s">
        <v>413</v>
      </c>
      <c r="E6" s="304" t="s">
        <v>414</v>
      </c>
      <c r="F6" s="290" t="s">
        <v>357</v>
      </c>
      <c r="G6" s="314"/>
    </row>
    <row r="7" spans="1:8" ht="31.5" x14ac:dyDescent="0.25">
      <c r="A7" s="319" t="s">
        <v>380</v>
      </c>
      <c r="B7" s="458">
        <f>DR_AGE_HO+DR_AGE_FE</f>
        <v>0</v>
      </c>
      <c r="C7" s="458">
        <f>CR_AGE_HO+CR_AGE_FE</f>
        <v>0</v>
      </c>
      <c r="D7" s="458">
        <f>IE_AGE_HO+IE_AGE_FE</f>
        <v>0</v>
      </c>
      <c r="E7" s="458">
        <f>AUTRE_AGE_HO+AUTRE_AGE_FE</f>
        <v>0</v>
      </c>
      <c r="F7" s="458">
        <f>TOT_AGE_HO+TOT_AGE_FE</f>
        <v>0</v>
      </c>
      <c r="G7" s="314"/>
    </row>
    <row r="8" spans="1:8" ht="15.75" x14ac:dyDescent="0.25">
      <c r="A8" s="313"/>
      <c r="B8" s="328"/>
      <c r="C8" s="328"/>
      <c r="D8" s="328"/>
      <c r="E8" s="328"/>
      <c r="F8" s="328"/>
      <c r="G8" s="314"/>
    </row>
    <row r="9" spans="1:8" ht="15.75" x14ac:dyDescent="0.2">
      <c r="A9" s="320" t="s">
        <v>570</v>
      </c>
      <c r="B9" s="329"/>
      <c r="C9" s="329"/>
      <c r="D9" s="329"/>
      <c r="E9" s="329"/>
      <c r="F9" s="329"/>
      <c r="G9" s="51"/>
    </row>
    <row r="10" spans="1:8" ht="15.75" x14ac:dyDescent="0.25">
      <c r="A10" s="319" t="s">
        <v>359</v>
      </c>
      <c r="B10" s="458">
        <f>DR_CDI</f>
        <v>0</v>
      </c>
      <c r="C10" s="458">
        <f>CR_CDI</f>
        <v>0</v>
      </c>
      <c r="D10" s="458">
        <f>IE_CDI</f>
        <v>0</v>
      </c>
      <c r="E10" s="458">
        <f>AUTRE_CDI</f>
        <v>0</v>
      </c>
      <c r="F10" s="458">
        <f>SUM(B10:E10)</f>
        <v>0</v>
      </c>
    </row>
    <row r="11" spans="1:8" x14ac:dyDescent="0.2">
      <c r="B11" s="311"/>
      <c r="C11" s="311"/>
      <c r="D11" s="311"/>
      <c r="E11" s="311"/>
      <c r="F11" s="312"/>
      <c r="G11" s="312"/>
    </row>
    <row r="12" spans="1:8" ht="15.75" x14ac:dyDescent="0.2">
      <c r="A12" s="320" t="s">
        <v>571</v>
      </c>
      <c r="B12" s="311"/>
      <c r="C12" s="311"/>
      <c r="D12" s="311"/>
      <c r="E12" s="311"/>
      <c r="F12" s="312"/>
      <c r="G12" s="312"/>
    </row>
    <row r="13" spans="1:8" ht="47.25" x14ac:dyDescent="0.25">
      <c r="A13" s="319" t="s">
        <v>572</v>
      </c>
      <c r="B13" s="458">
        <f>DR_AGE-B10</f>
        <v>0</v>
      </c>
      <c r="C13" s="458">
        <f>CR_AGE-C10</f>
        <v>0</v>
      </c>
      <c r="D13" s="458">
        <f>IE_AGE-D10</f>
        <v>0</v>
      </c>
      <c r="E13" s="458">
        <f>AUTRE_AGE-E10</f>
        <v>0</v>
      </c>
      <c r="F13" s="458">
        <f>TOT_AGE-F10</f>
        <v>0</v>
      </c>
      <c r="G13" s="312"/>
    </row>
    <row r="14" spans="1:8" x14ac:dyDescent="0.2">
      <c r="B14" s="311"/>
      <c r="C14" s="311"/>
      <c r="D14" s="311"/>
      <c r="E14" s="311"/>
      <c r="F14" s="312"/>
      <c r="G14" s="312"/>
    </row>
    <row r="15" spans="1:8" x14ac:dyDescent="0.2">
      <c r="A15" s="574" t="str">
        <f>IF(ABS(B13)+ABS(C13)+ABS(D13)+ABS(E13)+ABS(F13)&gt;0,"Les totaux du personnel titulaire par tranche d'âge ne correspondent pas aux effectifs titulaires (tableau PP titulaire/non titulaire)","Contrôles OK")</f>
        <v>Contrôles OK</v>
      </c>
      <c r="B15" s="574"/>
      <c r="C15" s="574"/>
      <c r="D15" s="574"/>
      <c r="E15" s="574"/>
      <c r="F15" s="574"/>
      <c r="G15" s="312"/>
    </row>
    <row r="16" spans="1:8" x14ac:dyDescent="0.2">
      <c r="B16" s="311"/>
      <c r="C16" s="311"/>
      <c r="D16" s="311"/>
      <c r="E16" s="311"/>
      <c r="F16" s="312"/>
      <c r="G16" s="312"/>
    </row>
    <row r="17" spans="2:7" x14ac:dyDescent="0.2">
      <c r="B17" s="311"/>
      <c r="C17" s="311"/>
      <c r="D17" s="311"/>
      <c r="E17" s="311"/>
      <c r="F17" s="312"/>
      <c r="G17" s="312"/>
    </row>
    <row r="18" spans="2:7" x14ac:dyDescent="0.2">
      <c r="B18" s="311"/>
      <c r="C18" s="311"/>
      <c r="D18" s="311"/>
      <c r="E18" s="311"/>
      <c r="F18" s="312"/>
      <c r="G18" s="312"/>
    </row>
    <row r="19" spans="2:7" x14ac:dyDescent="0.2">
      <c r="B19" s="311"/>
      <c r="C19" s="311"/>
      <c r="D19" s="311"/>
      <c r="E19" s="311"/>
      <c r="F19" s="312"/>
      <c r="G19" s="312"/>
    </row>
    <row r="20" spans="2:7" x14ac:dyDescent="0.2">
      <c r="B20" s="311"/>
      <c r="C20" s="311"/>
      <c r="D20" s="311"/>
      <c r="E20" s="311"/>
      <c r="F20" s="312"/>
      <c r="G20" s="312"/>
    </row>
    <row r="21" spans="2:7" x14ac:dyDescent="0.2">
      <c r="B21" s="311"/>
      <c r="C21" s="311"/>
      <c r="D21" s="311"/>
      <c r="E21" s="311"/>
      <c r="F21" s="312"/>
      <c r="G21" s="312"/>
    </row>
    <row r="22" spans="2:7" x14ac:dyDescent="0.2">
      <c r="B22" s="311"/>
      <c r="C22" s="311"/>
      <c r="D22" s="311"/>
      <c r="E22" s="311"/>
      <c r="F22" s="312"/>
      <c r="G22" s="312"/>
    </row>
    <row r="23" spans="2:7" x14ac:dyDescent="0.2">
      <c r="B23" s="311"/>
      <c r="C23" s="311"/>
      <c r="D23" s="311"/>
      <c r="E23" s="311"/>
      <c r="F23" s="312"/>
      <c r="G23" s="312"/>
    </row>
    <row r="24" spans="2:7" x14ac:dyDescent="0.2">
      <c r="B24" s="311"/>
      <c r="C24" s="311"/>
      <c r="D24" s="311"/>
      <c r="E24" s="311"/>
      <c r="F24" s="312"/>
      <c r="G24" s="312"/>
    </row>
    <row r="25" spans="2:7" x14ac:dyDescent="0.2">
      <c r="B25" s="311"/>
      <c r="C25" s="311"/>
      <c r="D25" s="311"/>
      <c r="E25" s="311"/>
      <c r="F25" s="312"/>
      <c r="G25" s="312"/>
    </row>
    <row r="26" spans="2:7" x14ac:dyDescent="0.2">
      <c r="B26" s="311"/>
      <c r="C26" s="311"/>
      <c r="D26" s="311"/>
      <c r="E26" s="311"/>
      <c r="F26" s="312"/>
      <c r="G26" s="312"/>
    </row>
    <row r="27" spans="2:7" x14ac:dyDescent="0.2">
      <c r="B27" s="311"/>
      <c r="C27" s="311"/>
      <c r="D27" s="311"/>
      <c r="E27" s="311"/>
      <c r="F27" s="312"/>
      <c r="G27" s="312"/>
    </row>
    <row r="28" spans="2:7" x14ac:dyDescent="0.2">
      <c r="B28" s="311"/>
      <c r="C28" s="311"/>
      <c r="D28" s="311"/>
      <c r="E28" s="311"/>
      <c r="F28" s="312"/>
      <c r="G28" s="312"/>
    </row>
    <row r="29" spans="2:7" x14ac:dyDescent="0.2">
      <c r="B29" s="311"/>
      <c r="C29" s="311"/>
      <c r="D29" s="311"/>
      <c r="E29" s="311"/>
      <c r="F29" s="312"/>
      <c r="G29" s="312"/>
    </row>
    <row r="30" spans="2:7" x14ac:dyDescent="0.2">
      <c r="B30" s="311"/>
      <c r="C30" s="311"/>
      <c r="D30" s="311"/>
      <c r="E30" s="311"/>
      <c r="F30" s="312"/>
      <c r="G30" s="312"/>
    </row>
    <row r="31" spans="2:7" x14ac:dyDescent="0.2">
      <c r="B31" s="311"/>
      <c r="C31" s="311"/>
      <c r="D31" s="311"/>
      <c r="E31" s="311"/>
      <c r="F31" s="312"/>
      <c r="G31" s="312"/>
    </row>
    <row r="32" spans="2:7" x14ac:dyDescent="0.2">
      <c r="B32" s="311"/>
      <c r="C32" s="311"/>
      <c r="D32" s="311"/>
      <c r="E32" s="311"/>
      <c r="F32" s="312"/>
      <c r="G32" s="312"/>
    </row>
    <row r="33" spans="2:7" x14ac:dyDescent="0.2">
      <c r="B33" s="311"/>
      <c r="C33" s="311"/>
      <c r="D33" s="311"/>
      <c r="E33" s="311"/>
      <c r="F33" s="312"/>
      <c r="G33" s="312"/>
    </row>
    <row r="34" spans="2:7" x14ac:dyDescent="0.2">
      <c r="B34" s="311"/>
      <c r="C34" s="311"/>
      <c r="D34" s="311"/>
      <c r="E34" s="311"/>
      <c r="F34" s="312"/>
      <c r="G34" s="312"/>
    </row>
    <row r="35" spans="2:7" x14ac:dyDescent="0.2">
      <c r="B35" s="311"/>
      <c r="C35" s="311"/>
      <c r="D35" s="311"/>
      <c r="E35" s="311"/>
      <c r="F35" s="312"/>
      <c r="G35" s="312"/>
    </row>
    <row r="36" spans="2:7" x14ac:dyDescent="0.2">
      <c r="B36" s="311"/>
      <c r="C36" s="311"/>
      <c r="D36" s="311"/>
      <c r="E36" s="311"/>
      <c r="F36" s="312"/>
      <c r="G36" s="312"/>
    </row>
    <row r="37" spans="2:7" x14ac:dyDescent="0.2">
      <c r="B37" s="311"/>
      <c r="C37" s="311"/>
      <c r="D37" s="311"/>
      <c r="E37" s="311"/>
      <c r="F37" s="312"/>
      <c r="G37" s="312"/>
    </row>
    <row r="38" spans="2:7" x14ac:dyDescent="0.2">
      <c r="B38" s="311"/>
      <c r="C38" s="311"/>
      <c r="D38" s="311"/>
      <c r="E38" s="311"/>
      <c r="F38" s="312"/>
      <c r="G38" s="312"/>
    </row>
    <row r="39" spans="2:7" x14ac:dyDescent="0.2">
      <c r="B39" s="311"/>
      <c r="C39" s="311"/>
      <c r="D39" s="311"/>
      <c r="E39" s="311"/>
      <c r="F39" s="312"/>
      <c r="G39" s="312"/>
    </row>
    <row r="40" spans="2:7" x14ac:dyDescent="0.2">
      <c r="B40" s="311"/>
      <c r="C40" s="311"/>
      <c r="D40" s="311"/>
      <c r="E40" s="311"/>
      <c r="F40" s="312"/>
      <c r="G40" s="312"/>
    </row>
    <row r="41" spans="2:7" x14ac:dyDescent="0.2">
      <c r="B41" s="311"/>
      <c r="C41" s="311"/>
      <c r="D41" s="311"/>
      <c r="E41" s="311"/>
      <c r="F41" s="312"/>
      <c r="G41" s="312"/>
    </row>
    <row r="42" spans="2:7" x14ac:dyDescent="0.2">
      <c r="B42" s="311"/>
      <c r="C42" s="311"/>
      <c r="D42" s="311"/>
      <c r="E42" s="311"/>
      <c r="F42" s="312"/>
      <c r="G42" s="312"/>
    </row>
    <row r="43" spans="2:7" x14ac:dyDescent="0.2">
      <c r="B43" s="311"/>
      <c r="C43" s="311"/>
      <c r="D43" s="311"/>
      <c r="E43" s="311"/>
      <c r="F43" s="312"/>
      <c r="G43" s="312"/>
    </row>
    <row r="44" spans="2:7" x14ac:dyDescent="0.2">
      <c r="B44" s="311"/>
      <c r="C44" s="311"/>
      <c r="D44" s="311"/>
      <c r="E44" s="311"/>
      <c r="F44" s="312"/>
      <c r="G44" s="312"/>
    </row>
    <row r="45" spans="2:7" x14ac:dyDescent="0.2">
      <c r="B45" s="311"/>
      <c r="C45" s="311"/>
      <c r="D45" s="311"/>
      <c r="E45" s="311"/>
      <c r="F45" s="312"/>
      <c r="G45" s="312"/>
    </row>
    <row r="46" spans="2:7" x14ac:dyDescent="0.2">
      <c r="B46" s="311"/>
      <c r="C46" s="311"/>
      <c r="D46" s="311"/>
      <c r="E46" s="311"/>
      <c r="F46" s="312"/>
      <c r="G46" s="312"/>
    </row>
    <row r="47" spans="2:7" x14ac:dyDescent="0.2">
      <c r="B47" s="311"/>
      <c r="C47" s="311"/>
      <c r="D47" s="311"/>
      <c r="E47" s="311"/>
      <c r="F47" s="312"/>
      <c r="G47" s="312"/>
    </row>
    <row r="48" spans="2:7" x14ac:dyDescent="0.2">
      <c r="B48" s="311"/>
      <c r="C48" s="311"/>
      <c r="D48" s="311"/>
      <c r="E48" s="311"/>
      <c r="F48" s="312"/>
      <c r="G48" s="312"/>
    </row>
    <row r="49" spans="2:7" x14ac:dyDescent="0.2">
      <c r="B49" s="311"/>
      <c r="C49" s="311"/>
      <c r="D49" s="311"/>
      <c r="E49" s="311"/>
      <c r="F49" s="312"/>
      <c r="G49" s="312"/>
    </row>
    <row r="50" spans="2:7" x14ac:dyDescent="0.2">
      <c r="B50" s="311"/>
      <c r="C50" s="311"/>
      <c r="D50" s="311"/>
      <c r="E50" s="311"/>
      <c r="F50" s="312"/>
      <c r="G50" s="312"/>
    </row>
    <row r="51" spans="2:7" x14ac:dyDescent="0.2">
      <c r="B51" s="311"/>
      <c r="C51" s="311"/>
      <c r="D51" s="311"/>
      <c r="E51" s="311"/>
      <c r="F51" s="312"/>
      <c r="G51" s="312"/>
    </row>
    <row r="52" spans="2:7" x14ac:dyDescent="0.2">
      <c r="B52" s="315"/>
      <c r="C52" s="315"/>
      <c r="D52" s="315"/>
      <c r="E52" s="315"/>
      <c r="F52" s="316"/>
      <c r="G52" s="316"/>
    </row>
    <row r="53" spans="2:7" x14ac:dyDescent="0.2">
      <c r="B53" s="315"/>
      <c r="C53" s="315"/>
      <c r="D53" s="315"/>
      <c r="E53" s="315"/>
      <c r="F53" s="316"/>
      <c r="G53" s="316"/>
    </row>
    <row r="54" spans="2:7" x14ac:dyDescent="0.2">
      <c r="B54" s="315"/>
      <c r="C54" s="315"/>
      <c r="D54" s="315"/>
      <c r="E54" s="315"/>
      <c r="F54" s="316"/>
      <c r="G54" s="316"/>
    </row>
    <row r="55" spans="2:7" x14ac:dyDescent="0.2">
      <c r="B55" s="315"/>
      <c r="C55" s="315"/>
      <c r="D55" s="315"/>
      <c r="E55" s="315"/>
      <c r="F55" s="316"/>
      <c r="G55" s="316"/>
    </row>
    <row r="56" spans="2:7" x14ac:dyDescent="0.2">
      <c r="B56" s="315"/>
      <c r="C56" s="315"/>
      <c r="D56" s="315"/>
      <c r="E56" s="315"/>
      <c r="F56" s="316"/>
      <c r="G56" s="316"/>
    </row>
    <row r="57" spans="2:7" x14ac:dyDescent="0.2">
      <c r="B57" s="315"/>
      <c r="C57" s="315"/>
      <c r="D57" s="315"/>
      <c r="E57" s="315"/>
      <c r="F57" s="316"/>
      <c r="G57" s="316"/>
    </row>
    <row r="58" spans="2:7" x14ac:dyDescent="0.2">
      <c r="B58" s="315"/>
      <c r="C58" s="315"/>
      <c r="D58" s="315"/>
      <c r="E58" s="315"/>
      <c r="F58" s="316"/>
      <c r="G58" s="316"/>
    </row>
    <row r="59" spans="2:7" x14ac:dyDescent="0.2">
      <c r="B59" s="315"/>
      <c r="C59" s="315"/>
      <c r="D59" s="315"/>
      <c r="E59" s="315"/>
      <c r="F59" s="316"/>
      <c r="G59" s="316"/>
    </row>
    <row r="60" spans="2:7" x14ac:dyDescent="0.2">
      <c r="B60" s="315"/>
      <c r="C60" s="315"/>
      <c r="D60" s="315"/>
      <c r="E60" s="315"/>
      <c r="F60" s="316"/>
      <c r="G60" s="316"/>
    </row>
    <row r="61" spans="2:7" x14ac:dyDescent="0.2">
      <c r="B61" s="315"/>
      <c r="C61" s="315"/>
      <c r="D61" s="315"/>
      <c r="E61" s="315"/>
      <c r="F61" s="316"/>
      <c r="G61" s="316"/>
    </row>
  </sheetData>
  <mergeCells count="3">
    <mergeCell ref="A4:F4"/>
    <mergeCell ref="A15:F15"/>
    <mergeCell ref="A2:F2"/>
  </mergeCells>
  <conditionalFormatting sqref="B6:E6">
    <cfRule type="cellIs" dxfId="19" priority="3" operator="equal">
      <formula>""</formula>
    </cfRule>
  </conditionalFormatting>
  <conditionalFormatting sqref="B13:F13">
    <cfRule type="cellIs" dxfId="18" priority="1" operator="notEqual">
      <formula>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5">
    <pageSetUpPr fitToPage="1"/>
  </sheetPr>
  <dimension ref="A1:H38"/>
  <sheetViews>
    <sheetView showGridLines="0" zoomScale="90" zoomScaleNormal="90" workbookViewId="0">
      <pane xSplit="1" ySplit="6" topLeftCell="B13" activePane="bottomRight" state="frozen"/>
      <selection sqref="A1:F19"/>
      <selection pane="topRight" sqref="A1:F19"/>
      <selection pane="bottomLeft" sqref="A1:F19"/>
      <selection pane="bottomRight" activeCell="D16" sqref="D16"/>
    </sheetView>
  </sheetViews>
  <sheetFormatPr baseColWidth="10" defaultColWidth="11.42578125" defaultRowHeight="15" x14ac:dyDescent="0.2"/>
  <cols>
    <col min="1" max="1" width="81.7109375" style="322" customWidth="1"/>
    <col min="2" max="7" width="16.7109375" style="47" customWidth="1"/>
    <col min="8" max="8" width="16.7109375" style="48" customWidth="1"/>
    <col min="9" max="16384" width="11.42578125" style="47"/>
  </cols>
  <sheetData>
    <row r="1" spans="1:8" ht="15.75" x14ac:dyDescent="0.2">
      <c r="A1" s="45"/>
      <c r="B1" s="46"/>
    </row>
    <row r="2" spans="1:8" ht="18.600000000000001" customHeight="1" x14ac:dyDescent="0.2">
      <c r="A2" s="541" t="str">
        <f>"Répartition des chercheurs par discipline d'activité exercée en personne physique (PP) au 31/12/" &amp; SURVEY_YEAR &amp; " "</f>
        <v xml:space="preserve">Répartition des chercheurs par discipline d'activité exercée en personne physique (PP) au 31/12/2025 </v>
      </c>
      <c r="B2" s="541"/>
      <c r="C2" s="541"/>
      <c r="D2" s="541"/>
      <c r="E2" s="541"/>
      <c r="F2" s="541"/>
      <c r="G2" s="541"/>
      <c r="H2" s="541"/>
    </row>
    <row r="3" spans="1:8" ht="35.25" customHeight="1" x14ac:dyDescent="0.2">
      <c r="A3" s="593" t="s">
        <v>632</v>
      </c>
      <c r="B3" s="593"/>
      <c r="C3" s="593"/>
      <c r="D3" s="593"/>
      <c r="E3" s="593"/>
      <c r="F3" s="593"/>
      <c r="G3" s="593"/>
      <c r="H3" s="593"/>
    </row>
    <row r="4" spans="1:8" ht="15.6" customHeight="1" x14ac:dyDescent="0.2">
      <c r="A4" s="604" t="str">
        <f>"En Personnes Physiques* (PP) au 31/12/" &amp; SURVEY_YEAR</f>
        <v>En Personnes Physiques* (PP) au 31/12/2025</v>
      </c>
      <c r="B4" s="604"/>
      <c r="C4" s="604"/>
      <c r="D4" s="604"/>
      <c r="E4" s="604"/>
      <c r="F4" s="604"/>
      <c r="G4" s="604"/>
      <c r="H4" s="604"/>
    </row>
    <row r="5" spans="1:8" ht="40.5" customHeight="1" x14ac:dyDescent="0.2">
      <c r="A5" s="608" t="s">
        <v>633</v>
      </c>
      <c r="B5" s="608"/>
      <c r="C5" s="608"/>
      <c r="D5" s="608"/>
      <c r="E5" s="608"/>
      <c r="F5" s="608"/>
      <c r="G5" s="608"/>
      <c r="H5" s="608"/>
    </row>
    <row r="6" spans="1:8" s="321" customFormat="1" ht="60.75" x14ac:dyDescent="0.25">
      <c r="A6" s="304" t="s">
        <v>573</v>
      </c>
      <c r="B6" s="396" t="s">
        <v>635</v>
      </c>
      <c r="C6" s="471" t="s">
        <v>636</v>
      </c>
      <c r="D6" s="471" t="s">
        <v>596</v>
      </c>
      <c r="E6" s="471" t="s">
        <v>597</v>
      </c>
      <c r="F6" s="472" t="s">
        <v>598</v>
      </c>
      <c r="G6" s="396" t="s">
        <v>599</v>
      </c>
      <c r="H6" s="396" t="s">
        <v>600</v>
      </c>
    </row>
    <row r="7" spans="1:8" x14ac:dyDescent="0.2">
      <c r="A7" s="137" t="s">
        <v>381</v>
      </c>
      <c r="B7" s="456"/>
      <c r="C7" s="459">
        <f>NTI_NDOC_MATH+DOC_MATH</f>
        <v>0</v>
      </c>
      <c r="D7" s="456"/>
      <c r="E7" s="456"/>
      <c r="F7" s="459">
        <f>TI_MATH+NTI_MATH</f>
        <v>0</v>
      </c>
      <c r="G7" s="456"/>
      <c r="H7" s="459">
        <f>TOT_MATH-F_MATH</f>
        <v>0</v>
      </c>
    </row>
    <row r="8" spans="1:8" x14ac:dyDescent="0.2">
      <c r="A8" s="137" t="s">
        <v>382</v>
      </c>
      <c r="B8" s="456"/>
      <c r="C8" s="459">
        <f>NTI_NDOC_PHYS+DOC_PHYS</f>
        <v>0</v>
      </c>
      <c r="D8" s="456"/>
      <c r="E8" s="456"/>
      <c r="F8" s="459">
        <f>TI_PHYS+NTI_PHYS</f>
        <v>0</v>
      </c>
      <c r="G8" s="456"/>
      <c r="H8" s="459">
        <f>TOT_PHYS-F_PHYS</f>
        <v>0</v>
      </c>
    </row>
    <row r="9" spans="1:8" x14ac:dyDescent="0.2">
      <c r="A9" s="137" t="s">
        <v>383</v>
      </c>
      <c r="B9" s="456"/>
      <c r="C9" s="459">
        <f>NTI_NDOC_CHIM+DOC_CHIM</f>
        <v>0</v>
      </c>
      <c r="D9" s="456"/>
      <c r="E9" s="456"/>
      <c r="F9" s="459">
        <f>TI_CHIM+NTI_CHIM</f>
        <v>0</v>
      </c>
      <c r="G9" s="456"/>
      <c r="H9" s="459">
        <f>TOT_CHIM-F_CHIM</f>
        <v>0</v>
      </c>
    </row>
    <row r="10" spans="1:8" ht="30" x14ac:dyDescent="0.2">
      <c r="A10" s="137" t="s">
        <v>585</v>
      </c>
      <c r="B10" s="456"/>
      <c r="C10" s="459">
        <f>NTI_NDOC_STIC+DOC_STIC</f>
        <v>0</v>
      </c>
      <c r="D10" s="456"/>
      <c r="E10" s="456"/>
      <c r="F10" s="459">
        <f>TI_STIC+NTI_STIC</f>
        <v>0</v>
      </c>
      <c r="G10" s="456"/>
      <c r="H10" s="459">
        <f>TOT_STIC-F_STIC</f>
        <v>0</v>
      </c>
    </row>
    <row r="11" spans="1:8" ht="45" x14ac:dyDescent="0.2">
      <c r="A11" s="137" t="s">
        <v>584</v>
      </c>
      <c r="B11" s="456"/>
      <c r="C11" s="459">
        <f>NTI_NDOC_MECA+DOC_MECA</f>
        <v>0</v>
      </c>
      <c r="D11" s="456"/>
      <c r="E11" s="456"/>
      <c r="F11" s="459">
        <f>TI_MECA+NTI_MECA</f>
        <v>0</v>
      </c>
      <c r="G11" s="456"/>
      <c r="H11" s="459">
        <f>TOT_MECA-F_MECA</f>
        <v>0</v>
      </c>
    </row>
    <row r="12" spans="1:8" ht="30" x14ac:dyDescent="0.2">
      <c r="A12" s="137" t="s">
        <v>384</v>
      </c>
      <c r="B12" s="456"/>
      <c r="C12" s="459">
        <f>NTI_NDOC_NATU+DOC_NATU</f>
        <v>0</v>
      </c>
      <c r="D12" s="456"/>
      <c r="E12" s="456"/>
      <c r="F12" s="459">
        <f>TI_NATU+NTI_NATU</f>
        <v>0</v>
      </c>
      <c r="G12" s="456"/>
      <c r="H12" s="459">
        <f>TOT_NATU-F_NATU</f>
        <v>0</v>
      </c>
    </row>
    <row r="13" spans="1:8" x14ac:dyDescent="0.2">
      <c r="A13" s="137" t="s">
        <v>385</v>
      </c>
      <c r="B13" s="456"/>
      <c r="C13" s="459">
        <f>NTI_NDOC_AGRI+DOC_AGRI</f>
        <v>0</v>
      </c>
      <c r="D13" s="456"/>
      <c r="E13" s="456"/>
      <c r="F13" s="459">
        <f>TI_AGRI+NTI_AGRI</f>
        <v>0</v>
      </c>
      <c r="G13" s="456"/>
      <c r="H13" s="459">
        <f>TOT_AGRI-F_AGRI</f>
        <v>0</v>
      </c>
    </row>
    <row r="14" spans="1:8" x14ac:dyDescent="0.2">
      <c r="A14" s="137" t="s">
        <v>386</v>
      </c>
      <c r="B14" s="456"/>
      <c r="C14" s="459">
        <f>NTI_NDOC_SV+DOC_SV</f>
        <v>0</v>
      </c>
      <c r="D14" s="456"/>
      <c r="E14" s="456"/>
      <c r="F14" s="459">
        <f>TI_SV+NTI_SV</f>
        <v>0</v>
      </c>
      <c r="G14" s="456"/>
      <c r="H14" s="459">
        <f>TOT_SV-F_SV</f>
        <v>0</v>
      </c>
    </row>
    <row r="15" spans="1:8" x14ac:dyDescent="0.2">
      <c r="A15" s="137" t="s">
        <v>387</v>
      </c>
      <c r="B15" s="456"/>
      <c r="C15" s="459">
        <f>NTI_NDOC_MED+DOC_MED</f>
        <v>0</v>
      </c>
      <c r="D15" s="456"/>
      <c r="E15" s="456"/>
      <c r="F15" s="459">
        <f>TI_MED+NTI_MED</f>
        <v>0</v>
      </c>
      <c r="G15" s="456"/>
      <c r="H15" s="459">
        <f>TOT_MED-F_MED</f>
        <v>0</v>
      </c>
    </row>
    <row r="16" spans="1:8" ht="45" x14ac:dyDescent="0.2">
      <c r="A16" s="137" t="s">
        <v>388</v>
      </c>
      <c r="B16" s="456"/>
      <c r="C16" s="459">
        <f>NTI_NDOC_SS+DOC_SS</f>
        <v>0</v>
      </c>
      <c r="D16" s="456"/>
      <c r="E16" s="456"/>
      <c r="F16" s="459">
        <f>TI_SS+NTI_SS</f>
        <v>0</v>
      </c>
      <c r="G16" s="456"/>
      <c r="H16" s="459">
        <f>TOT_SS-F_SS</f>
        <v>0</v>
      </c>
    </row>
    <row r="17" spans="1:8" ht="30" x14ac:dyDescent="0.2">
      <c r="A17" s="137" t="s">
        <v>389</v>
      </c>
      <c r="B17" s="456"/>
      <c r="C17" s="459">
        <f>NTI_NDOC_SH+DOC_SH</f>
        <v>0</v>
      </c>
      <c r="D17" s="456"/>
      <c r="E17" s="456"/>
      <c r="F17" s="459">
        <f>TI_SH+NTI_SH</f>
        <v>0</v>
      </c>
      <c r="G17" s="456"/>
      <c r="H17" s="459">
        <f>TOT_SH-F_SH</f>
        <v>0</v>
      </c>
    </row>
    <row r="18" spans="1:8" ht="30" x14ac:dyDescent="0.2">
      <c r="A18" s="137" t="s">
        <v>390</v>
      </c>
      <c r="B18" s="456"/>
      <c r="C18" s="459">
        <f>NTI_NDOC_GES+DOC_GES</f>
        <v>0</v>
      </c>
      <c r="D18" s="456"/>
      <c r="E18" s="456"/>
      <c r="F18" s="459">
        <f>TI_GES+NTI_GES</f>
        <v>0</v>
      </c>
      <c r="G18" s="456"/>
      <c r="H18" s="459">
        <f>TOT_GES-F_GES</f>
        <v>0</v>
      </c>
    </row>
    <row r="19" spans="1:8" s="72" customFormat="1" ht="15.75" x14ac:dyDescent="0.25">
      <c r="A19" s="242" t="s">
        <v>391</v>
      </c>
      <c r="B19" s="459">
        <f t="shared" ref="B19:H19" si="0">SUM(B7:B18)</f>
        <v>0</v>
      </c>
      <c r="C19" s="459">
        <f t="shared" si="0"/>
        <v>0</v>
      </c>
      <c r="D19" s="459">
        <f t="shared" si="0"/>
        <v>0</v>
      </c>
      <c r="E19" s="459">
        <f t="shared" si="0"/>
        <v>0</v>
      </c>
      <c r="F19" s="459">
        <f t="shared" si="0"/>
        <v>0</v>
      </c>
      <c r="G19" s="459">
        <f t="shared" si="0"/>
        <v>0</v>
      </c>
      <c r="H19" s="459">
        <f t="shared" si="0"/>
        <v>0</v>
      </c>
    </row>
    <row r="20" spans="1:8" s="72" customFormat="1" ht="21.75" customHeight="1" x14ac:dyDescent="0.25">
      <c r="A20" s="145"/>
      <c r="B20" s="145"/>
      <c r="C20" s="145"/>
      <c r="H20" s="49"/>
    </row>
    <row r="21" spans="1:8" ht="15.75" customHeight="1" x14ac:dyDescent="0.2">
      <c r="A21" s="475" t="s">
        <v>574</v>
      </c>
      <c r="B21" s="475"/>
      <c r="C21" s="475"/>
      <c r="D21" s="145"/>
      <c r="E21" s="145"/>
      <c r="H21" s="51"/>
    </row>
    <row r="22" spans="1:8" ht="75" x14ac:dyDescent="0.2">
      <c r="A22" s="323" t="s">
        <v>575</v>
      </c>
      <c r="B22" s="473" t="s">
        <v>644</v>
      </c>
      <c r="C22" s="473" t="s">
        <v>360</v>
      </c>
      <c r="D22" s="396" t="s">
        <v>596</v>
      </c>
      <c r="E22" s="396" t="s">
        <v>597</v>
      </c>
      <c r="G22" s="396" t="s">
        <v>599</v>
      </c>
      <c r="H22" s="396" t="s">
        <v>600</v>
      </c>
    </row>
    <row r="23" spans="1:8" ht="15.75" x14ac:dyDescent="0.2">
      <c r="A23" s="242" t="s">
        <v>391</v>
      </c>
      <c r="B23" s="459">
        <f>VALUE(DR_CDI)+VALUE(CR_CDI)+VALUE(DOC_CDI)</f>
        <v>0</v>
      </c>
      <c r="C23" s="459">
        <f>VALUE(DR_CDD)+VALUE(CR_CDD)+VALUE(DOC_CDD)</f>
        <v>0</v>
      </c>
      <c r="D23" s="459">
        <f>VALUE(DR_CDD)+VALUE(CR_CDD)</f>
        <v>0</v>
      </c>
      <c r="E23" s="459">
        <f>DOC_CDD</f>
        <v>0</v>
      </c>
      <c r="G23" s="459">
        <f>DR_FE + CR_FE  + DOC_FE</f>
        <v>0</v>
      </c>
      <c r="H23" s="459">
        <f>DR_HO + CR_HO  + DOC_HO</f>
        <v>0</v>
      </c>
    </row>
    <row r="24" spans="1:8" ht="15.75" x14ac:dyDescent="0.2">
      <c r="A24" s="606" t="str">
        <f>IF(TI_DISC&lt;&gt;B23,"Le total du personnel de recherche titulaire par discipline ne correspond pas à la somme du personnel de recherche titulaire (fonctionnaires, CDI)","Contrôles OK")</f>
        <v>Contrôles OK</v>
      </c>
      <c r="B24" s="606"/>
      <c r="C24" s="606"/>
      <c r="H24" s="57"/>
    </row>
    <row r="25" spans="1:8" ht="15.75" x14ac:dyDescent="0.2">
      <c r="A25" s="607" t="str">
        <f>IF(NTI_DISC&lt;&gt;C23,"Le total du personnel de recherche non titulaire par discipline ne correspond pas à la somme du personnel de recherche non titulaire (CDD, contractuel, vacataire, post-doc)","Contrôles OK")</f>
        <v>Contrôles OK</v>
      </c>
      <c r="B25" s="607"/>
      <c r="C25" s="607"/>
      <c r="H25" s="57"/>
    </row>
    <row r="27" spans="1:8" x14ac:dyDescent="0.2">
      <c r="H27" s="58"/>
    </row>
    <row r="28" spans="1:8" x14ac:dyDescent="0.2">
      <c r="H28" s="51"/>
    </row>
    <row r="29" spans="1:8" x14ac:dyDescent="0.2">
      <c r="H29" s="51"/>
    </row>
    <row r="30" spans="1:8" x14ac:dyDescent="0.2">
      <c r="H30" s="51"/>
    </row>
    <row r="31" spans="1:8" x14ac:dyDescent="0.2">
      <c r="H31" s="51"/>
    </row>
    <row r="32" spans="1:8" x14ac:dyDescent="0.2">
      <c r="H32" s="51"/>
    </row>
    <row r="33" spans="2:8" x14ac:dyDescent="0.2">
      <c r="H33" s="51"/>
    </row>
    <row r="35" spans="2:8" ht="15.75" x14ac:dyDescent="0.2">
      <c r="H35" s="59"/>
    </row>
    <row r="36" spans="2:8" s="322" customFormat="1" ht="31.5" customHeight="1" x14ac:dyDescent="0.2">
      <c r="B36" s="47"/>
      <c r="C36" s="47"/>
      <c r="E36" s="47"/>
      <c r="F36" s="47"/>
      <c r="G36" s="47"/>
      <c r="H36" s="48"/>
    </row>
    <row r="37" spans="2:8" s="322" customFormat="1" ht="31.5" customHeight="1" x14ac:dyDescent="0.2">
      <c r="B37" s="47"/>
      <c r="C37" s="47"/>
      <c r="E37" s="47"/>
      <c r="F37" s="47"/>
      <c r="G37" s="47"/>
      <c r="H37" s="48"/>
    </row>
    <row r="38" spans="2:8" s="322" customFormat="1" ht="31.5" customHeight="1" x14ac:dyDescent="0.2">
      <c r="B38" s="47"/>
      <c r="C38" s="47"/>
      <c r="E38" s="47"/>
      <c r="F38" s="47"/>
      <c r="G38" s="47"/>
      <c r="H38" s="48"/>
    </row>
  </sheetData>
  <mergeCells count="6">
    <mergeCell ref="A2:H2"/>
    <mergeCell ref="A24:C24"/>
    <mergeCell ref="A25:C25"/>
    <mergeCell ref="A3:H3"/>
    <mergeCell ref="A5:H5"/>
    <mergeCell ref="A4:H4"/>
  </mergeCells>
  <conditionalFormatting sqref="B19">
    <cfRule type="cellIs" dxfId="17" priority="5" operator="notEqual">
      <formula>$B$23</formula>
    </cfRule>
  </conditionalFormatting>
  <conditionalFormatting sqref="C19">
    <cfRule type="cellIs" dxfId="16" priority="4" operator="notEqual">
      <formula>$C$23</formula>
    </cfRule>
  </conditionalFormatting>
  <conditionalFormatting sqref="D19">
    <cfRule type="cellIs" dxfId="15" priority="3" operator="notEqual">
      <formula>$D$23</formula>
    </cfRule>
  </conditionalFormatting>
  <conditionalFormatting sqref="E19">
    <cfRule type="cellIs" dxfId="14" priority="2" operator="notEqual">
      <formula>$E$23</formula>
    </cfRule>
  </conditionalFormatting>
  <conditionalFormatting sqref="G19">
    <cfRule type="cellIs" dxfId="13" priority="1" operator="notEqual">
      <formula>$G$23</formula>
    </cfRule>
  </conditionalFormatting>
  <printOptions horizontalCentered="1"/>
  <pageMargins left="0.23622047244094491" right="0.59055118110236227" top="0.39370078740157483" bottom="0.78740157480314965" header="0.39370078740157483" footer="0.55118110236220474"/>
  <pageSetup paperSize="9" scale="47" orientation="portrait" r:id="rId1"/>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
  <dimension ref="A1:M12"/>
  <sheetViews>
    <sheetView showGridLines="0" zoomScaleNormal="100" workbookViewId="0">
      <selection activeCell="A11" sqref="A11:C11"/>
    </sheetView>
  </sheetViews>
  <sheetFormatPr baseColWidth="10" defaultRowHeight="15" x14ac:dyDescent="0.25"/>
  <cols>
    <col min="1" max="1" width="12" customWidth="1"/>
    <col min="2" max="6" width="15.7109375" customWidth="1"/>
    <col min="8" max="13" width="11.42578125" style="479"/>
  </cols>
  <sheetData>
    <row r="1" spans="1:13" ht="30.75" customHeight="1" x14ac:dyDescent="0.25">
      <c r="A1" s="440" t="str">
        <f>"Les recrutements externes sur CDI de personnel affecté à la R&amp;D en "&amp;SURVEY_YEAR</f>
        <v>Les recrutements externes sur CDI de personnel affecté à la R&amp;D en 2025</v>
      </c>
      <c r="B1" s="441"/>
      <c r="C1" s="441"/>
      <c r="D1" s="440"/>
      <c r="E1" s="440"/>
      <c r="F1" s="440"/>
      <c r="H1" s="610" t="s">
        <v>428</v>
      </c>
      <c r="I1" s="610"/>
      <c r="J1" s="610"/>
      <c r="K1" s="610"/>
      <c r="L1" s="610"/>
      <c r="M1" s="610"/>
    </row>
    <row r="2" spans="1:13" ht="36.75" customHeight="1" x14ac:dyDescent="0.25">
      <c r="A2" s="593" t="s">
        <v>637</v>
      </c>
      <c r="B2" s="593"/>
      <c r="C2" s="593"/>
      <c r="D2" s="593"/>
      <c r="E2" s="593"/>
      <c r="F2" s="593"/>
    </row>
    <row r="3" spans="1:13" ht="45" customHeight="1" x14ac:dyDescent="0.25">
      <c r="A3" s="593" t="s">
        <v>648</v>
      </c>
      <c r="B3" s="593"/>
      <c r="C3" s="593"/>
      <c r="D3" s="593"/>
      <c r="E3" s="593"/>
      <c r="F3" s="593"/>
      <c r="H3" s="609" t="s">
        <v>649</v>
      </c>
      <c r="I3" s="609"/>
      <c r="J3" s="609"/>
      <c r="K3" s="609"/>
      <c r="L3" s="609"/>
      <c r="M3" s="609"/>
    </row>
    <row r="4" spans="1:13" x14ac:dyDescent="0.25">
      <c r="A4" s="386"/>
      <c r="B4" s="386"/>
      <c r="C4" s="386"/>
      <c r="D4" s="387"/>
      <c r="E4" s="387"/>
      <c r="F4" s="387"/>
    </row>
    <row r="5" spans="1:13" ht="63" x14ac:dyDescent="0.25">
      <c r="A5" s="342" t="s">
        <v>594</v>
      </c>
      <c r="B5" s="342" t="s">
        <v>412</v>
      </c>
      <c r="C5" s="342" t="s">
        <v>421</v>
      </c>
      <c r="D5" s="342" t="s">
        <v>601</v>
      </c>
      <c r="E5" s="342" t="s">
        <v>414</v>
      </c>
      <c r="F5" s="290" t="s">
        <v>595</v>
      </c>
    </row>
    <row r="6" spans="1:13" x14ac:dyDescent="0.25">
      <c r="A6" s="388" t="s">
        <v>362</v>
      </c>
      <c r="B6" s="460"/>
      <c r="C6" s="460"/>
      <c r="D6" s="460"/>
      <c r="E6" s="460"/>
      <c r="F6" s="457">
        <f>SUM(B6:E6)</f>
        <v>0</v>
      </c>
    </row>
    <row r="7" spans="1:13" x14ac:dyDescent="0.25">
      <c r="A7" s="389" t="s">
        <v>363</v>
      </c>
      <c r="B7" s="460"/>
      <c r="C7" s="460"/>
      <c r="D7" s="460"/>
      <c r="E7" s="460"/>
      <c r="F7" s="457">
        <f>SUM(B7:E7)</f>
        <v>0</v>
      </c>
    </row>
    <row r="8" spans="1:13" ht="15.75" x14ac:dyDescent="0.25">
      <c r="A8" s="289" t="s">
        <v>357</v>
      </c>
      <c r="B8" s="457">
        <f>SUM(B6:B7)</f>
        <v>0</v>
      </c>
      <c r="C8" s="457">
        <f>SUM(C6:C7)</f>
        <v>0</v>
      </c>
      <c r="D8" s="457">
        <f>SUM(D6:D7)</f>
        <v>0</v>
      </c>
      <c r="E8" s="457">
        <f>SUM(E6:E7)</f>
        <v>0</v>
      </c>
      <c r="F8" s="457">
        <f>SUM(F6:F7)</f>
        <v>0</v>
      </c>
    </row>
    <row r="9" spans="1:13" x14ac:dyDescent="0.25">
      <c r="A9" s="390"/>
      <c r="B9" s="390"/>
      <c r="C9" s="390"/>
      <c r="D9" s="391"/>
      <c r="E9" s="391"/>
      <c r="F9" s="391"/>
    </row>
    <row r="10" spans="1:13" ht="44.25" customHeight="1" x14ac:dyDescent="0.25">
      <c r="A10" s="611" t="s">
        <v>639</v>
      </c>
      <c r="B10" s="612"/>
      <c r="C10" s="442"/>
      <c r="D10" s="394"/>
      <c r="E10" s="393"/>
      <c r="F10" s="395"/>
      <c r="H10" s="609" t="s">
        <v>640</v>
      </c>
      <c r="I10" s="609"/>
      <c r="J10" s="609"/>
      <c r="K10" s="609"/>
      <c r="L10" s="609"/>
      <c r="M10" s="609"/>
    </row>
    <row r="11" spans="1:13" x14ac:dyDescent="0.25">
      <c r="A11" s="606" t="str">
        <f>"Contrôle : "&amp;IF(EPIC_REC_TOT_ICNC &gt; 0,IF(AND(20&lt; EPIC_REC_ICNC_AGE, EPIC_REC_ICNC_AGE &lt;60),"OK","L'âge doit être rempli et compris entre 20 et 60 ans"),IF(EPIC_REC_ICNC_AGE&gt;0,"Il n’y a pas d’effectifs recrutés, l'âge ne doit être rempli",""))</f>
        <v xml:space="preserve">Contrôle : </v>
      </c>
      <c r="B11" s="606"/>
      <c r="C11" s="606"/>
      <c r="D11" s="613"/>
      <c r="E11" s="613"/>
      <c r="F11" s="613"/>
    </row>
    <row r="12" spans="1:13" x14ac:dyDescent="0.25">
      <c r="A12" s="392"/>
      <c r="B12" s="392"/>
      <c r="C12" s="392"/>
      <c r="D12" s="392"/>
      <c r="E12" s="392"/>
      <c r="F12" s="392"/>
    </row>
  </sheetData>
  <mergeCells count="8">
    <mergeCell ref="H10:M10"/>
    <mergeCell ref="H1:M1"/>
    <mergeCell ref="A2:F2"/>
    <mergeCell ref="A10:B10"/>
    <mergeCell ref="A11:C11"/>
    <mergeCell ref="D11:F11"/>
    <mergeCell ref="A3:F3"/>
    <mergeCell ref="H3:M3"/>
  </mergeCells>
  <conditionalFormatting sqref="B5:E5">
    <cfRule type="cellIs" dxfId="12" priority="1" operator="equal">
      <formula>""</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
  <dimension ref="A1:H23"/>
  <sheetViews>
    <sheetView showGridLines="0" zoomScale="90" zoomScaleNormal="90" workbookViewId="0">
      <pane xSplit="1" ySplit="6" topLeftCell="B7" activePane="bottomRight" state="frozen"/>
      <selection pane="topRight" activeCell="B1" sqref="B1"/>
      <selection pane="bottomLeft" activeCell="A7" sqref="A7"/>
      <selection pane="bottomRight" activeCell="C23" sqref="C23"/>
    </sheetView>
  </sheetViews>
  <sheetFormatPr baseColWidth="10" defaultColWidth="12.42578125" defaultRowHeight="14.25" x14ac:dyDescent="0.2"/>
  <cols>
    <col min="1" max="1" width="60.140625" style="364" customWidth="1"/>
    <col min="2" max="3" width="21.7109375" style="364" customWidth="1"/>
    <col min="4" max="5" width="23.140625" style="364" customWidth="1"/>
    <col min="6" max="6" width="16.7109375" style="364" customWidth="1"/>
    <col min="7" max="7" width="3.28515625" style="364" customWidth="1"/>
    <col min="8" max="8" width="32.28515625" style="364" customWidth="1"/>
    <col min="9" max="16384" width="12.42578125" style="364"/>
  </cols>
  <sheetData>
    <row r="1" spans="1:8" s="386" customFormat="1" ht="30" customHeight="1" x14ac:dyDescent="0.25">
      <c r="A1" s="614" t="str">
        <f>"Recrutements externes de chercheurs en CDI, par discipline de recherche, en "&amp;SURVEY_YEAR</f>
        <v>Recrutements externes de chercheurs en CDI, par discipline de recherche, en 2025</v>
      </c>
      <c r="B1" s="614"/>
      <c r="C1" s="614"/>
      <c r="D1" s="614"/>
      <c r="E1" s="614"/>
      <c r="F1" s="614"/>
      <c r="G1" s="397"/>
    </row>
    <row r="2" spans="1:8" s="398" customFormat="1" ht="16.5" customHeight="1" x14ac:dyDescent="0.25">
      <c r="A2" s="593" t="s">
        <v>634</v>
      </c>
      <c r="B2" s="593"/>
      <c r="C2" s="593"/>
      <c r="D2" s="593"/>
      <c r="E2" s="593"/>
      <c r="F2" s="593"/>
      <c r="G2" s="364"/>
    </row>
    <row r="3" spans="1:8" s="399" customFormat="1" ht="15" x14ac:dyDescent="0.25">
      <c r="B3" s="400"/>
      <c r="C3" s="400"/>
      <c r="D3" s="400"/>
      <c r="E3" s="400"/>
      <c r="F3" s="400"/>
      <c r="G3" s="401"/>
    </row>
    <row r="4" spans="1:8" s="402" customFormat="1" ht="6.75" customHeight="1" x14ac:dyDescent="0.25">
      <c r="A4" s="364"/>
      <c r="G4" s="398"/>
    </row>
    <row r="5" spans="1:8" s="402" customFormat="1" ht="15.75" x14ac:dyDescent="0.25">
      <c r="A5" s="403" t="s">
        <v>602</v>
      </c>
      <c r="B5" s="615" t="s">
        <v>603</v>
      </c>
      <c r="C5" s="616"/>
      <c r="D5" s="615" t="s">
        <v>604</v>
      </c>
      <c r="E5" s="616"/>
      <c r="F5" s="617" t="s">
        <v>357</v>
      </c>
      <c r="G5" s="404"/>
    </row>
    <row r="6" spans="1:8" s="409" customFormat="1" ht="15" x14ac:dyDescent="0.25">
      <c r="A6" s="405" t="s">
        <v>605</v>
      </c>
      <c r="B6" s="406" t="s">
        <v>362</v>
      </c>
      <c r="C6" s="407" t="s">
        <v>363</v>
      </c>
      <c r="D6" s="406" t="s">
        <v>362</v>
      </c>
      <c r="E6" s="407" t="s">
        <v>363</v>
      </c>
      <c r="F6" s="617"/>
      <c r="G6" s="408"/>
    </row>
    <row r="7" spans="1:8" s="409" customFormat="1" ht="42.75" x14ac:dyDescent="0.2">
      <c r="A7" s="474" t="s">
        <v>638</v>
      </c>
      <c r="B7" s="457">
        <f xml:space="preserve"> EPIC_REC_H_ICC</f>
        <v>0</v>
      </c>
      <c r="C7" s="457">
        <f xml:space="preserve"> EPIC_REC_F_ICC</f>
        <v>0</v>
      </c>
      <c r="D7" s="457">
        <f xml:space="preserve"> EPIC_REC_H_ICNC</f>
        <v>0</v>
      </c>
      <c r="E7" s="457">
        <f xml:space="preserve"> EPIC_REC_F_ICNC</f>
        <v>0</v>
      </c>
      <c r="F7" s="457">
        <f>SUM(B7:E7)</f>
        <v>0</v>
      </c>
      <c r="G7" s="410"/>
    </row>
    <row r="8" spans="1:8" s="408" customFormat="1" ht="15" x14ac:dyDescent="0.2">
      <c r="A8" s="411" t="s">
        <v>381</v>
      </c>
      <c r="B8" s="461"/>
      <c r="C8" s="461"/>
      <c r="D8" s="461"/>
      <c r="E8" s="461"/>
      <c r="F8" s="457">
        <f t="shared" ref="F8:F19" si="0">SUM(B8:E8)</f>
        <v>0</v>
      </c>
      <c r="G8" s="376"/>
    </row>
    <row r="9" spans="1:8" s="408" customFormat="1" ht="15" x14ac:dyDescent="0.2">
      <c r="A9" s="411" t="s">
        <v>382</v>
      </c>
      <c r="B9" s="461"/>
      <c r="C9" s="461"/>
      <c r="D9" s="461"/>
      <c r="E9" s="461"/>
      <c r="F9" s="457">
        <f t="shared" si="0"/>
        <v>0</v>
      </c>
      <c r="G9" s="376"/>
    </row>
    <row r="10" spans="1:8" s="408" customFormat="1" ht="15" x14ac:dyDescent="0.2">
      <c r="A10" s="411" t="s">
        <v>383</v>
      </c>
      <c r="B10" s="461"/>
      <c r="C10" s="461"/>
      <c r="D10" s="461"/>
      <c r="E10" s="461"/>
      <c r="F10" s="457">
        <f t="shared" si="0"/>
        <v>0</v>
      </c>
      <c r="G10" s="376"/>
    </row>
    <row r="11" spans="1:8" s="408" customFormat="1" ht="34.15" customHeight="1" x14ac:dyDescent="0.2">
      <c r="A11" s="411" t="s">
        <v>585</v>
      </c>
      <c r="B11" s="461"/>
      <c r="C11" s="461"/>
      <c r="D11" s="461"/>
      <c r="E11" s="461"/>
      <c r="F11" s="457">
        <f t="shared" si="0"/>
        <v>0</v>
      </c>
      <c r="G11" s="376"/>
    </row>
    <row r="12" spans="1:8" s="412" customFormat="1" ht="57" x14ac:dyDescent="0.2">
      <c r="A12" s="411" t="s">
        <v>584</v>
      </c>
      <c r="B12" s="461"/>
      <c r="C12" s="461"/>
      <c r="D12" s="461"/>
      <c r="E12" s="461"/>
      <c r="F12" s="457">
        <f t="shared" si="0"/>
        <v>0</v>
      </c>
      <c r="G12" s="376"/>
    </row>
    <row r="13" spans="1:8" s="412" customFormat="1" ht="28.5" x14ac:dyDescent="0.2">
      <c r="A13" s="411" t="s">
        <v>384</v>
      </c>
      <c r="B13" s="461"/>
      <c r="C13" s="461"/>
      <c r="D13" s="461"/>
      <c r="E13" s="461"/>
      <c r="F13" s="457">
        <f t="shared" si="0"/>
        <v>0</v>
      </c>
      <c r="G13" s="376"/>
    </row>
    <row r="14" spans="1:8" s="408" customFormat="1" ht="15" x14ac:dyDescent="0.2">
      <c r="A14" s="411" t="s">
        <v>385</v>
      </c>
      <c r="B14" s="461"/>
      <c r="C14" s="461"/>
      <c r="D14" s="461"/>
      <c r="E14" s="461"/>
      <c r="F14" s="457">
        <f t="shared" si="0"/>
        <v>0</v>
      </c>
      <c r="G14" s="376"/>
    </row>
    <row r="15" spans="1:8" s="408" customFormat="1" ht="15" x14ac:dyDescent="0.2">
      <c r="A15" s="411" t="s">
        <v>386</v>
      </c>
      <c r="B15" s="461"/>
      <c r="C15" s="461"/>
      <c r="D15" s="461"/>
      <c r="E15" s="461"/>
      <c r="F15" s="457">
        <f t="shared" si="0"/>
        <v>0</v>
      </c>
      <c r="G15" s="376"/>
    </row>
    <row r="16" spans="1:8" s="408" customFormat="1" ht="15" x14ac:dyDescent="0.2">
      <c r="A16" s="411" t="s">
        <v>387</v>
      </c>
      <c r="B16" s="461"/>
      <c r="C16" s="461"/>
      <c r="D16" s="461"/>
      <c r="E16" s="461"/>
      <c r="F16" s="457">
        <f t="shared" si="0"/>
        <v>0</v>
      </c>
      <c r="G16" s="376"/>
      <c r="H16" s="413"/>
    </row>
    <row r="17" spans="1:8" s="408" customFormat="1" ht="42.75" x14ac:dyDescent="0.2">
      <c r="A17" s="414" t="s">
        <v>388</v>
      </c>
      <c r="B17" s="461"/>
      <c r="C17" s="461"/>
      <c r="D17" s="461"/>
      <c r="E17" s="461"/>
      <c r="F17" s="457">
        <f t="shared" si="0"/>
        <v>0</v>
      </c>
      <c r="G17" s="376"/>
      <c r="H17" s="413"/>
    </row>
    <row r="18" spans="1:8" s="408" customFormat="1" ht="42.75" x14ac:dyDescent="0.2">
      <c r="A18" s="411" t="s">
        <v>389</v>
      </c>
      <c r="B18" s="461"/>
      <c r="C18" s="461"/>
      <c r="D18" s="461"/>
      <c r="E18" s="461"/>
      <c r="F18" s="457">
        <f t="shared" si="0"/>
        <v>0</v>
      </c>
      <c r="G18" s="376"/>
      <c r="H18" s="413"/>
    </row>
    <row r="19" spans="1:8" s="412" customFormat="1" ht="28.5" x14ac:dyDescent="0.2">
      <c r="A19" s="411" t="s">
        <v>390</v>
      </c>
      <c r="B19" s="461"/>
      <c r="C19" s="461"/>
      <c r="D19" s="461"/>
      <c r="E19" s="461"/>
      <c r="F19" s="457">
        <f t="shared" si="0"/>
        <v>0</v>
      </c>
      <c r="G19" s="376"/>
      <c r="H19" s="413"/>
    </row>
    <row r="20" spans="1:8" s="397" customFormat="1" ht="15.75" x14ac:dyDescent="0.25">
      <c r="A20" s="289" t="s">
        <v>606</v>
      </c>
      <c r="B20" s="457">
        <f>SUM(B8:B19)</f>
        <v>0</v>
      </c>
      <c r="C20" s="457">
        <f>SUM(C8:C19)</f>
        <v>0</v>
      </c>
      <c r="D20" s="457">
        <f>SUM(D8:D19)</f>
        <v>0</v>
      </c>
      <c r="E20" s="457">
        <f>SUM(E8:E19)</f>
        <v>0</v>
      </c>
      <c r="F20" s="457">
        <f>SUM(F8:F19)</f>
        <v>0</v>
      </c>
      <c r="G20" s="415"/>
      <c r="H20" s="416"/>
    </row>
    <row r="21" spans="1:8" s="397" customFormat="1" ht="15" x14ac:dyDescent="0.25">
      <c r="A21" s="364"/>
      <c r="B21" s="376"/>
      <c r="C21" s="376"/>
      <c r="D21" s="376"/>
      <c r="E21" s="376"/>
      <c r="F21" s="376"/>
      <c r="G21" s="417"/>
      <c r="H21" s="416"/>
    </row>
    <row r="22" spans="1:8" s="366" customFormat="1" ht="15" x14ac:dyDescent="0.2">
      <c r="A22" s="429" t="s">
        <v>618</v>
      </c>
      <c r="B22" s="457">
        <f>RECVER_DR_H_TOTDIS-REC_DR_H_TOTDIS</f>
        <v>0</v>
      </c>
      <c r="C22" s="457">
        <f>RECVER_DR_F_TOTDIS-REC_DR_F_TOTDIS</f>
        <v>0</v>
      </c>
      <c r="D22" s="457">
        <f>RECVER_CR_H_TOTDIS-REC_CR_H_TOTDIS</f>
        <v>0</v>
      </c>
      <c r="E22" s="457">
        <f>RECVER_CR_F_TOTDIS-REC_CR_F_TOTDIS</f>
        <v>0</v>
      </c>
      <c r="F22" s="373"/>
      <c r="G22" s="373"/>
    </row>
    <row r="23" spans="1:8" ht="15" x14ac:dyDescent="0.2">
      <c r="A23" s="426" t="s">
        <v>617</v>
      </c>
      <c r="B23" s="427" t="str">
        <f>IF(REC_DR_H_TOTDIS = RECVER_DR_H_TOTDIS,"OK","Le total des DR Hommes recrutés diffère du rappel en haut du tableau")</f>
        <v>OK</v>
      </c>
      <c r="C23" s="427" t="str">
        <f>IF(REC_DR_F_TOTDIS = RECVER_DR_F_TOTDIS,"OK","Le total des DR Femmes recrutés diffère du rappel en haut du tableau")</f>
        <v>OK</v>
      </c>
      <c r="D23" s="427" t="str">
        <f>IF(REC_CR_H_TOTDIS = RECVER_CR_H_TOTDIS,"OK","Le total des CR Hommes recrutés diffère du rappel en haut du tableau")</f>
        <v>OK</v>
      </c>
      <c r="E23" s="428" t="str">
        <f>IF(REC_CR_F_TOTDIS = RECVER_CR_F_TOTDIS,"OK","Le total des CR Femmes recrutés diffère du rappel en haut du tableau")</f>
        <v>OK</v>
      </c>
    </row>
  </sheetData>
  <mergeCells count="5">
    <mergeCell ref="A2:F2"/>
    <mergeCell ref="A1:F1"/>
    <mergeCell ref="B5:C5"/>
    <mergeCell ref="D5:E5"/>
    <mergeCell ref="F5:F6"/>
  </mergeCells>
  <conditionalFormatting sqref="B5:E5">
    <cfRule type="cellIs" dxfId="11" priority="1" operator="equal">
      <formula>""</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11"/>
  <dimension ref="A1:J18"/>
  <sheetViews>
    <sheetView showGridLines="0" zoomScaleNormal="100" workbookViewId="0">
      <selection activeCell="D10" sqref="D10"/>
    </sheetView>
  </sheetViews>
  <sheetFormatPr baseColWidth="10" defaultColWidth="12.42578125" defaultRowHeight="15" x14ac:dyDescent="0.25"/>
  <cols>
    <col min="1" max="1" width="28.7109375" style="402" customWidth="1"/>
    <col min="2" max="3" width="15.7109375" style="402" customWidth="1"/>
    <col min="4" max="4" width="15.7109375" style="399" customWidth="1"/>
    <col min="5" max="5" width="4.140625" style="390" customWidth="1"/>
    <col min="6" max="6" width="94.28515625" style="468" customWidth="1"/>
    <col min="7" max="16384" width="12.42578125" style="402"/>
  </cols>
  <sheetData>
    <row r="1" spans="1:10" s="391" customFormat="1" ht="27.75" customHeight="1" thickBot="1" x14ac:dyDescent="0.3">
      <c r="A1" s="384" t="str">
        <f>"Départs définitifs des personnels de R&amp;D en CDI de l'organisme en "&amp;SURVEY_YEAR</f>
        <v>Départs définitifs des personnels de R&amp;D en CDI de l'organisme en 2025</v>
      </c>
      <c r="B1" s="385"/>
      <c r="C1" s="385"/>
      <c r="D1" s="385"/>
      <c r="F1" s="467" t="s">
        <v>428</v>
      </c>
    </row>
    <row r="2" spans="1:10" s="399" customFormat="1" ht="31.15" customHeight="1" x14ac:dyDescent="0.25">
      <c r="A2" s="620" t="s">
        <v>650</v>
      </c>
      <c r="B2" s="620"/>
      <c r="C2" s="620"/>
      <c r="D2" s="620"/>
      <c r="E2" s="390"/>
      <c r="F2" s="391"/>
      <c r="G2" s="391"/>
      <c r="H2" s="391"/>
      <c r="I2" s="391"/>
      <c r="J2" s="391"/>
    </row>
    <row r="3" spans="1:10" ht="90" x14ac:dyDescent="0.25">
      <c r="A3" s="418" t="s">
        <v>641</v>
      </c>
      <c r="B3" s="407" t="s">
        <v>608</v>
      </c>
      <c r="C3" s="407" t="s">
        <v>609</v>
      </c>
      <c r="D3" s="419" t="s">
        <v>610</v>
      </c>
      <c r="F3" s="482" t="s">
        <v>607</v>
      </c>
      <c r="G3" s="391"/>
      <c r="H3" s="391"/>
      <c r="I3" s="391"/>
    </row>
    <row r="4" spans="1:10" s="391" customFormat="1" ht="30.75" customHeight="1" x14ac:dyDescent="0.25">
      <c r="A4" s="432" t="str">
        <f>"Départs des personnels de R&amp;D en CDI en "&amp;SURVEY_YEAR</f>
        <v>Départs des personnels de R&amp;D en CDI en 2025</v>
      </c>
      <c r="B4" s="420"/>
      <c r="C4" s="420"/>
      <c r="D4" s="433"/>
      <c r="F4" s="469"/>
    </row>
    <row r="5" spans="1:10" ht="30" x14ac:dyDescent="0.25">
      <c r="A5" s="421" t="s">
        <v>611</v>
      </c>
      <c r="B5" s="464"/>
      <c r="C5" s="464"/>
      <c r="D5" s="457">
        <f>SUM(B5:C5)</f>
        <v>0</v>
      </c>
      <c r="F5" s="477" t="s">
        <v>646</v>
      </c>
      <c r="G5" s="391"/>
      <c r="H5" s="391"/>
      <c r="I5" s="391"/>
    </row>
    <row r="6" spans="1:10" ht="60" x14ac:dyDescent="0.25">
      <c r="A6" s="421" t="s">
        <v>612</v>
      </c>
      <c r="B6" s="464"/>
      <c r="C6" s="464"/>
      <c r="D6" s="457">
        <f>SUM(B6:C6)</f>
        <v>0</v>
      </c>
      <c r="F6" s="478" t="s">
        <v>647</v>
      </c>
      <c r="G6" s="391"/>
      <c r="H6" s="391"/>
      <c r="I6" s="391"/>
    </row>
    <row r="7" spans="1:10" ht="15.75" x14ac:dyDescent="0.25">
      <c r="A7" s="289" t="s">
        <v>613</v>
      </c>
      <c r="B7" s="457">
        <f>SUM(B5:B6)</f>
        <v>0</v>
      </c>
      <c r="C7" s="457">
        <f>SUM(C5:C6)</f>
        <v>0</v>
      </c>
      <c r="D7" s="457">
        <f>SUM(D5:D6)</f>
        <v>0</v>
      </c>
      <c r="G7" s="391"/>
      <c r="H7" s="391"/>
      <c r="I7" s="391"/>
    </row>
    <row r="8" spans="1:10" ht="60" x14ac:dyDescent="0.25">
      <c r="A8" s="437"/>
      <c r="B8" s="438"/>
      <c r="C8" s="439"/>
      <c r="D8" s="419" t="s">
        <v>619</v>
      </c>
      <c r="G8" s="391"/>
      <c r="H8" s="391"/>
      <c r="I8" s="391"/>
    </row>
    <row r="9" spans="1:10" ht="42.75" x14ac:dyDescent="0.25">
      <c r="A9" s="422" t="s">
        <v>614</v>
      </c>
      <c r="B9" s="465"/>
      <c r="C9" s="465"/>
      <c r="D9" s="318" t="str">
        <f>IF(EPIC_RET_TOT&gt;0,(EPIC_AGERET_IC* EPIC_RET_IC + EPIC_AGERET_SO* EPIC_RET_SO)/EPIC_RET_TOT,"")</f>
        <v/>
      </c>
      <c r="F9" s="470" t="s">
        <v>615</v>
      </c>
      <c r="G9" s="391"/>
      <c r="H9" s="391"/>
      <c r="I9" s="391"/>
    </row>
    <row r="10" spans="1:10" ht="45" customHeight="1" x14ac:dyDescent="0.25">
      <c r="A10" s="426" t="s">
        <v>616</v>
      </c>
      <c r="B10" s="436" t="str">
        <f>IF(EPIC_RET_IC &gt; 0,IF(AND(40&lt; EPIC_AGERET_IC, EPIC_AGERET_IC &lt;70),"OK","L'âge doit être rempli et compris entre 40 et 70 ans"),IF( EPIC_AGERET_IC&gt;0,"Il n’y a pas d’effectifs partis en retraite, l'âge ne doit pas être rempli",""))</f>
        <v/>
      </c>
      <c r="C10" s="435" t="str">
        <f>IF(EPIC_RET_SO &gt; 0,IF(AND(40&lt; EPIC_AGERET_SO, EPIC_AGERET_SO &lt;70),"OK","L'âge doit être rempli et compris entre 40 et 70 ans"),IF( EPIC_AGERET_SO&gt;0,"Il n’y a pas d’effectifs partis en retraite, l'âge ne doit être rempli",""))</f>
        <v/>
      </c>
      <c r="D10" s="423"/>
    </row>
    <row r="11" spans="1:10" ht="14.25" x14ac:dyDescent="0.25">
      <c r="A11" s="424"/>
      <c r="B11" s="424"/>
      <c r="C11" s="424"/>
      <c r="D11" s="424"/>
    </row>
    <row r="12" spans="1:10" ht="39.6" customHeight="1" x14ac:dyDescent="0.25">
      <c r="A12" s="619" t="str">
        <f>"Prévisions de départs en retraite des personnels de R&amp;D en CDI, de " &amp; SURVEY_YEAR+1 &amp; " à " &amp; SURVEY_YEAR+5</f>
        <v>Prévisions de départs en retraite des personnels de R&amp;D en CDI, de 2026 à 2030</v>
      </c>
      <c r="B12" s="619"/>
      <c r="C12" s="619"/>
      <c r="D12" s="619"/>
    </row>
    <row r="13" spans="1:10" ht="30" customHeight="1" x14ac:dyDescent="0.25">
      <c r="A13" s="618" t="s">
        <v>607</v>
      </c>
      <c r="B13" s="618"/>
      <c r="C13" s="618"/>
      <c r="D13" s="618"/>
      <c r="E13" s="430"/>
    </row>
    <row r="14" spans="1:10" x14ac:dyDescent="0.25">
      <c r="A14" s="425">
        <f>SURVEY_YEAR+1</f>
        <v>2026</v>
      </c>
      <c r="B14" s="434"/>
      <c r="C14" s="434"/>
      <c r="D14" s="318">
        <f>SUM(B14:C14)</f>
        <v>0</v>
      </c>
      <c r="E14" s="431"/>
    </row>
    <row r="15" spans="1:10" x14ac:dyDescent="0.25">
      <c r="A15" s="425">
        <f>SURVEY_YEAR+2</f>
        <v>2027</v>
      </c>
      <c r="B15" s="434"/>
      <c r="C15" s="434"/>
      <c r="D15" s="318">
        <f>SUM(B15:C15)</f>
        <v>0</v>
      </c>
    </row>
    <row r="16" spans="1:10" x14ac:dyDescent="0.25">
      <c r="A16" s="425">
        <f>SURVEY_YEAR+3</f>
        <v>2028</v>
      </c>
      <c r="B16" s="434"/>
      <c r="C16" s="434"/>
      <c r="D16" s="318">
        <f>SUM(B16:C16)</f>
        <v>0</v>
      </c>
    </row>
    <row r="17" spans="1:4" x14ac:dyDescent="0.25">
      <c r="A17" s="425">
        <f>SURVEY_YEAR+4</f>
        <v>2029</v>
      </c>
      <c r="B17" s="434"/>
      <c r="C17" s="434"/>
      <c r="D17" s="318">
        <f>SUM(B17:C17)</f>
        <v>0</v>
      </c>
    </row>
    <row r="18" spans="1:4" x14ac:dyDescent="0.25">
      <c r="A18" s="425">
        <f>SURVEY_YEAR+5</f>
        <v>2030</v>
      </c>
      <c r="B18" s="434"/>
      <c r="C18" s="434"/>
      <c r="D18" s="318">
        <f>SUM(B18:C18)</f>
        <v>0</v>
      </c>
    </row>
  </sheetData>
  <mergeCells count="3">
    <mergeCell ref="A13:D13"/>
    <mergeCell ref="A12:D12"/>
    <mergeCell ref="A2:D2"/>
  </mergeCells>
  <conditionalFormatting sqref="B3:C3">
    <cfRule type="cellIs" dxfId="10" priority="1" operator="equal">
      <formula>""</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7">
    <pageSetUpPr fitToPage="1"/>
  </sheetPr>
  <dimension ref="A1:O43"/>
  <sheetViews>
    <sheetView showGridLines="0" zoomScaleNormal="100" workbookViewId="0">
      <pane xSplit="1" ySplit="7" topLeftCell="B8" activePane="bottomRight" state="frozen"/>
      <selection activeCell="A13" sqref="A13:E13"/>
      <selection pane="topRight" activeCell="A13" sqref="A13:E13"/>
      <selection pane="bottomLeft" activeCell="A13" sqref="A13:E13"/>
      <selection pane="bottomRight" activeCell="B8" sqref="B8"/>
    </sheetView>
  </sheetViews>
  <sheetFormatPr baseColWidth="10" defaultColWidth="11.42578125" defaultRowHeight="15" x14ac:dyDescent="0.2"/>
  <cols>
    <col min="1" max="1" width="32.5703125" style="47" customWidth="1"/>
    <col min="2" max="3" width="16.7109375" style="47" customWidth="1"/>
    <col min="4" max="4" width="19.42578125" style="47" customWidth="1"/>
    <col min="5" max="7" width="16.7109375" style="47" customWidth="1"/>
    <col min="8" max="8" width="3.28515625" style="48" customWidth="1"/>
    <col min="9" max="16384" width="11.42578125" style="47"/>
  </cols>
  <sheetData>
    <row r="1" spans="1:15" ht="15.75" x14ac:dyDescent="0.2">
      <c r="A1" s="45"/>
      <c r="B1" s="46"/>
    </row>
    <row r="2" spans="1:15" s="46" customFormat="1" ht="25.5" customHeight="1" x14ac:dyDescent="0.25">
      <c r="A2" s="623" t="str">
        <f>"Effectifs de R&amp;D rémunérés par votre organisme en " &amp; SURVEY_YEAR &amp; " en équivalent temps plein recherche (ETPR)"</f>
        <v>Effectifs de R&amp;D rémunérés par votre organisme en 2025 en équivalent temps plein recherche (ETPR)</v>
      </c>
      <c r="B2" s="623"/>
      <c r="C2" s="623"/>
      <c r="D2" s="623"/>
      <c r="E2" s="623"/>
      <c r="F2" s="623"/>
      <c r="G2" s="623"/>
      <c r="H2" s="49"/>
    </row>
    <row r="3" spans="1:15" ht="15.6" customHeight="1" x14ac:dyDescent="0.2">
      <c r="A3" s="625" t="s">
        <v>356</v>
      </c>
      <c r="B3" s="626"/>
      <c r="C3" s="626"/>
      <c r="D3" s="626"/>
      <c r="E3" s="626"/>
      <c r="F3" s="626"/>
      <c r="G3" s="627"/>
      <c r="H3" s="51"/>
    </row>
    <row r="4" spans="1:15" ht="76.5" customHeight="1" x14ac:dyDescent="0.2">
      <c r="A4" s="624" t="s">
        <v>576</v>
      </c>
      <c r="B4" s="624"/>
      <c r="C4" s="624"/>
      <c r="D4" s="624"/>
      <c r="E4" s="624"/>
      <c r="F4" s="624"/>
      <c r="G4" s="624"/>
      <c r="H4" s="53"/>
    </row>
    <row r="5" spans="1:15" ht="18" customHeight="1" x14ac:dyDescent="0.2">
      <c r="A5" s="171"/>
      <c r="B5" s="171"/>
      <c r="C5" s="171"/>
      <c r="D5" s="171"/>
      <c r="E5" s="171"/>
      <c r="F5" s="171"/>
      <c r="H5" s="57"/>
    </row>
    <row r="6" spans="1:15" ht="78.75" x14ac:dyDescent="0.2">
      <c r="A6" s="304" t="s">
        <v>411</v>
      </c>
      <c r="B6" s="304" t="s">
        <v>412</v>
      </c>
      <c r="C6" s="304" t="s">
        <v>421</v>
      </c>
      <c r="D6" s="304" t="s">
        <v>415</v>
      </c>
      <c r="E6" s="304" t="s">
        <v>413</v>
      </c>
      <c r="F6" s="304" t="s">
        <v>414</v>
      </c>
      <c r="G6" s="290" t="s">
        <v>357</v>
      </c>
      <c r="H6" s="58"/>
      <c r="I6" s="291"/>
    </row>
    <row r="7" spans="1:15" ht="44.25" customHeight="1" x14ac:dyDescent="0.2">
      <c r="A7" s="628" t="s">
        <v>577</v>
      </c>
      <c r="B7" s="628"/>
      <c r="C7" s="628"/>
      <c r="D7" s="628"/>
      <c r="E7" s="628"/>
      <c r="F7" s="628"/>
      <c r="G7" s="628"/>
      <c r="H7" s="57"/>
      <c r="I7" s="321"/>
      <c r="J7" s="321"/>
      <c r="K7" s="321"/>
      <c r="L7" s="321"/>
      <c r="M7" s="321"/>
      <c r="N7" s="321"/>
      <c r="O7" s="321"/>
    </row>
    <row r="8" spans="1:15" ht="30" x14ac:dyDescent="0.2">
      <c r="A8" s="137" t="s">
        <v>392</v>
      </c>
      <c r="B8" s="324"/>
      <c r="C8" s="324"/>
      <c r="D8" s="324"/>
      <c r="E8" s="324"/>
      <c r="F8" s="324"/>
      <c r="G8" s="327">
        <f>SUM(B8:F8)</f>
        <v>0</v>
      </c>
    </row>
    <row r="9" spans="1:15" ht="30" x14ac:dyDescent="0.2">
      <c r="A9" s="137" t="s">
        <v>393</v>
      </c>
      <c r="B9" s="324"/>
      <c r="C9" s="324"/>
      <c r="D9" s="324"/>
      <c r="E9" s="324"/>
      <c r="F9" s="324"/>
      <c r="G9" s="327">
        <f>SUM(B9:F9)</f>
        <v>0</v>
      </c>
      <c r="H9" s="58"/>
    </row>
    <row r="10" spans="1:15" ht="15.75" x14ac:dyDescent="0.2">
      <c r="A10" s="326" t="s">
        <v>426</v>
      </c>
      <c r="B10" s="325">
        <f t="shared" ref="B10:G10" si="0">SUM(B8:B9)</f>
        <v>0</v>
      </c>
      <c r="C10" s="325">
        <f t="shared" si="0"/>
        <v>0</v>
      </c>
      <c r="D10" s="325">
        <f t="shared" si="0"/>
        <v>0</v>
      </c>
      <c r="E10" s="325">
        <f t="shared" si="0"/>
        <v>0</v>
      </c>
      <c r="F10" s="325">
        <f t="shared" si="0"/>
        <v>0</v>
      </c>
      <c r="G10" s="327">
        <f t="shared" si="0"/>
        <v>0</v>
      </c>
      <c r="H10" s="51"/>
    </row>
    <row r="11" spans="1:15" x14ac:dyDescent="0.2">
      <c r="H11" s="51"/>
    </row>
    <row r="12" spans="1:15" x14ac:dyDescent="0.2">
      <c r="A12" s="621" t="str">
        <f>IF(OR(AND(TOT_LIEU_ETP&gt;0,DI_PERS=0),AND(DI_PERS&gt;0,TOT_LIEU_ETP=0)),"Potentielle incohérence entre dépenses de personnel et effectifs rémunérés en ETP ","Contrôles OK")</f>
        <v>Contrôles OK</v>
      </c>
      <c r="B12" s="622"/>
      <c r="C12" s="622"/>
      <c r="D12" s="622"/>
      <c r="E12" s="622"/>
      <c r="F12" s="622"/>
      <c r="G12" s="622"/>
      <c r="H12" s="51"/>
    </row>
    <row r="13" spans="1:15" x14ac:dyDescent="0.2">
      <c r="H13" s="51"/>
    </row>
    <row r="14" spans="1:15" x14ac:dyDescent="0.2">
      <c r="H14" s="51"/>
    </row>
    <row r="15" spans="1:15" x14ac:dyDescent="0.2">
      <c r="H15" s="51"/>
    </row>
    <row r="17" spans="8:8" ht="15.75" x14ac:dyDescent="0.2">
      <c r="H17" s="59"/>
    </row>
    <row r="41" ht="31.5" customHeight="1" x14ac:dyDescent="0.2"/>
    <row r="42" ht="31.5" customHeight="1" x14ac:dyDescent="0.2"/>
    <row r="43" ht="31.5" customHeight="1" x14ac:dyDescent="0.2"/>
  </sheetData>
  <mergeCells count="5">
    <mergeCell ref="A12:G12"/>
    <mergeCell ref="A2:G2"/>
    <mergeCell ref="A4:G4"/>
    <mergeCell ref="A3:G3"/>
    <mergeCell ref="A7:G7"/>
  </mergeCells>
  <conditionalFormatting sqref="B6:F6">
    <cfRule type="cellIs" dxfId="9"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17" orientation="portrait" r:id="rId1"/>
  <headerFooter alignWithMargins="0">
    <oddFooter>&amp;L&amp;8&amp;A&amp;R&amp;8R&amp;&amp;D 2022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8">
    <pageSetUpPr fitToPage="1"/>
  </sheetPr>
  <dimension ref="A1:H52"/>
  <sheetViews>
    <sheetView showGridLines="0" zoomScaleNormal="100" workbookViewId="0">
      <pane xSplit="1" ySplit="6" topLeftCell="B31" activePane="bottomRight" state="frozen"/>
      <selection activeCell="A13" sqref="A13:E13"/>
      <selection pane="topRight" activeCell="A13" sqref="A13:E13"/>
      <selection pane="bottomLeft" activeCell="A13" sqref="A13:E13"/>
      <selection pane="bottomRight" activeCell="G32" sqref="G32"/>
    </sheetView>
  </sheetViews>
  <sheetFormatPr baseColWidth="10" defaultColWidth="11.42578125" defaultRowHeight="15" x14ac:dyDescent="0.2"/>
  <cols>
    <col min="1" max="1" width="36.5703125" style="47" customWidth="1"/>
    <col min="2" max="2" width="17.28515625" style="47" customWidth="1"/>
    <col min="3" max="3" width="17.140625" style="47" customWidth="1"/>
    <col min="4" max="4" width="19.28515625" style="47" customWidth="1"/>
    <col min="5" max="5" width="18.85546875" style="47" customWidth="1"/>
    <col min="6" max="6" width="22.7109375" style="47" customWidth="1"/>
    <col min="7" max="7" width="14.85546875" style="47" customWidth="1"/>
    <col min="8" max="8" width="3.140625" style="48" customWidth="1"/>
    <col min="9" max="16384" width="11.42578125" style="47"/>
  </cols>
  <sheetData>
    <row r="1" spans="1:8" ht="15.75" x14ac:dyDescent="0.2">
      <c r="A1" s="45"/>
      <c r="B1" s="46"/>
    </row>
    <row r="2" spans="1:8" ht="33.75" customHeight="1" x14ac:dyDescent="0.2">
      <c r="A2" s="630" t="str">
        <f>"Répartition des effectifs par région (lieu de travail)  " &amp; SURVEY_YEAR &amp; " en équivalent temps plein recherche (ETPR)"</f>
        <v>Répartition des effectifs par région (lieu de travail)  2025 en équivalent temps plein recherche (ETPR)</v>
      </c>
      <c r="B2" s="630"/>
      <c r="C2" s="630"/>
      <c r="D2" s="630"/>
      <c r="E2" s="630"/>
      <c r="F2" s="630"/>
      <c r="G2" s="630"/>
      <c r="H2" s="49"/>
    </row>
    <row r="3" spans="1:8" ht="47.45" customHeight="1" x14ac:dyDescent="0.2">
      <c r="A3" s="629" t="s">
        <v>579</v>
      </c>
      <c r="B3" s="593"/>
      <c r="C3" s="593"/>
      <c r="D3" s="593"/>
      <c r="E3" s="593"/>
      <c r="F3" s="593"/>
      <c r="G3" s="593"/>
      <c r="H3" s="51"/>
    </row>
    <row r="4" spans="1:8" ht="77.45" customHeight="1" x14ac:dyDescent="0.2">
      <c r="A4" s="629" t="s">
        <v>578</v>
      </c>
      <c r="B4" s="593"/>
      <c r="C4" s="593"/>
      <c r="D4" s="593"/>
      <c r="E4" s="593"/>
      <c r="F4" s="593"/>
      <c r="G4" s="593"/>
      <c r="H4" s="53"/>
    </row>
    <row r="5" spans="1:8" ht="15.75" x14ac:dyDescent="0.2">
      <c r="A5" s="171"/>
      <c r="B5" s="171"/>
      <c r="C5" s="171"/>
      <c r="D5" s="171"/>
      <c r="E5" s="171"/>
      <c r="F5" s="171"/>
      <c r="H5" s="53"/>
    </row>
    <row r="6" spans="1:8" ht="79.5" customHeight="1" x14ac:dyDescent="0.2">
      <c r="A6" s="304" t="s">
        <v>411</v>
      </c>
      <c r="B6" s="304" t="s">
        <v>412</v>
      </c>
      <c r="C6" s="304" t="s">
        <v>421</v>
      </c>
      <c r="D6" s="304" t="s">
        <v>415</v>
      </c>
      <c r="E6" s="304" t="s">
        <v>413</v>
      </c>
      <c r="F6" s="304" t="s">
        <v>414</v>
      </c>
      <c r="G6" s="290" t="s">
        <v>357</v>
      </c>
      <c r="H6" s="58"/>
    </row>
    <row r="7" spans="1:8" ht="27.75" customHeight="1" x14ac:dyDescent="0.2">
      <c r="A7" s="105" t="s">
        <v>394</v>
      </c>
      <c r="B7" s="317"/>
      <c r="C7" s="317"/>
      <c r="D7" s="317"/>
      <c r="E7" s="317"/>
      <c r="F7" s="317"/>
      <c r="G7" s="318">
        <f>SUM(B7:F7)</f>
        <v>0</v>
      </c>
      <c r="H7" s="58"/>
    </row>
    <row r="8" spans="1:8" ht="27.75" customHeight="1" x14ac:dyDescent="0.2">
      <c r="A8" s="105" t="s">
        <v>73</v>
      </c>
      <c r="B8" s="317"/>
      <c r="C8" s="317"/>
      <c r="D8" s="317"/>
      <c r="E8" s="317"/>
      <c r="F8" s="317"/>
      <c r="G8" s="318">
        <f t="shared" ref="G8:G35" si="0">SUM(B8:F8)</f>
        <v>0</v>
      </c>
      <c r="H8" s="51"/>
    </row>
    <row r="9" spans="1:8" ht="27.75" customHeight="1" x14ac:dyDescent="0.2">
      <c r="A9" s="105" t="s">
        <v>74</v>
      </c>
      <c r="B9" s="317"/>
      <c r="C9" s="317"/>
      <c r="D9" s="317"/>
      <c r="E9" s="317"/>
      <c r="F9" s="317"/>
      <c r="G9" s="318">
        <f t="shared" si="0"/>
        <v>0</v>
      </c>
      <c r="H9" s="51"/>
    </row>
    <row r="10" spans="1:8" ht="27.75" customHeight="1" x14ac:dyDescent="0.2">
      <c r="A10" s="105" t="s">
        <v>75</v>
      </c>
      <c r="B10" s="317"/>
      <c r="C10" s="317"/>
      <c r="D10" s="317"/>
      <c r="E10" s="317"/>
      <c r="F10" s="317"/>
      <c r="G10" s="318">
        <f t="shared" si="0"/>
        <v>0</v>
      </c>
      <c r="H10" s="51"/>
    </row>
    <row r="11" spans="1:8" ht="27.75" customHeight="1" x14ac:dyDescent="0.2">
      <c r="A11" s="105" t="s">
        <v>76</v>
      </c>
      <c r="B11" s="317"/>
      <c r="C11" s="317"/>
      <c r="D11" s="317"/>
      <c r="E11" s="317"/>
      <c r="F11" s="317"/>
      <c r="G11" s="318">
        <f t="shared" si="0"/>
        <v>0</v>
      </c>
      <c r="H11" s="51"/>
    </row>
    <row r="12" spans="1:8" ht="27.75" customHeight="1" x14ac:dyDescent="0.2">
      <c r="A12" s="105" t="s">
        <v>77</v>
      </c>
      <c r="B12" s="317"/>
      <c r="C12" s="317"/>
      <c r="D12" s="317"/>
      <c r="E12" s="317"/>
      <c r="F12" s="317"/>
      <c r="G12" s="318">
        <f t="shared" si="0"/>
        <v>0</v>
      </c>
      <c r="H12" s="51"/>
    </row>
    <row r="13" spans="1:8" ht="27.75" customHeight="1" x14ac:dyDescent="0.2">
      <c r="A13" s="105" t="s">
        <v>78</v>
      </c>
      <c r="B13" s="317"/>
      <c r="C13" s="317"/>
      <c r="D13" s="317"/>
      <c r="E13" s="317"/>
      <c r="F13" s="317"/>
      <c r="G13" s="318">
        <f t="shared" si="0"/>
        <v>0</v>
      </c>
      <c r="H13" s="51"/>
    </row>
    <row r="14" spans="1:8" ht="27.75" customHeight="1" x14ac:dyDescent="0.2">
      <c r="A14" s="105" t="s">
        <v>79</v>
      </c>
      <c r="B14" s="317"/>
      <c r="C14" s="317"/>
      <c r="D14" s="317"/>
      <c r="E14" s="317"/>
      <c r="F14" s="317"/>
      <c r="G14" s="318">
        <f t="shared" si="0"/>
        <v>0</v>
      </c>
    </row>
    <row r="15" spans="1:8" ht="27.75" customHeight="1" x14ac:dyDescent="0.2">
      <c r="A15" s="105" t="s">
        <v>80</v>
      </c>
      <c r="B15" s="317"/>
      <c r="C15" s="317"/>
      <c r="D15" s="317"/>
      <c r="E15" s="317"/>
      <c r="F15" s="317"/>
      <c r="G15" s="318">
        <f t="shared" si="0"/>
        <v>0</v>
      </c>
      <c r="H15" s="51"/>
    </row>
    <row r="16" spans="1:8" ht="27.75" customHeight="1" x14ac:dyDescent="0.2">
      <c r="A16" s="105" t="s">
        <v>81</v>
      </c>
      <c r="B16" s="317"/>
      <c r="C16" s="317"/>
      <c r="D16" s="317"/>
      <c r="E16" s="317"/>
      <c r="F16" s="317"/>
      <c r="G16" s="318">
        <f t="shared" si="0"/>
        <v>0</v>
      </c>
      <c r="H16" s="51"/>
    </row>
    <row r="17" spans="1:8" ht="27.75" customHeight="1" x14ac:dyDescent="0.2">
      <c r="A17" s="105" t="s">
        <v>82</v>
      </c>
      <c r="B17" s="317"/>
      <c r="C17" s="317"/>
      <c r="D17" s="317"/>
      <c r="E17" s="317"/>
      <c r="F17" s="317"/>
      <c r="G17" s="318">
        <f t="shared" si="0"/>
        <v>0</v>
      </c>
    </row>
    <row r="18" spans="1:8" ht="27.75" customHeight="1" x14ac:dyDescent="0.2">
      <c r="A18" s="105" t="s">
        <v>83</v>
      </c>
      <c r="B18" s="317"/>
      <c r="C18" s="317"/>
      <c r="D18" s="317"/>
      <c r="E18" s="317"/>
      <c r="F18" s="317"/>
      <c r="G18" s="318">
        <f t="shared" si="0"/>
        <v>0</v>
      </c>
      <c r="H18" s="49"/>
    </row>
    <row r="19" spans="1:8" ht="27.75" customHeight="1" x14ac:dyDescent="0.2">
      <c r="A19" s="105" t="s">
        <v>84</v>
      </c>
      <c r="B19" s="317"/>
      <c r="C19" s="317"/>
      <c r="D19" s="317"/>
      <c r="E19" s="317"/>
      <c r="F19" s="317"/>
      <c r="G19" s="318">
        <f t="shared" si="0"/>
        <v>0</v>
      </c>
      <c r="H19" s="51"/>
    </row>
    <row r="20" spans="1:8" ht="27.75" customHeight="1" x14ac:dyDescent="0.2">
      <c r="A20" s="105" t="s">
        <v>85</v>
      </c>
      <c r="B20" s="317"/>
      <c r="C20" s="317"/>
      <c r="D20" s="317"/>
      <c r="E20" s="317"/>
      <c r="F20" s="317"/>
      <c r="G20" s="318">
        <f t="shared" si="0"/>
        <v>0</v>
      </c>
      <c r="H20" s="56"/>
    </row>
    <row r="21" spans="1:8" ht="27.75" customHeight="1" x14ac:dyDescent="0.2">
      <c r="A21" s="105" t="s">
        <v>86</v>
      </c>
      <c r="B21" s="317"/>
      <c r="C21" s="317"/>
      <c r="D21" s="317"/>
      <c r="E21" s="317"/>
      <c r="F21" s="317"/>
      <c r="G21" s="318">
        <f t="shared" si="0"/>
        <v>0</v>
      </c>
      <c r="H21" s="57"/>
    </row>
    <row r="22" spans="1:8" ht="27.75" customHeight="1" x14ac:dyDescent="0.2">
      <c r="A22" s="105" t="s">
        <v>87</v>
      </c>
      <c r="B22" s="317"/>
      <c r="C22" s="317"/>
      <c r="D22" s="317"/>
      <c r="E22" s="317"/>
      <c r="F22" s="317"/>
      <c r="G22" s="318">
        <f t="shared" si="0"/>
        <v>0</v>
      </c>
      <c r="H22" s="57"/>
    </row>
    <row r="23" spans="1:8" ht="27.75" customHeight="1" x14ac:dyDescent="0.2">
      <c r="A23" s="105" t="s">
        <v>88</v>
      </c>
      <c r="B23" s="317"/>
      <c r="C23" s="317"/>
      <c r="D23" s="317"/>
      <c r="E23" s="317"/>
      <c r="F23" s="317"/>
      <c r="G23" s="318">
        <f t="shared" si="0"/>
        <v>0</v>
      </c>
      <c r="H23" s="57"/>
    </row>
    <row r="24" spans="1:8" ht="27.75" customHeight="1" x14ac:dyDescent="0.2">
      <c r="A24" s="105" t="s">
        <v>89</v>
      </c>
      <c r="B24" s="317"/>
      <c r="C24" s="317"/>
      <c r="D24" s="317"/>
      <c r="E24" s="317"/>
      <c r="F24" s="317"/>
      <c r="G24" s="318">
        <f t="shared" si="0"/>
        <v>0</v>
      </c>
      <c r="H24" s="57"/>
    </row>
    <row r="25" spans="1:8" ht="27.75" customHeight="1" x14ac:dyDescent="0.2">
      <c r="A25" s="105" t="s">
        <v>90</v>
      </c>
      <c r="B25" s="317"/>
      <c r="C25" s="317"/>
      <c r="D25" s="317"/>
      <c r="E25" s="317"/>
      <c r="F25" s="317"/>
      <c r="G25" s="318">
        <f t="shared" si="0"/>
        <v>0</v>
      </c>
    </row>
    <row r="26" spans="1:8" ht="27.75" customHeight="1" x14ac:dyDescent="0.2">
      <c r="A26" s="105" t="s">
        <v>91</v>
      </c>
      <c r="B26" s="317"/>
      <c r="C26" s="317"/>
      <c r="D26" s="317"/>
      <c r="E26" s="317"/>
      <c r="F26" s="317"/>
      <c r="G26" s="318">
        <f t="shared" si="0"/>
        <v>0</v>
      </c>
      <c r="H26" s="58"/>
    </row>
    <row r="27" spans="1:8" ht="27.75" customHeight="1" x14ac:dyDescent="0.2">
      <c r="A27" s="105" t="s">
        <v>92</v>
      </c>
      <c r="B27" s="317"/>
      <c r="C27" s="317"/>
      <c r="D27" s="317"/>
      <c r="E27" s="317"/>
      <c r="F27" s="317"/>
      <c r="G27" s="318">
        <f t="shared" si="0"/>
        <v>0</v>
      </c>
      <c r="H27" s="51"/>
    </row>
    <row r="28" spans="1:8" ht="27.75" customHeight="1" x14ac:dyDescent="0.2">
      <c r="A28" s="105" t="s">
        <v>93</v>
      </c>
      <c r="B28" s="317"/>
      <c r="C28" s="317"/>
      <c r="D28" s="317"/>
      <c r="E28" s="317"/>
      <c r="F28" s="317"/>
      <c r="G28" s="318">
        <f t="shared" si="0"/>
        <v>0</v>
      </c>
      <c r="H28" s="51"/>
    </row>
    <row r="29" spans="1:8" ht="27.75" customHeight="1" x14ac:dyDescent="0.2">
      <c r="A29" s="105" t="s">
        <v>94</v>
      </c>
      <c r="B29" s="317"/>
      <c r="C29" s="317"/>
      <c r="D29" s="317"/>
      <c r="E29" s="317"/>
      <c r="F29" s="317"/>
      <c r="G29" s="318">
        <f t="shared" si="0"/>
        <v>0</v>
      </c>
      <c r="H29" s="51"/>
    </row>
    <row r="30" spans="1:8" ht="27.75" customHeight="1" x14ac:dyDescent="0.2">
      <c r="A30" s="105" t="s">
        <v>95</v>
      </c>
      <c r="B30" s="317"/>
      <c r="C30" s="317"/>
      <c r="D30" s="317"/>
      <c r="E30" s="317"/>
      <c r="F30" s="317"/>
      <c r="G30" s="318">
        <f t="shared" si="0"/>
        <v>0</v>
      </c>
      <c r="H30" s="51"/>
    </row>
    <row r="31" spans="1:8" ht="27.75" customHeight="1" x14ac:dyDescent="0.2">
      <c r="A31" s="105" t="s">
        <v>96</v>
      </c>
      <c r="B31" s="317"/>
      <c r="C31" s="317"/>
      <c r="D31" s="317"/>
      <c r="E31" s="317"/>
      <c r="F31" s="317"/>
      <c r="G31" s="318">
        <f t="shared" si="0"/>
        <v>0</v>
      </c>
      <c r="H31" s="51"/>
    </row>
    <row r="32" spans="1:8" ht="27.75" customHeight="1" x14ac:dyDescent="0.2">
      <c r="A32" s="105" t="s">
        <v>97</v>
      </c>
      <c r="B32" s="317"/>
      <c r="C32" s="317"/>
      <c r="D32" s="317"/>
      <c r="E32" s="317"/>
      <c r="F32" s="317"/>
      <c r="G32" s="318">
        <f t="shared" si="0"/>
        <v>0</v>
      </c>
      <c r="H32" s="51"/>
    </row>
    <row r="33" spans="1:8" ht="27.75" customHeight="1" x14ac:dyDescent="0.2">
      <c r="A33" s="105" t="s">
        <v>98</v>
      </c>
      <c r="B33" s="317"/>
      <c r="C33" s="317"/>
      <c r="D33" s="317"/>
      <c r="E33" s="317"/>
      <c r="F33" s="317"/>
      <c r="G33" s="318">
        <f t="shared" si="0"/>
        <v>0</v>
      </c>
    </row>
    <row r="34" spans="1:8" ht="27.75" customHeight="1" x14ac:dyDescent="0.2">
      <c r="A34" s="105" t="s">
        <v>395</v>
      </c>
      <c r="B34" s="317"/>
      <c r="C34" s="317"/>
      <c r="D34" s="317"/>
      <c r="E34" s="317"/>
      <c r="F34" s="317"/>
      <c r="G34" s="318">
        <f t="shared" si="0"/>
        <v>0</v>
      </c>
      <c r="H34" s="59"/>
    </row>
    <row r="35" spans="1:8" ht="27.75" customHeight="1" x14ac:dyDescent="0.2">
      <c r="A35" s="105" t="s">
        <v>583</v>
      </c>
      <c r="B35" s="352"/>
      <c r="C35" s="352"/>
      <c r="D35" s="352"/>
      <c r="E35" s="352"/>
      <c r="F35" s="352"/>
      <c r="G35" s="318">
        <f t="shared" si="0"/>
        <v>0</v>
      </c>
      <c r="H35" s="59"/>
    </row>
    <row r="36" spans="1:8" s="72" customFormat="1" ht="27.75" customHeight="1" x14ac:dyDescent="0.25">
      <c r="A36" s="242" t="s">
        <v>426</v>
      </c>
      <c r="B36" s="318">
        <f t="shared" ref="B36:G36" si="1">SUM(B7:B35)</f>
        <v>0</v>
      </c>
      <c r="C36" s="318">
        <f t="shared" si="1"/>
        <v>0</v>
      </c>
      <c r="D36" s="318">
        <f t="shared" si="1"/>
        <v>0</v>
      </c>
      <c r="E36" s="318">
        <f t="shared" si="1"/>
        <v>0</v>
      </c>
      <c r="F36" s="318">
        <f t="shared" si="1"/>
        <v>0</v>
      </c>
      <c r="G36" s="318">
        <f t="shared" si="1"/>
        <v>0</v>
      </c>
      <c r="H36" s="48"/>
    </row>
    <row r="38" spans="1:8" x14ac:dyDescent="0.2">
      <c r="A38" s="574" t="str">
        <f>IF(OR(DR_REG&lt;&gt;DR_LIEU_ETP,CR_REG&lt;&gt;CR_LIEU_ETP,DOC_REG&lt;&gt;DOC_LIEU_ETP,IE_REG&lt;&gt;IE_LIEU_ETP,AUTRE_REG&lt;&gt;AUTRE_LIEU_ETP,TOT_REG&lt;&gt;TOT_LIEU_ETP),"Les totaux des ETP par région ne correspondent pas aux totaux des ETP répartis par lieu de travail.","Contrôles OK")</f>
        <v>Contrôles OK</v>
      </c>
      <c r="B38" s="574"/>
      <c r="C38" s="574"/>
      <c r="D38" s="574"/>
      <c r="E38" s="574"/>
      <c r="F38" s="574"/>
      <c r="G38" s="574"/>
    </row>
    <row r="39" spans="1:8" ht="15.75" x14ac:dyDescent="0.25">
      <c r="A39" s="72" t="s">
        <v>580</v>
      </c>
    </row>
    <row r="40" spans="1:8" ht="15.75" x14ac:dyDescent="0.2">
      <c r="A40" s="242" t="s">
        <v>426</v>
      </c>
      <c r="B40" s="318">
        <f>DR_LIEU_ETP</f>
        <v>0</v>
      </c>
      <c r="C40" s="318">
        <f>CR_LIEU_ETP</f>
        <v>0</v>
      </c>
      <c r="D40" s="318">
        <f>DOC_LIEU_ETP</f>
        <v>0</v>
      </c>
      <c r="E40" s="318">
        <f>IE_LIEU_ETP</f>
        <v>0</v>
      </c>
      <c r="F40" s="318">
        <f>AUTRE_LIEU_ETP</f>
        <v>0</v>
      </c>
      <c r="G40" s="318">
        <f>TOT_LIEU_ETP</f>
        <v>0</v>
      </c>
    </row>
    <row r="50" ht="31.5" customHeight="1" x14ac:dyDescent="0.2"/>
    <row r="51" ht="31.5" customHeight="1" x14ac:dyDescent="0.2"/>
    <row r="52" ht="31.5" customHeight="1" x14ac:dyDescent="0.2"/>
  </sheetData>
  <mergeCells count="4">
    <mergeCell ref="A38:G38"/>
    <mergeCell ref="A3:G3"/>
    <mergeCell ref="A4:G4"/>
    <mergeCell ref="A2:G2"/>
  </mergeCells>
  <conditionalFormatting sqref="B36">
    <cfRule type="cellIs" dxfId="8" priority="11" operator="notEqual">
      <formula>$B$40</formula>
    </cfRule>
  </conditionalFormatting>
  <conditionalFormatting sqref="B6:F6">
    <cfRule type="cellIs" dxfId="7" priority="13" operator="equal">
      <formula>""</formula>
    </cfRule>
  </conditionalFormatting>
  <conditionalFormatting sqref="C36">
    <cfRule type="cellIs" dxfId="6" priority="5" operator="notEqual">
      <formula>$C$40</formula>
    </cfRule>
  </conditionalFormatting>
  <conditionalFormatting sqref="D36">
    <cfRule type="cellIs" dxfId="5" priority="4" operator="notEqual">
      <formula>$D$40</formula>
    </cfRule>
  </conditionalFormatting>
  <conditionalFormatting sqref="E36">
    <cfRule type="cellIs" dxfId="4" priority="3" operator="notEqual">
      <formula>$E$40</formula>
    </cfRule>
  </conditionalFormatting>
  <conditionalFormatting sqref="F36">
    <cfRule type="cellIs" dxfId="3" priority="2" operator="notEqual">
      <formula>$F$40</formula>
    </cfRule>
  </conditionalFormatting>
  <conditionalFormatting sqref="G36">
    <cfRule type="cellIs" dxfId="2" priority="1" operator="notEqual">
      <formula>$G$40</formula>
    </cfRule>
  </conditionalFormatting>
  <printOptions horizontalCentered="1"/>
  <pageMargins left="0.23622047244094491" right="0.59055118110236227" top="0.39370078740157483" bottom="0.78740157480314965" header="0.39370078740157483" footer="0.55118110236220474"/>
  <pageSetup paperSize="9" scale="16" orientation="portrait" r:id="rId1"/>
  <headerFooter alignWithMargins="0">
    <oddFooter>&amp;L&amp;8&amp;A&amp;R&amp;8R&amp;&amp;D 2022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9">
    <pageSetUpPr fitToPage="1"/>
  </sheetPr>
  <dimension ref="A1:H28"/>
  <sheetViews>
    <sheetView showGridLines="0" zoomScaleNormal="100" workbookViewId="0">
      <pane xSplit="7" ySplit="2" topLeftCell="H3" activePane="bottomRight" state="frozen"/>
      <selection activeCell="A13" sqref="A13:E13"/>
      <selection pane="topRight" activeCell="A13" sqref="A13:E13"/>
      <selection pane="bottomLeft" activeCell="A13" sqref="A13:E13"/>
      <selection pane="bottomRight" activeCell="B8" sqref="B8"/>
    </sheetView>
  </sheetViews>
  <sheetFormatPr baseColWidth="10" defaultColWidth="11.42578125" defaultRowHeight="15" x14ac:dyDescent="0.2"/>
  <cols>
    <col min="1" max="1" width="41.5703125" style="47" customWidth="1"/>
    <col min="2" max="3" width="15.7109375" style="47" customWidth="1"/>
    <col min="4" max="4" width="19.85546875" style="47" customWidth="1"/>
    <col min="5" max="5" width="17.5703125" style="47" customWidth="1"/>
    <col min="6" max="6" width="17.85546875" style="47" customWidth="1"/>
    <col min="7" max="7" width="18.7109375" style="47" customWidth="1"/>
    <col min="8" max="8" width="3.28515625" style="48" customWidth="1"/>
    <col min="9" max="16384" width="11.42578125" style="47"/>
  </cols>
  <sheetData>
    <row r="1" spans="1:8" ht="15.75" x14ac:dyDescent="0.2">
      <c r="A1" s="45"/>
      <c r="B1" s="46"/>
    </row>
    <row r="2" spans="1:8" ht="46.15" customHeight="1" x14ac:dyDescent="0.2">
      <c r="A2" s="634" t="str">
        <f>"Effectifs de R&amp;D travaillant dans votre organisme au 31/12/" &amp; SURVEY_YEAR &amp; " et rémunérés par un tiers, en personnes physiques (PP)"</f>
        <v>Effectifs de R&amp;D travaillant dans votre organisme au 31/12/2025 et rémunérés par un tiers, en personnes physiques (PP)</v>
      </c>
      <c r="B2" s="634"/>
      <c r="C2" s="634"/>
      <c r="D2" s="634"/>
      <c r="E2" s="634"/>
      <c r="F2" s="634"/>
      <c r="G2" s="634"/>
      <c r="H2" s="49"/>
    </row>
    <row r="3" spans="1:8" x14ac:dyDescent="0.2">
      <c r="A3" s="631" t="s">
        <v>396</v>
      </c>
      <c r="B3" s="631"/>
      <c r="C3" s="631"/>
      <c r="D3" s="631"/>
      <c r="E3" s="631"/>
      <c r="F3" s="631"/>
      <c r="G3" s="631"/>
      <c r="H3" s="51"/>
    </row>
    <row r="4" spans="1:8" ht="15.75" x14ac:dyDescent="0.2">
      <c r="A4" s="632" t="str">
        <f>"En Personnes Physiques (PP) au 31/12/" &amp; SURVEY_YEAR</f>
        <v>En Personnes Physiques (PP) au 31/12/2025</v>
      </c>
      <c r="B4" s="632"/>
      <c r="C4" s="632"/>
      <c r="D4" s="632"/>
      <c r="E4" s="632"/>
      <c r="F4" s="632"/>
      <c r="G4" s="632"/>
      <c r="H4" s="53"/>
    </row>
    <row r="5" spans="1:8" ht="29.25" customHeight="1" x14ac:dyDescent="0.2">
      <c r="A5" s="635" t="s">
        <v>568</v>
      </c>
      <c r="B5" s="635"/>
      <c r="C5" s="635"/>
      <c r="D5" s="635"/>
      <c r="E5" s="635"/>
      <c r="F5" s="635"/>
      <c r="G5" s="635"/>
      <c r="H5" s="53"/>
    </row>
    <row r="6" spans="1:8" ht="76.5" customHeight="1" x14ac:dyDescent="0.2">
      <c r="A6" s="304" t="s">
        <v>411</v>
      </c>
      <c r="B6" s="304" t="s">
        <v>412</v>
      </c>
      <c r="C6" s="304" t="s">
        <v>421</v>
      </c>
      <c r="D6" s="304" t="s">
        <v>415</v>
      </c>
      <c r="E6" s="304" t="s">
        <v>413</v>
      </c>
      <c r="F6" s="304" t="s">
        <v>414</v>
      </c>
      <c r="G6" s="290" t="s">
        <v>357</v>
      </c>
      <c r="H6" s="58"/>
    </row>
    <row r="7" spans="1:8" ht="24.95" customHeight="1" x14ac:dyDescent="0.2">
      <c r="A7" s="633" t="s">
        <v>581</v>
      </c>
      <c r="B7" s="633"/>
      <c r="C7" s="633"/>
      <c r="D7" s="633"/>
      <c r="E7" s="633"/>
      <c r="F7" s="633"/>
      <c r="G7" s="633"/>
      <c r="H7" s="58"/>
    </row>
    <row r="8" spans="1:8" ht="29.25" customHeight="1" x14ac:dyDescent="0.2">
      <c r="A8" s="330" t="s">
        <v>397</v>
      </c>
      <c r="B8" s="317"/>
      <c r="C8" s="317"/>
      <c r="D8" s="317"/>
      <c r="E8" s="317"/>
      <c r="F8" s="317"/>
      <c r="G8" s="318">
        <f t="shared" ref="G8:G13" si="0">SUM(B8:F8)</f>
        <v>0</v>
      </c>
      <c r="H8" s="51"/>
    </row>
    <row r="9" spans="1:8" ht="29.25" customHeight="1" x14ac:dyDescent="0.2">
      <c r="A9" s="331" t="s">
        <v>398</v>
      </c>
      <c r="B9" s="317"/>
      <c r="C9" s="317"/>
      <c r="D9" s="317"/>
      <c r="E9" s="317"/>
      <c r="F9" s="317"/>
      <c r="G9" s="318">
        <f t="shared" si="0"/>
        <v>0</v>
      </c>
      <c r="H9" s="51"/>
    </row>
    <row r="10" spans="1:8" ht="29.25" customHeight="1" x14ac:dyDescent="0.2">
      <c r="A10" s="331" t="s">
        <v>399</v>
      </c>
      <c r="B10" s="317"/>
      <c r="C10" s="317"/>
      <c r="D10" s="317"/>
      <c r="E10" s="317"/>
      <c r="F10" s="317"/>
      <c r="G10" s="318">
        <f t="shared" si="0"/>
        <v>0</v>
      </c>
      <c r="H10" s="51"/>
    </row>
    <row r="11" spans="1:8" ht="29.25" customHeight="1" x14ac:dyDescent="0.2">
      <c r="A11" s="331" t="s">
        <v>400</v>
      </c>
      <c r="B11" s="317"/>
      <c r="C11" s="317"/>
      <c r="D11" s="317"/>
      <c r="E11" s="317"/>
      <c r="F11" s="317"/>
      <c r="G11" s="318">
        <f t="shared" si="0"/>
        <v>0</v>
      </c>
      <c r="H11" s="51"/>
    </row>
    <row r="12" spans="1:8" ht="29.25" customHeight="1" x14ac:dyDescent="0.2">
      <c r="A12" s="332" t="s">
        <v>401</v>
      </c>
      <c r="B12" s="317"/>
      <c r="C12" s="317"/>
      <c r="D12" s="317"/>
      <c r="E12" s="317"/>
      <c r="F12" s="317"/>
      <c r="G12" s="318">
        <f t="shared" si="0"/>
        <v>0</v>
      </c>
      <c r="H12" s="51"/>
    </row>
    <row r="13" spans="1:8" ht="29.25" customHeight="1" x14ac:dyDescent="0.2">
      <c r="A13" s="333" t="s">
        <v>402</v>
      </c>
      <c r="B13" s="317"/>
      <c r="C13" s="317"/>
      <c r="D13" s="317"/>
      <c r="E13" s="317"/>
      <c r="F13" s="317"/>
      <c r="G13" s="318">
        <f t="shared" si="0"/>
        <v>0</v>
      </c>
      <c r="H13" s="51"/>
    </row>
    <row r="14" spans="1:8" ht="29.25" customHeight="1" x14ac:dyDescent="0.2">
      <c r="A14" s="334" t="s">
        <v>403</v>
      </c>
      <c r="B14" s="318">
        <f t="shared" ref="B14:G14" si="1">SUM(B8:B13)</f>
        <v>0</v>
      </c>
      <c r="C14" s="318">
        <f t="shared" si="1"/>
        <v>0</v>
      </c>
      <c r="D14" s="318">
        <f t="shared" si="1"/>
        <v>0</v>
      </c>
      <c r="E14" s="318">
        <f t="shared" si="1"/>
        <v>0</v>
      </c>
      <c r="F14" s="318">
        <f t="shared" si="1"/>
        <v>0</v>
      </c>
      <c r="G14" s="318">
        <f t="shared" si="1"/>
        <v>0</v>
      </c>
      <c r="H14" s="51"/>
    </row>
    <row r="15" spans="1:8" ht="18.75" customHeight="1" x14ac:dyDescent="0.2">
      <c r="A15" s="145"/>
      <c r="B15" s="145"/>
      <c r="C15" s="145"/>
      <c r="D15" s="145"/>
      <c r="E15" s="145"/>
      <c r="F15" s="145"/>
      <c r="G15" s="145"/>
      <c r="H15" s="51"/>
    </row>
    <row r="26" ht="31.5" customHeight="1" x14ac:dyDescent="0.2"/>
    <row r="27" ht="31.5" customHeight="1" x14ac:dyDescent="0.2"/>
    <row r="28" ht="31.5" customHeight="1" x14ac:dyDescent="0.2"/>
  </sheetData>
  <mergeCells count="5">
    <mergeCell ref="A3:G3"/>
    <mergeCell ref="A4:G4"/>
    <mergeCell ref="A7:G7"/>
    <mergeCell ref="A2:G2"/>
    <mergeCell ref="A5:G5"/>
  </mergeCells>
  <conditionalFormatting sqref="B6:F6">
    <cfRule type="cellIs" dxfId="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0">
    <pageSetUpPr fitToPage="1"/>
  </sheetPr>
  <dimension ref="A1:H37"/>
  <sheetViews>
    <sheetView showGridLines="0" zoomScaleNormal="100" workbookViewId="0">
      <pane xSplit="1" ySplit="7" topLeftCell="B8" activePane="bottomRight" state="frozen"/>
      <selection pane="topRight" activeCell="B1" sqref="B1"/>
      <selection pane="bottomLeft" activeCell="A8" sqref="A8"/>
      <selection pane="bottomRight" activeCell="A4" sqref="A4:G4"/>
    </sheetView>
  </sheetViews>
  <sheetFormatPr baseColWidth="10" defaultColWidth="11.42578125" defaultRowHeight="15" x14ac:dyDescent="0.2"/>
  <cols>
    <col min="1" max="1" width="45.42578125" style="47" customWidth="1"/>
    <col min="2" max="3" width="15.7109375" style="47" customWidth="1"/>
    <col min="4" max="4" width="19.28515625" style="47" customWidth="1"/>
    <col min="5" max="5" width="17.5703125" style="47" customWidth="1"/>
    <col min="6" max="6" width="17.85546875" style="47" customWidth="1"/>
    <col min="7" max="7" width="18.7109375" style="47" customWidth="1"/>
    <col min="8" max="8" width="3.140625" style="48" customWidth="1"/>
    <col min="9" max="16384" width="11.42578125" style="47"/>
  </cols>
  <sheetData>
    <row r="1" spans="1:8" ht="15.75" x14ac:dyDescent="0.2">
      <c r="A1" s="45"/>
      <c r="B1" s="46"/>
    </row>
    <row r="2" spans="1:8" ht="34.15" customHeight="1" x14ac:dyDescent="0.2">
      <c r="A2" s="634"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634"/>
      <c r="C2" s="634"/>
      <c r="D2" s="634"/>
      <c r="E2" s="634"/>
      <c r="F2" s="634"/>
      <c r="G2" s="634"/>
      <c r="H2" s="49"/>
    </row>
    <row r="3" spans="1:8" x14ac:dyDescent="0.2">
      <c r="A3" s="636" t="s">
        <v>396</v>
      </c>
      <c r="B3" s="636"/>
      <c r="C3" s="636"/>
      <c r="D3" s="636"/>
      <c r="E3" s="636"/>
      <c r="F3" s="636"/>
      <c r="G3" s="636"/>
      <c r="H3" s="51"/>
    </row>
    <row r="4" spans="1:8" ht="75" customHeight="1" x14ac:dyDescent="0.2">
      <c r="A4" s="605" t="s">
        <v>578</v>
      </c>
      <c r="B4" s="605"/>
      <c r="C4" s="605"/>
      <c r="D4" s="605"/>
      <c r="E4" s="605"/>
      <c r="F4" s="605"/>
      <c r="G4" s="605"/>
      <c r="H4" s="56"/>
    </row>
    <row r="5" spans="1:8" ht="16.5" customHeight="1" x14ac:dyDescent="0.2">
      <c r="A5" s="335"/>
      <c r="B5" s="335"/>
      <c r="C5" s="335"/>
      <c r="D5" s="335"/>
      <c r="E5" s="335"/>
      <c r="F5" s="335"/>
      <c r="G5" s="335"/>
      <c r="H5" s="56"/>
    </row>
    <row r="6" spans="1:8" ht="78.75" x14ac:dyDescent="0.2">
      <c r="A6" s="304" t="s">
        <v>411</v>
      </c>
      <c r="B6" s="304" t="s">
        <v>412</v>
      </c>
      <c r="C6" s="304" t="s">
        <v>421</v>
      </c>
      <c r="D6" s="304" t="s">
        <v>415</v>
      </c>
      <c r="E6" s="304" t="s">
        <v>413</v>
      </c>
      <c r="F6" s="304" t="s">
        <v>414</v>
      </c>
      <c r="G6" s="290" t="s">
        <v>357</v>
      </c>
      <c r="H6" s="58"/>
    </row>
    <row r="7" spans="1:8" ht="17.25" customHeight="1" x14ac:dyDescent="0.2">
      <c r="A7" s="637" t="s">
        <v>581</v>
      </c>
      <c r="B7" s="637"/>
      <c r="C7" s="637"/>
      <c r="D7" s="637"/>
      <c r="E7" s="637"/>
      <c r="F7" s="637"/>
      <c r="G7" s="637"/>
      <c r="H7" s="58"/>
    </row>
    <row r="8" spans="1:8" ht="29.25" customHeight="1" x14ac:dyDescent="0.2">
      <c r="A8" s="330" t="s">
        <v>397</v>
      </c>
      <c r="B8" s="317"/>
      <c r="C8" s="317"/>
      <c r="D8" s="317"/>
      <c r="E8" s="317"/>
      <c r="F8" s="317"/>
      <c r="G8" s="318">
        <f t="shared" ref="G8:G13" si="0">SUM(B8:F8)</f>
        <v>0</v>
      </c>
      <c r="H8" s="51"/>
    </row>
    <row r="9" spans="1:8" ht="29.25" customHeight="1" x14ac:dyDescent="0.2">
      <c r="A9" s="331" t="s">
        <v>398</v>
      </c>
      <c r="B9" s="317"/>
      <c r="C9" s="317"/>
      <c r="D9" s="317"/>
      <c r="E9" s="317"/>
      <c r="F9" s="317"/>
      <c r="G9" s="318">
        <f t="shared" si="0"/>
        <v>0</v>
      </c>
      <c r="H9" s="51"/>
    </row>
    <row r="10" spans="1:8" ht="29.25" customHeight="1" x14ac:dyDescent="0.2">
      <c r="A10" s="331" t="s">
        <v>399</v>
      </c>
      <c r="B10" s="317"/>
      <c r="C10" s="317"/>
      <c r="D10" s="317"/>
      <c r="E10" s="317"/>
      <c r="F10" s="317"/>
      <c r="G10" s="318">
        <f t="shared" si="0"/>
        <v>0</v>
      </c>
      <c r="H10" s="51"/>
    </row>
    <row r="11" spans="1:8" ht="29.25" customHeight="1" x14ac:dyDescent="0.2">
      <c r="A11" s="331" t="s">
        <v>400</v>
      </c>
      <c r="B11" s="317"/>
      <c r="C11" s="317"/>
      <c r="D11" s="317"/>
      <c r="E11" s="317"/>
      <c r="F11" s="317"/>
      <c r="G11" s="318">
        <f t="shared" si="0"/>
        <v>0</v>
      </c>
      <c r="H11" s="51"/>
    </row>
    <row r="12" spans="1:8" ht="29.25" customHeight="1" x14ac:dyDescent="0.2">
      <c r="A12" s="332" t="s">
        <v>401</v>
      </c>
      <c r="B12" s="317"/>
      <c r="C12" s="317"/>
      <c r="D12" s="317"/>
      <c r="E12" s="317"/>
      <c r="F12" s="317"/>
      <c r="G12" s="318">
        <f t="shared" si="0"/>
        <v>0</v>
      </c>
      <c r="H12" s="51"/>
    </row>
    <row r="13" spans="1:8" ht="29.25" customHeight="1" x14ac:dyDescent="0.2">
      <c r="A13" s="333" t="s">
        <v>402</v>
      </c>
      <c r="B13" s="317"/>
      <c r="C13" s="317"/>
      <c r="D13" s="317"/>
      <c r="E13" s="317"/>
      <c r="F13" s="317"/>
      <c r="G13" s="318">
        <f t="shared" si="0"/>
        <v>0</v>
      </c>
      <c r="H13" s="51"/>
    </row>
    <row r="14" spans="1:8" ht="29.25" customHeight="1" x14ac:dyDescent="0.2">
      <c r="A14" s="334" t="s">
        <v>427</v>
      </c>
      <c r="B14" s="318">
        <f t="shared" ref="B14:G14" si="1">SUM(B8:B13)</f>
        <v>0</v>
      </c>
      <c r="C14" s="318">
        <f t="shared" si="1"/>
        <v>0</v>
      </c>
      <c r="D14" s="318">
        <f t="shared" si="1"/>
        <v>0</v>
      </c>
      <c r="E14" s="318">
        <f t="shared" si="1"/>
        <v>0</v>
      </c>
      <c r="F14" s="318">
        <f t="shared" si="1"/>
        <v>0</v>
      </c>
      <c r="G14" s="318">
        <f t="shared" si="1"/>
        <v>0</v>
      </c>
      <c r="H14" s="59"/>
    </row>
    <row r="15" spans="1:8" x14ac:dyDescent="0.2">
      <c r="B15" s="61"/>
    </row>
    <row r="35" ht="31.5" customHeight="1" x14ac:dyDescent="0.2"/>
    <row r="36" ht="31.5" customHeight="1" x14ac:dyDescent="0.2"/>
    <row r="37" ht="31.5" customHeight="1" x14ac:dyDescent="0.2"/>
  </sheetData>
  <mergeCells count="4">
    <mergeCell ref="A3:G3"/>
    <mergeCell ref="A7:G7"/>
    <mergeCell ref="A2:G2"/>
    <mergeCell ref="A4:G4"/>
  </mergeCells>
  <conditionalFormatting sqref="B6:F6">
    <cfRule type="cellIs" dxfId="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2:D84"/>
  <sheetViews>
    <sheetView showGridLines="0" zoomScale="85" zoomScaleNormal="85" workbookViewId="0">
      <pane xSplit="1" ySplit="7" topLeftCell="B8" activePane="bottomRight" state="frozen"/>
      <selection pane="topRight" activeCell="B1" sqref="B1"/>
      <selection pane="bottomLeft" activeCell="A8" sqref="A8"/>
      <selection pane="bottomRight" activeCell="B12" sqref="B12"/>
    </sheetView>
  </sheetViews>
  <sheetFormatPr baseColWidth="10" defaultColWidth="11.42578125" defaultRowHeight="15" x14ac:dyDescent="0.2"/>
  <cols>
    <col min="1" max="3" width="50.7109375" style="47" customWidth="1"/>
    <col min="4" max="4" width="3.140625" style="48" customWidth="1"/>
    <col min="5" max="16384" width="11.42578125" style="47"/>
  </cols>
  <sheetData>
    <row r="2" spans="1:4" ht="34.5" customHeight="1" thickBot="1" x14ac:dyDescent="0.3">
      <c r="A2" s="92" t="str">
        <f>"VOTRE ACTIVITÉ DE FINANCEUR DE R&amp;D EN "&amp;SURVEY_YEAR</f>
        <v>VOTRE ACTIVITÉ DE FINANCEUR DE R&amp;D EN 2025</v>
      </c>
      <c r="B2" s="93"/>
      <c r="C2" s="93"/>
      <c r="D2" s="49"/>
    </row>
    <row r="3" spans="1:4" ht="34.5" customHeight="1" thickTop="1" x14ac:dyDescent="0.25">
      <c r="A3" s="517" t="str">
        <f>"Montants reçus et reversés en " &amp; SURVEY_YEAR &amp; " par votre organisme dans le cadre de son activité de financeur de la R&amp;D"</f>
        <v>Montants reçus et reversés en 2025 par votre organisme dans le cadre de son activité de financeur de la R&amp;D</v>
      </c>
      <c r="B3" s="517"/>
      <c r="C3" s="517"/>
      <c r="D3" s="49"/>
    </row>
    <row r="4" spans="1:4" ht="111" customHeight="1" x14ac:dyDescent="0.2">
      <c r="A4" s="519" t="s">
        <v>429</v>
      </c>
      <c r="B4" s="520"/>
      <c r="C4" s="520"/>
      <c r="D4" s="51"/>
    </row>
    <row r="5" spans="1:4" ht="36" customHeight="1" x14ac:dyDescent="0.25">
      <c r="A5" s="518" t="s">
        <v>52</v>
      </c>
      <c r="B5" s="518"/>
      <c r="C5" s="518"/>
      <c r="D5" s="57"/>
    </row>
    <row r="6" spans="1:4" ht="15.75" x14ac:dyDescent="0.2">
      <c r="D6" s="57"/>
    </row>
    <row r="7" spans="1:4" ht="33" customHeight="1" x14ac:dyDescent="0.2">
      <c r="A7" s="342" t="s">
        <v>53</v>
      </c>
      <c r="B7" s="342" t="s">
        <v>54</v>
      </c>
      <c r="C7" s="343" t="s">
        <v>55</v>
      </c>
      <c r="D7" s="51"/>
    </row>
    <row r="8" spans="1:4" ht="21" customHeight="1" x14ac:dyDescent="0.2">
      <c r="A8" s="340"/>
      <c r="B8" s="341"/>
      <c r="C8" s="341"/>
      <c r="D8" s="51"/>
    </row>
    <row r="9" spans="1:4" ht="21" customHeight="1" x14ac:dyDescent="0.2">
      <c r="A9" s="347"/>
      <c r="B9" s="347"/>
      <c r="C9" s="347"/>
      <c r="D9" s="51"/>
    </row>
    <row r="10" spans="1:4" ht="21" customHeight="1" x14ac:dyDescent="0.2">
      <c r="A10" s="347"/>
      <c r="B10" s="347"/>
      <c r="C10" s="347"/>
      <c r="D10" s="51"/>
    </row>
    <row r="11" spans="1:4" ht="21" customHeight="1" x14ac:dyDescent="0.2">
      <c r="A11" s="347"/>
      <c r="B11" s="347"/>
      <c r="C11" s="347"/>
      <c r="D11" s="51"/>
    </row>
    <row r="12" spans="1:4" ht="21" customHeight="1" x14ac:dyDescent="0.2">
      <c r="A12" s="347"/>
      <c r="B12" s="347"/>
      <c r="C12" s="347"/>
      <c r="D12" s="51"/>
    </row>
    <row r="13" spans="1:4" ht="21" customHeight="1" x14ac:dyDescent="0.2">
      <c r="A13" s="347"/>
      <c r="B13" s="347"/>
      <c r="C13" s="347"/>
    </row>
    <row r="14" spans="1:4" ht="21" customHeight="1" x14ac:dyDescent="0.2">
      <c r="A14" s="347"/>
      <c r="B14" s="347"/>
      <c r="C14" s="347"/>
    </row>
    <row r="15" spans="1:4" ht="21" customHeight="1" x14ac:dyDescent="0.2">
      <c r="A15" s="347"/>
      <c r="B15" s="347"/>
      <c r="C15" s="347"/>
    </row>
    <row r="16" spans="1:4" ht="21" customHeight="1" x14ac:dyDescent="0.2">
      <c r="A16" s="347"/>
      <c r="B16" s="347"/>
      <c r="C16" s="347"/>
    </row>
    <row r="17" spans="1:4" ht="21" customHeight="1" x14ac:dyDescent="0.2">
      <c r="A17" s="347"/>
      <c r="B17" s="347"/>
      <c r="C17" s="347"/>
    </row>
    <row r="18" spans="1:4" ht="21" customHeight="1" x14ac:dyDescent="0.2">
      <c r="A18" s="347"/>
      <c r="B18" s="347"/>
      <c r="C18" s="347"/>
    </row>
    <row r="19" spans="1:4" ht="21" customHeight="1" x14ac:dyDescent="0.2">
      <c r="A19" s="347"/>
      <c r="B19" s="347"/>
      <c r="C19" s="347"/>
    </row>
    <row r="20" spans="1:4" ht="21" customHeight="1" x14ac:dyDescent="0.2">
      <c r="A20" s="347"/>
      <c r="B20" s="347"/>
      <c r="C20" s="347"/>
    </row>
    <row r="21" spans="1:4" ht="21" customHeight="1" x14ac:dyDescent="0.2">
      <c r="A21" s="347"/>
      <c r="B21" s="347"/>
      <c r="C21" s="347"/>
    </row>
    <row r="22" spans="1:4" ht="21" customHeight="1" x14ac:dyDescent="0.2">
      <c r="A22" s="347"/>
      <c r="B22" s="347"/>
      <c r="C22" s="347"/>
    </row>
    <row r="23" spans="1:4" ht="21" customHeight="1" x14ac:dyDescent="0.2">
      <c r="A23" s="347"/>
      <c r="B23" s="347"/>
      <c r="C23" s="347"/>
    </row>
    <row r="24" spans="1:4" ht="21" customHeight="1" x14ac:dyDescent="0.2">
      <c r="A24" s="347"/>
      <c r="B24" s="347"/>
      <c r="C24" s="347"/>
    </row>
    <row r="25" spans="1:4" ht="21" customHeight="1" x14ac:dyDescent="0.2">
      <c r="A25" s="347"/>
      <c r="B25" s="347"/>
      <c r="C25" s="347"/>
    </row>
    <row r="26" spans="1:4" ht="21" customHeight="1" x14ac:dyDescent="0.2">
      <c r="A26" s="347"/>
      <c r="B26" s="347"/>
      <c r="C26" s="347"/>
      <c r="D26" s="51"/>
    </row>
    <row r="27" spans="1:4" ht="21" customHeight="1" x14ac:dyDescent="0.2">
      <c r="A27" s="347"/>
      <c r="B27" s="347"/>
      <c r="C27" s="347"/>
      <c r="D27" s="51"/>
    </row>
    <row r="28" spans="1:4" ht="21" customHeight="1" x14ac:dyDescent="0.2">
      <c r="A28" s="347"/>
      <c r="B28" s="347"/>
      <c r="C28" s="347"/>
      <c r="D28" s="51"/>
    </row>
    <row r="29" spans="1:4" ht="21" customHeight="1" x14ac:dyDescent="0.2">
      <c r="A29" s="347"/>
      <c r="B29" s="347"/>
      <c r="C29" s="347"/>
      <c r="D29" s="51"/>
    </row>
    <row r="30" spans="1:4" ht="21" customHeight="1" x14ac:dyDescent="0.2">
      <c r="A30" s="347"/>
      <c r="B30" s="347"/>
      <c r="C30" s="347"/>
      <c r="D30" s="51"/>
    </row>
    <row r="31" spans="1:4" ht="21" customHeight="1" x14ac:dyDescent="0.2">
      <c r="A31" s="347"/>
      <c r="B31" s="347"/>
      <c r="C31" s="347"/>
      <c r="D31" s="51"/>
    </row>
    <row r="32" spans="1:4" ht="21" customHeight="1" x14ac:dyDescent="0.2">
      <c r="A32" s="347"/>
      <c r="B32" s="347"/>
      <c r="C32" s="347"/>
      <c r="D32" s="51"/>
    </row>
    <row r="33" spans="1:4" ht="21" customHeight="1" x14ac:dyDescent="0.2">
      <c r="A33" s="347"/>
      <c r="B33" s="347"/>
      <c r="C33" s="347"/>
      <c r="D33" s="51"/>
    </row>
    <row r="34" spans="1:4" ht="21" customHeight="1" x14ac:dyDescent="0.2">
      <c r="A34" s="347"/>
      <c r="B34" s="347"/>
      <c r="C34" s="347"/>
      <c r="D34" s="51"/>
    </row>
    <row r="35" spans="1:4" ht="21" customHeight="1" x14ac:dyDescent="0.2">
      <c r="A35" s="347"/>
      <c r="B35" s="347"/>
      <c r="C35" s="347"/>
      <c r="D35" s="51"/>
    </row>
    <row r="36" spans="1:4" ht="21" customHeight="1" x14ac:dyDescent="0.2">
      <c r="A36" s="347"/>
      <c r="B36" s="347"/>
      <c r="C36" s="347"/>
      <c r="D36" s="51"/>
    </row>
    <row r="37" spans="1:4" ht="21" customHeight="1" x14ac:dyDescent="0.2">
      <c r="A37" s="347"/>
      <c r="B37" s="347"/>
      <c r="C37" s="347"/>
      <c r="D37" s="51"/>
    </row>
    <row r="38" spans="1:4" ht="21" customHeight="1" x14ac:dyDescent="0.2">
      <c r="A38" s="347"/>
      <c r="B38" s="347"/>
      <c r="C38" s="347"/>
      <c r="D38" s="51"/>
    </row>
    <row r="39" spans="1:4" ht="21" customHeight="1" x14ac:dyDescent="0.2">
      <c r="A39" s="347"/>
      <c r="B39" s="347"/>
      <c r="C39" s="347"/>
      <c r="D39" s="51"/>
    </row>
    <row r="40" spans="1:4" ht="21" customHeight="1" x14ac:dyDescent="0.2">
      <c r="A40" s="347"/>
      <c r="B40" s="347"/>
      <c r="C40" s="347"/>
      <c r="D40" s="51"/>
    </row>
    <row r="41" spans="1:4" ht="21" customHeight="1" x14ac:dyDescent="0.2">
      <c r="A41" s="347"/>
      <c r="B41" s="347"/>
      <c r="C41" s="347"/>
      <c r="D41" s="51"/>
    </row>
    <row r="42" spans="1:4" ht="21" customHeight="1" x14ac:dyDescent="0.2">
      <c r="A42" s="347"/>
      <c r="B42" s="347"/>
      <c r="C42" s="347"/>
      <c r="D42" s="51"/>
    </row>
    <row r="43" spans="1:4" ht="21" customHeight="1" x14ac:dyDescent="0.2">
      <c r="A43" s="347"/>
      <c r="B43" s="347"/>
      <c r="C43" s="347"/>
      <c r="D43" s="51"/>
    </row>
    <row r="44" spans="1:4" ht="21" customHeight="1" x14ac:dyDescent="0.2">
      <c r="A44" s="347"/>
      <c r="B44" s="347"/>
      <c r="C44" s="347"/>
      <c r="D44" s="51"/>
    </row>
    <row r="45" spans="1:4" ht="21" customHeight="1" x14ac:dyDescent="0.2">
      <c r="A45" s="347"/>
      <c r="B45" s="347"/>
      <c r="C45" s="347"/>
      <c r="D45" s="51"/>
    </row>
    <row r="46" spans="1:4" ht="21" customHeight="1" x14ac:dyDescent="0.2">
      <c r="A46" s="347"/>
      <c r="B46" s="347"/>
      <c r="C46" s="347"/>
      <c r="D46" s="51"/>
    </row>
    <row r="47" spans="1:4" ht="21" customHeight="1" x14ac:dyDescent="0.2">
      <c r="A47" s="347"/>
      <c r="B47" s="347"/>
      <c r="C47" s="347"/>
      <c r="D47" s="51"/>
    </row>
    <row r="48" spans="1:4" ht="21" customHeight="1" x14ac:dyDescent="0.2">
      <c r="A48" s="347"/>
      <c r="B48" s="347"/>
      <c r="C48" s="347"/>
      <c r="D48" s="51"/>
    </row>
    <row r="49" spans="1:4" ht="21" customHeight="1" x14ac:dyDescent="0.2">
      <c r="A49" s="347"/>
      <c r="B49" s="347"/>
      <c r="C49" s="347"/>
      <c r="D49" s="51"/>
    </row>
    <row r="50" spans="1:4" x14ac:dyDescent="0.2">
      <c r="A50" s="55"/>
      <c r="B50" s="55"/>
      <c r="C50" s="55"/>
    </row>
    <row r="51" spans="1:4" ht="15.75" x14ac:dyDescent="0.25">
      <c r="A51" s="521" t="s">
        <v>56</v>
      </c>
      <c r="B51" s="521"/>
      <c r="C51" s="521"/>
      <c r="D51" s="51"/>
    </row>
    <row r="52" spans="1:4" x14ac:dyDescent="0.2">
      <c r="D52" s="56"/>
    </row>
    <row r="53" spans="1:4" ht="15.75" x14ac:dyDescent="0.2">
      <c r="D53" s="57"/>
    </row>
    <row r="54" spans="1:4" ht="15.75" x14ac:dyDescent="0.2">
      <c r="D54" s="57"/>
    </row>
    <row r="55" spans="1:4" ht="15.75" x14ac:dyDescent="0.2">
      <c r="D55" s="57"/>
    </row>
    <row r="56" spans="1:4" ht="15.75" x14ac:dyDescent="0.2">
      <c r="D56" s="57"/>
    </row>
    <row r="58" spans="1:4" x14ac:dyDescent="0.2">
      <c r="D58" s="58"/>
    </row>
    <row r="59" spans="1:4" x14ac:dyDescent="0.2">
      <c r="D59" s="51"/>
    </row>
    <row r="60" spans="1:4" x14ac:dyDescent="0.2">
      <c r="D60" s="51"/>
    </row>
    <row r="61" spans="1:4" x14ac:dyDescent="0.2">
      <c r="D61" s="51"/>
    </row>
    <row r="62" spans="1:4" x14ac:dyDescent="0.2">
      <c r="D62" s="51"/>
    </row>
    <row r="63" spans="1:4" x14ac:dyDescent="0.2">
      <c r="D63" s="51"/>
    </row>
    <row r="64" spans="1:4" x14ac:dyDescent="0.2">
      <c r="D64" s="51"/>
    </row>
    <row r="66" spans="4:4" ht="15.75" x14ac:dyDescent="0.2">
      <c r="D66" s="59"/>
    </row>
    <row r="82" ht="31.5" customHeight="1" x14ac:dyDescent="0.2"/>
    <row r="83" ht="31.5" customHeight="1" x14ac:dyDescent="0.2"/>
    <row r="84" ht="31.5" customHeight="1" x14ac:dyDescent="0.2"/>
  </sheetData>
  <mergeCells count="4">
    <mergeCell ref="A3:C3"/>
    <mergeCell ref="A5:C5"/>
    <mergeCell ref="A4:C4"/>
    <mergeCell ref="A51:C5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1"/>
  <dimension ref="A1:F14"/>
  <sheetViews>
    <sheetView showGridLines="0" zoomScaleNormal="100" workbookViewId="0">
      <selection activeCell="A3" sqref="A3:A5"/>
    </sheetView>
  </sheetViews>
  <sheetFormatPr baseColWidth="10" defaultColWidth="11.42578125" defaultRowHeight="12.75" x14ac:dyDescent="0.2"/>
  <cols>
    <col min="1" max="1" width="45.5703125" style="2" customWidth="1"/>
    <col min="2" max="2" width="18.140625" style="2" customWidth="1"/>
    <col min="3" max="3" width="15.42578125" style="2" customWidth="1"/>
    <col min="4" max="4" width="16" style="2" customWidth="1"/>
    <col min="5" max="5" width="15.28515625" style="2" customWidth="1"/>
    <col min="6" max="6" width="3.7109375" style="2" customWidth="1"/>
    <col min="7" max="16384" width="11.42578125" style="2"/>
  </cols>
  <sheetData>
    <row r="1" spans="1:6" x14ac:dyDescent="0.2">
      <c r="A1" s="15"/>
      <c r="B1" s="16"/>
    </row>
    <row r="3" spans="1:6" x14ac:dyDescent="0.2">
      <c r="A3" s="638" t="s">
        <v>404</v>
      </c>
      <c r="B3" s="483"/>
      <c r="C3" s="483"/>
      <c r="D3" s="483"/>
      <c r="E3" s="483"/>
      <c r="F3" s="339"/>
    </row>
    <row r="4" spans="1:6" ht="21.75" customHeight="1" x14ac:dyDescent="0.2">
      <c r="A4" s="638"/>
      <c r="B4" s="484"/>
      <c r="C4" s="485" t="s">
        <v>405</v>
      </c>
      <c r="D4" s="484"/>
      <c r="E4" s="486" t="s">
        <v>406</v>
      </c>
      <c r="F4" s="339"/>
    </row>
    <row r="5" spans="1:6" ht="33" customHeight="1" x14ac:dyDescent="0.2">
      <c r="A5" s="638"/>
      <c r="B5" s="487"/>
      <c r="C5" s="487"/>
      <c r="D5" s="487"/>
      <c r="E5" s="487"/>
      <c r="F5" s="339"/>
    </row>
    <row r="6" spans="1:6" x14ac:dyDescent="0.2">
      <c r="A6" s="488"/>
      <c r="B6" s="488"/>
      <c r="C6" s="488"/>
      <c r="D6" s="488"/>
      <c r="E6" s="488"/>
    </row>
    <row r="7" spans="1:6" x14ac:dyDescent="0.2">
      <c r="A7" s="489" t="s">
        <v>407</v>
      </c>
      <c r="B7" s="489"/>
      <c r="C7" s="488"/>
      <c r="D7" s="489"/>
      <c r="E7" s="489"/>
    </row>
    <row r="8" spans="1:6" x14ac:dyDescent="0.2">
      <c r="A8" s="639" t="s">
        <v>408</v>
      </c>
      <c r="B8" s="639"/>
      <c r="C8" s="483"/>
      <c r="D8" s="490"/>
      <c r="E8" s="490"/>
      <c r="F8" s="339"/>
    </row>
    <row r="9" spans="1:6" ht="72.75" customHeight="1" x14ac:dyDescent="0.2">
      <c r="A9" s="640"/>
      <c r="B9" s="641"/>
      <c r="C9" s="641"/>
      <c r="D9" s="641"/>
      <c r="E9" s="642"/>
      <c r="F9" s="339"/>
    </row>
    <row r="10" spans="1:6" x14ac:dyDescent="0.2">
      <c r="A10" s="483"/>
      <c r="B10" s="483"/>
      <c r="C10" s="483"/>
      <c r="D10" s="483"/>
      <c r="E10" s="483"/>
      <c r="F10" s="339"/>
    </row>
    <row r="11" spans="1:6" x14ac:dyDescent="0.2">
      <c r="A11" s="483"/>
      <c r="B11" s="483"/>
      <c r="C11" s="483"/>
      <c r="D11" s="483"/>
      <c r="E11" s="483"/>
      <c r="F11" s="339"/>
    </row>
    <row r="12" spans="1:6" x14ac:dyDescent="0.2">
      <c r="A12" s="491" t="s">
        <v>409</v>
      </c>
      <c r="B12" s="483"/>
      <c r="C12" s="483"/>
      <c r="D12" s="483"/>
      <c r="E12" s="483"/>
      <c r="F12" s="339"/>
    </row>
    <row r="13" spans="1:6" ht="74.25" customHeight="1" x14ac:dyDescent="0.2">
      <c r="A13" s="640"/>
      <c r="B13" s="641"/>
      <c r="C13" s="641"/>
      <c r="D13" s="641"/>
      <c r="E13" s="642"/>
      <c r="F13" s="339"/>
    </row>
    <row r="14" spans="1:6" x14ac:dyDescent="0.2">
      <c r="A14" s="339"/>
      <c r="B14" s="339"/>
      <c r="C14" s="339"/>
      <c r="D14" s="339"/>
      <c r="E14" s="339"/>
      <c r="F14" s="339"/>
    </row>
  </sheetData>
  <mergeCells count="4">
    <mergeCell ref="A3:A5"/>
    <mergeCell ref="A8:B8"/>
    <mergeCell ref="A9:E9"/>
    <mergeCell ref="A13:E13"/>
  </mergeCells>
  <pageMargins left="0.70866141732283472" right="0.70866141732283472" top="0.74803149606299213" bottom="0.74803149606299213" header="0.31496062992125984" footer="0.31496062992125984"/>
  <pageSetup paperSize="9" orientation="portrait" r:id="rId1"/>
  <headerFooter>
    <oddFooter>&amp;L&amp;A&amp;RR&amp;&amp;D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H35"/>
  <sheetViews>
    <sheetView showGridLines="0" topLeftCell="A4" zoomScale="85" zoomScaleNormal="85" workbookViewId="0">
      <selection activeCell="D15" sqref="D15"/>
    </sheetView>
  </sheetViews>
  <sheetFormatPr baseColWidth="10" defaultColWidth="11.42578125" defaultRowHeight="15" x14ac:dyDescent="0.2"/>
  <cols>
    <col min="1" max="7" width="11.42578125" style="47"/>
    <col min="8" max="8" width="3.140625" style="48" customWidth="1"/>
    <col min="9" max="16384" width="11.42578125" style="47"/>
  </cols>
  <sheetData>
    <row r="1" spans="1:8" ht="15.75" x14ac:dyDescent="0.2">
      <c r="A1" s="45"/>
      <c r="B1" s="46"/>
    </row>
    <row r="2" spans="1:8" ht="18.75" thickBot="1" x14ac:dyDescent="0.3">
      <c r="A2" s="89" t="str">
        <f>"VOTRE ACTIVITÉ D'OPÉRATEUR DE R&amp;D EN "&amp;SURVEY_YEAR</f>
        <v>VOTRE ACTIVITÉ D'OPÉRATEUR DE R&amp;D EN 2025</v>
      </c>
      <c r="B2" s="90"/>
      <c r="C2" s="91"/>
      <c r="D2" s="91"/>
      <c r="E2" s="91"/>
      <c r="F2" s="91"/>
      <c r="G2" s="91"/>
      <c r="H2" s="49"/>
    </row>
    <row r="3" spans="1:8" ht="16.5" thickTop="1" x14ac:dyDescent="0.2">
      <c r="A3" s="76"/>
      <c r="B3" s="77"/>
      <c r="C3" s="77"/>
      <c r="D3" s="77"/>
      <c r="E3" s="77"/>
      <c r="F3" s="77"/>
      <c r="G3" s="77"/>
      <c r="H3" s="49"/>
    </row>
    <row r="4" spans="1:8" ht="66" customHeight="1" x14ac:dyDescent="0.2">
      <c r="A4" s="522" t="s">
        <v>57</v>
      </c>
      <c r="B4" s="522"/>
      <c r="C4" s="522"/>
      <c r="D4" s="522"/>
      <c r="E4" s="522"/>
      <c r="F4" s="522"/>
      <c r="G4" s="522"/>
      <c r="H4" s="49"/>
    </row>
    <row r="5" spans="1:8" x14ac:dyDescent="0.2">
      <c r="H5" s="51"/>
    </row>
    <row r="6" spans="1:8" ht="87.6" customHeight="1" thickBot="1" x14ac:dyDescent="0.3">
      <c r="A6" s="524" t="s">
        <v>434</v>
      </c>
      <c r="B6" s="524"/>
      <c r="C6" s="524"/>
      <c r="D6" s="524"/>
      <c r="E6" s="524"/>
      <c r="F6" s="524"/>
      <c r="G6" s="524"/>
      <c r="H6" s="57"/>
    </row>
    <row r="7" spans="1:8" ht="70.5" customHeight="1" thickTop="1" x14ac:dyDescent="0.2">
      <c r="A7" s="525"/>
      <c r="B7" s="526"/>
      <c r="C7" s="526"/>
      <c r="D7" s="526"/>
      <c r="E7" s="526"/>
      <c r="F7" s="526"/>
      <c r="G7" s="527"/>
      <c r="H7" s="57"/>
    </row>
    <row r="9" spans="1:8" ht="15.75" x14ac:dyDescent="0.2">
      <c r="A9" s="528" t="str">
        <f>"Commentaires sur l'année " &amp; SURVEY_YEAR</f>
        <v>Commentaires sur l'année 2025</v>
      </c>
      <c r="B9" s="528"/>
      <c r="C9" s="528"/>
      <c r="D9" s="528"/>
      <c r="E9" s="528"/>
      <c r="F9" s="528"/>
      <c r="G9" s="528"/>
      <c r="H9" s="51"/>
    </row>
    <row r="10" spans="1:8" ht="64.900000000000006" customHeight="1" thickBot="1" x14ac:dyDescent="0.25">
      <c r="A10" s="529" t="s">
        <v>58</v>
      </c>
      <c r="B10" s="529"/>
      <c r="C10" s="529"/>
      <c r="D10" s="529"/>
      <c r="E10" s="529"/>
      <c r="F10" s="529"/>
      <c r="G10" s="529"/>
      <c r="H10" s="51"/>
    </row>
    <row r="11" spans="1:8" ht="70.5" customHeight="1" thickTop="1" x14ac:dyDescent="0.2">
      <c r="A11" s="525"/>
      <c r="B11" s="526"/>
      <c r="C11" s="526"/>
      <c r="D11" s="526"/>
      <c r="E11" s="526"/>
      <c r="F11" s="526"/>
      <c r="G11" s="527"/>
      <c r="H11" s="51"/>
    </row>
    <row r="12" spans="1:8" ht="9" customHeight="1" x14ac:dyDescent="0.2">
      <c r="A12" s="78"/>
      <c r="B12" s="78"/>
      <c r="C12" s="78"/>
      <c r="D12" s="78"/>
      <c r="E12" s="78"/>
      <c r="F12" s="78"/>
      <c r="G12" s="78"/>
      <c r="H12" s="51"/>
    </row>
    <row r="13" spans="1:8" ht="48" customHeight="1" x14ac:dyDescent="0.2">
      <c r="A13" s="523" t="s">
        <v>653</v>
      </c>
      <c r="B13" s="523"/>
      <c r="C13" s="523"/>
      <c r="D13" s="523"/>
      <c r="E13" s="523"/>
      <c r="F13" s="523"/>
      <c r="G13" s="523"/>
      <c r="H13" s="51"/>
    </row>
    <row r="14" spans="1:8" x14ac:dyDescent="0.2">
      <c r="H14" s="51"/>
    </row>
    <row r="16" spans="1:8" x14ac:dyDescent="0.2">
      <c r="H16" s="51"/>
    </row>
    <row r="17" spans="8:8" x14ac:dyDescent="0.2">
      <c r="H17" s="51"/>
    </row>
    <row r="19" spans="8:8" x14ac:dyDescent="0.2">
      <c r="H19" s="49"/>
    </row>
    <row r="20" spans="8:8" x14ac:dyDescent="0.2">
      <c r="H20" s="51"/>
    </row>
    <row r="21" spans="8:8" x14ac:dyDescent="0.2">
      <c r="H21" s="56"/>
    </row>
    <row r="22" spans="8:8" ht="15.75" x14ac:dyDescent="0.2">
      <c r="H22" s="57"/>
    </row>
    <row r="23" spans="8:8" ht="15.75" x14ac:dyDescent="0.2">
      <c r="H23" s="57"/>
    </row>
    <row r="24" spans="8:8" ht="15.75" x14ac:dyDescent="0.2">
      <c r="H24" s="57"/>
    </row>
    <row r="25" spans="8:8" ht="15.75" x14ac:dyDescent="0.2">
      <c r="H25" s="57"/>
    </row>
    <row r="27" spans="8:8" x14ac:dyDescent="0.2">
      <c r="H27" s="58"/>
    </row>
    <row r="28" spans="8:8" x14ac:dyDescent="0.2">
      <c r="H28" s="51"/>
    </row>
    <row r="29" spans="8:8" x14ac:dyDescent="0.2">
      <c r="H29" s="51"/>
    </row>
    <row r="30" spans="8:8" x14ac:dyDescent="0.2">
      <c r="H30" s="51"/>
    </row>
    <row r="31" spans="8:8" x14ac:dyDescent="0.2">
      <c r="H31" s="51"/>
    </row>
    <row r="32" spans="8:8" x14ac:dyDescent="0.2">
      <c r="H32" s="51"/>
    </row>
    <row r="33" spans="8:8" ht="31.5" customHeight="1" x14ac:dyDescent="0.2">
      <c r="H33" s="51"/>
    </row>
    <row r="34" spans="8:8" ht="31.5" customHeight="1" x14ac:dyDescent="0.2"/>
    <row r="35" spans="8:8" ht="31.5" customHeight="1" x14ac:dyDescent="0.2">
      <c r="H35" s="59"/>
    </row>
  </sheetData>
  <mergeCells count="7">
    <mergeCell ref="A4:G4"/>
    <mergeCell ref="A13:G13"/>
    <mergeCell ref="A6:G6"/>
    <mergeCell ref="A7:G7"/>
    <mergeCell ref="A9:G9"/>
    <mergeCell ref="A10:G10"/>
    <mergeCell ref="A11:G1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D21"/>
  <sheetViews>
    <sheetView showGridLines="0" zoomScale="75" zoomScaleNormal="75" workbookViewId="0">
      <selection activeCell="C15" sqref="C15"/>
    </sheetView>
  </sheetViews>
  <sheetFormatPr baseColWidth="10" defaultColWidth="11.42578125" defaultRowHeight="15" x14ac:dyDescent="0.2"/>
  <cols>
    <col min="1" max="1" width="70.28515625" style="47" customWidth="1"/>
    <col min="2" max="2" width="22.28515625" style="47" customWidth="1"/>
    <col min="3" max="3" width="20.7109375" style="47" customWidth="1"/>
    <col min="4" max="4" width="92" style="50" customWidth="1"/>
    <col min="5" max="16384" width="11.42578125" style="47"/>
  </cols>
  <sheetData>
    <row r="1" spans="1:4" ht="15.75" x14ac:dyDescent="0.2">
      <c r="A1" s="45"/>
      <c r="B1" s="46"/>
      <c r="D1" s="104" t="s">
        <v>428</v>
      </c>
    </row>
    <row r="2" spans="1:4" ht="42" customHeight="1" x14ac:dyDescent="0.2">
      <c r="A2" s="530"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530"/>
      <c r="C2" s="530"/>
    </row>
    <row r="3" spans="1:4" ht="37.9" customHeight="1" x14ac:dyDescent="0.2">
      <c r="A3" s="531" t="s">
        <v>59</v>
      </c>
      <c r="B3" s="531"/>
      <c r="C3" s="531"/>
    </row>
    <row r="4" spans="1:4" ht="97.15" customHeight="1" x14ac:dyDescent="0.2">
      <c r="A4" s="534" t="s">
        <v>60</v>
      </c>
      <c r="B4" s="535"/>
      <c r="C4" s="536"/>
    </row>
    <row r="5" spans="1:4" ht="25.5" customHeight="1" x14ac:dyDescent="0.25">
      <c r="A5" s="532"/>
      <c r="B5" s="533"/>
      <c r="C5" s="533"/>
    </row>
    <row r="6" spans="1:4" ht="19.899999999999999" customHeight="1" x14ac:dyDescent="0.25">
      <c r="A6" s="79" t="s">
        <v>61</v>
      </c>
      <c r="B6" s="141" t="s">
        <v>62</v>
      </c>
      <c r="C6" s="55"/>
    </row>
    <row r="7" spans="1:4" ht="49.9" customHeight="1" x14ac:dyDescent="0.2">
      <c r="A7" s="88" t="s">
        <v>63</v>
      </c>
      <c r="B7" s="80"/>
      <c r="D7" s="102" t="s">
        <v>432</v>
      </c>
    </row>
    <row r="8" spans="1:4" ht="49.9" customHeight="1" x14ac:dyDescent="0.2">
      <c r="A8" s="88" t="s">
        <v>64</v>
      </c>
      <c r="B8" s="80"/>
      <c r="D8" s="102" t="s">
        <v>65</v>
      </c>
    </row>
    <row r="9" spans="1:4" ht="19.899999999999999" customHeight="1" x14ac:dyDescent="0.25">
      <c r="A9" s="79" t="s">
        <v>430</v>
      </c>
      <c r="B9" s="82"/>
    </row>
    <row r="10" spans="1:4" ht="49.9" customHeight="1" x14ac:dyDescent="0.2">
      <c r="A10" s="88" t="s">
        <v>66</v>
      </c>
      <c r="B10" s="80"/>
      <c r="D10" s="102" t="s">
        <v>67</v>
      </c>
    </row>
    <row r="11" spans="1:4" ht="49.9" customHeight="1" x14ac:dyDescent="0.2">
      <c r="A11" s="88" t="s">
        <v>68</v>
      </c>
      <c r="B11" s="80"/>
      <c r="D11" s="102" t="s">
        <v>69</v>
      </c>
    </row>
    <row r="12" spans="1:4" ht="15.75" x14ac:dyDescent="0.25">
      <c r="A12" s="83"/>
      <c r="B12" s="84"/>
      <c r="C12" s="103" t="str">
        <f>"Estimation " &amp; SURVEY_YEAR+1</f>
        <v>Estimation 2026</v>
      </c>
    </row>
    <row r="13" spans="1:4" ht="39.75" customHeight="1" x14ac:dyDescent="0.2">
      <c r="A13" s="85" t="s">
        <v>70</v>
      </c>
      <c r="B13" s="100">
        <f>SUM(B7:B8,B10:B11)</f>
        <v>0</v>
      </c>
      <c r="C13" s="101"/>
    </row>
    <row r="14" spans="1:4" x14ac:dyDescent="0.2">
      <c r="A14" s="58"/>
      <c r="B14" s="58"/>
    </row>
    <row r="15" spans="1:4" x14ac:dyDescent="0.2">
      <c r="A15" s="81" t="s">
        <v>431</v>
      </c>
      <c r="B15" s="81"/>
      <c r="C15" s="87">
        <f>IF(DI_TOTALE&lt;&gt;0,(DI_TOTALE_PREV/DI_TOTALE-1)*100,0)</f>
        <v>0</v>
      </c>
    </row>
    <row r="16" spans="1:4" x14ac:dyDescent="0.2">
      <c r="A16" s="537" t="str">
        <f>IF(ABS(C15)&gt;20,"La DIRD estimée pour "&amp; SURVEY_YEAR + 1&amp; " varie de plus de 20% par rapport à la DIRD "&amp; SURVEY_YEAR,"Contrôles OK")</f>
        <v>Contrôles OK</v>
      </c>
      <c r="B16" s="537"/>
      <c r="C16" s="537"/>
    </row>
    <row r="17" spans="1:4" ht="12" customHeight="1" x14ac:dyDescent="0.2"/>
    <row r="18" spans="1:4" ht="15.75" customHeight="1" x14ac:dyDescent="0.2">
      <c r="B18" s="75" t="s">
        <v>71</v>
      </c>
    </row>
    <row r="19" spans="1:4" ht="49.9" customHeight="1" x14ac:dyDescent="0.25">
      <c r="A19" s="114" t="str">
        <f>"Amortissements des dépenses en capital de R&amp;D en " &amp; SURVEY_YEAR</f>
        <v>Amortissements des dépenses en capital de R&amp;D en 2025</v>
      </c>
      <c r="B19" s="80"/>
      <c r="D19" s="115" t="s">
        <v>433</v>
      </c>
    </row>
    <row r="21" spans="1:4" ht="43.9" customHeight="1" x14ac:dyDescent="0.2"/>
  </sheetData>
  <mergeCells count="5">
    <mergeCell ref="A2:C2"/>
    <mergeCell ref="A3:C3"/>
    <mergeCell ref="A5:C5"/>
    <mergeCell ref="A4:C4"/>
    <mergeCell ref="A16:C16"/>
  </mergeCells>
  <conditionalFormatting sqref="C15">
    <cfRule type="cellIs" dxfId="38"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9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C37"/>
  <sheetViews>
    <sheetView zoomScale="85" zoomScaleNormal="85" workbookViewId="0">
      <pane xSplit="1" ySplit="6" topLeftCell="B28" activePane="bottomRight" state="frozen"/>
      <selection pane="topRight" activeCell="B1" sqref="B1"/>
      <selection pane="bottomLeft" activeCell="A7" sqref="A7"/>
      <selection pane="bottomRight" activeCell="C10" sqref="C10"/>
    </sheetView>
  </sheetViews>
  <sheetFormatPr baseColWidth="10" defaultRowHeight="15" x14ac:dyDescent="0.25"/>
  <cols>
    <col min="1" max="1" width="60.140625" customWidth="1"/>
    <col min="2" max="3" width="40.7109375" customWidth="1"/>
  </cols>
  <sheetData>
    <row r="1" spans="1:3" ht="15.75" x14ac:dyDescent="0.25">
      <c r="A1" s="45"/>
      <c r="B1" s="46"/>
      <c r="C1" s="47"/>
    </row>
    <row r="2" spans="1:3" ht="43.9" customHeight="1" x14ac:dyDescent="0.25">
      <c r="A2" s="541" t="str">
        <f>"Répartition des dépenses intérieures de R&amp;D (intra-muros à votre structure) par région (y compris outre-mer) en " &amp; SURVEY_YEAR</f>
        <v>Répartition des dépenses intérieures de R&amp;D (intra-muros à votre structure) par région (y compris outre-mer) en 2025</v>
      </c>
      <c r="B2" s="541"/>
      <c r="C2" s="542"/>
    </row>
    <row r="3" spans="1:3" ht="30.6" customHeight="1" x14ac:dyDescent="0.25">
      <c r="A3" s="538" t="s">
        <v>59</v>
      </c>
      <c r="B3" s="538"/>
      <c r="C3" s="538"/>
    </row>
    <row r="4" spans="1:3" ht="15.75" x14ac:dyDescent="0.25">
      <c r="A4" s="52"/>
      <c r="B4" s="47"/>
      <c r="C4" s="47"/>
    </row>
    <row r="5" spans="1:3" ht="121.15" customHeight="1" x14ac:dyDescent="0.25">
      <c r="A5" s="519" t="s">
        <v>437</v>
      </c>
      <c r="B5" s="520"/>
      <c r="C5" s="540"/>
    </row>
    <row r="6" spans="1:3" ht="15.75" x14ac:dyDescent="0.25">
      <c r="A6" s="54"/>
      <c r="B6" s="141" t="s">
        <v>62</v>
      </c>
      <c r="C6" s="55" t="s">
        <v>0</v>
      </c>
    </row>
    <row r="7" spans="1:3" ht="15.75" x14ac:dyDescent="0.25">
      <c r="A7" s="105" t="s">
        <v>72</v>
      </c>
      <c r="B7" s="124"/>
      <c r="C7" s="131">
        <f>IF(DI_TOT_REG&lt;&gt;0,DI_IdF/DI_TOT_REG,0)</f>
        <v>0</v>
      </c>
    </row>
    <row r="8" spans="1:3" ht="15.75" x14ac:dyDescent="0.25">
      <c r="A8" s="105" t="s">
        <v>73</v>
      </c>
      <c r="B8" s="124"/>
      <c r="C8" s="131">
        <f>IF(DI_TOT_REG&lt;&gt;0,DI_CA/DI_TOT_REG,0)</f>
        <v>0</v>
      </c>
    </row>
    <row r="9" spans="1:3" ht="15.75" x14ac:dyDescent="0.25">
      <c r="A9" s="105" t="s">
        <v>74</v>
      </c>
      <c r="B9" s="124"/>
      <c r="C9" s="131">
        <f>IF(DI_TOT_REG&lt;&gt;0,DI_Pic/DI_TOT_REG,0)</f>
        <v>0</v>
      </c>
    </row>
    <row r="10" spans="1:3" ht="15.75" x14ac:dyDescent="0.25">
      <c r="A10" s="105" t="s">
        <v>75</v>
      </c>
      <c r="B10" s="124"/>
      <c r="C10" s="131">
        <f>IF(DI_TOT_REG&lt;&gt;0,DI_HN/DI_TOT_REG,0)</f>
        <v>0</v>
      </c>
    </row>
    <row r="11" spans="1:3" ht="15.75" x14ac:dyDescent="0.25">
      <c r="A11" s="105" t="s">
        <v>76</v>
      </c>
      <c r="B11" s="124"/>
      <c r="C11" s="131">
        <f>IF(DI_TOT_REG&lt;&gt;0,DI_CVdL/DI_TOT_REG,0)</f>
        <v>0</v>
      </c>
    </row>
    <row r="12" spans="1:3" ht="15.75" x14ac:dyDescent="0.25">
      <c r="A12" s="105" t="s">
        <v>77</v>
      </c>
      <c r="B12" s="124"/>
      <c r="C12" s="131">
        <f>IF(DI_TOT_REG&lt;&gt;0,DI_BN/DI_TOT_REG,0)</f>
        <v>0</v>
      </c>
    </row>
    <row r="13" spans="1:3" ht="15.75" x14ac:dyDescent="0.25">
      <c r="A13" s="105" t="s">
        <v>78</v>
      </c>
      <c r="B13" s="124"/>
      <c r="C13" s="131">
        <f>IF(DI_TOT_REG&lt;&gt;0,DI_Bourg/DI_TOT_REG,0)</f>
        <v>0</v>
      </c>
    </row>
    <row r="14" spans="1:3" ht="15.75" x14ac:dyDescent="0.25">
      <c r="A14" s="105" t="s">
        <v>79</v>
      </c>
      <c r="B14" s="124"/>
      <c r="C14" s="131">
        <f>IF(DI_TOT_REG&lt;&gt;0,DI_NPdC/DI_TOT_REG,0)</f>
        <v>0</v>
      </c>
    </row>
    <row r="15" spans="1:3" ht="15.75" x14ac:dyDescent="0.25">
      <c r="A15" s="105" t="s">
        <v>80</v>
      </c>
      <c r="B15" s="124"/>
      <c r="C15" s="131">
        <f>IF(DI_TOT_REG&lt;&gt;0,DI_Lorr/DI_TOT_REG,0)</f>
        <v>0</v>
      </c>
    </row>
    <row r="16" spans="1:3" ht="15.75" x14ac:dyDescent="0.25">
      <c r="A16" s="105" t="s">
        <v>81</v>
      </c>
      <c r="B16" s="124"/>
      <c r="C16" s="131">
        <f>IF(DI_TOT_REG&lt;&gt;0,DI_Als/DI_TOT_REG,0)</f>
        <v>0</v>
      </c>
    </row>
    <row r="17" spans="1:3" ht="15.75" x14ac:dyDescent="0.25">
      <c r="A17" s="105" t="s">
        <v>82</v>
      </c>
      <c r="B17" s="124"/>
      <c r="C17" s="131">
        <f>IF(DI_TOT_REG&lt;&gt;0,DI_FC/DI_TOT_REG,0)</f>
        <v>0</v>
      </c>
    </row>
    <row r="18" spans="1:3" ht="15.75" x14ac:dyDescent="0.25">
      <c r="A18" s="105" t="s">
        <v>83</v>
      </c>
      <c r="B18" s="124"/>
      <c r="C18" s="131">
        <f>IF(DI_TOT_REG&lt;&gt;0,DI_PdL/DI_TOT_REG,0)</f>
        <v>0</v>
      </c>
    </row>
    <row r="19" spans="1:3" ht="15.75" x14ac:dyDescent="0.25">
      <c r="A19" s="105" t="s">
        <v>84</v>
      </c>
      <c r="B19" s="124"/>
      <c r="C19" s="131">
        <f>IF(DI_TOT_REG&lt;&gt;0,DI_Bret/DI_TOT_REG,0)</f>
        <v>0</v>
      </c>
    </row>
    <row r="20" spans="1:3" ht="15.75" x14ac:dyDescent="0.25">
      <c r="A20" s="105" t="s">
        <v>85</v>
      </c>
      <c r="B20" s="124"/>
      <c r="C20" s="131">
        <f>IF(DI_TOT_REG&lt;&gt;0,DI_PC/DI_TOT_REG,0)</f>
        <v>0</v>
      </c>
    </row>
    <row r="21" spans="1:3" ht="15.75" x14ac:dyDescent="0.25">
      <c r="A21" s="105" t="s">
        <v>86</v>
      </c>
      <c r="B21" s="124"/>
      <c r="C21" s="131">
        <f>IF(DI_TOT_REG&lt;&gt;0,DI_Aqu/DI_TOT_REG,0)</f>
        <v>0</v>
      </c>
    </row>
    <row r="22" spans="1:3" ht="15.75" x14ac:dyDescent="0.25">
      <c r="A22" s="105" t="s">
        <v>87</v>
      </c>
      <c r="B22" s="124"/>
      <c r="C22" s="131">
        <f>IF(DI_TOT_REG&lt;&gt;0,DI_MP/DI_TOT_REG,0)</f>
        <v>0</v>
      </c>
    </row>
    <row r="23" spans="1:3" ht="15.75" x14ac:dyDescent="0.25">
      <c r="A23" s="105" t="s">
        <v>88</v>
      </c>
      <c r="B23" s="124"/>
      <c r="C23" s="131">
        <f>IF(DI_TOT_REG&lt;&gt;0,DI_Lim/DI_TOT_REG,0)</f>
        <v>0</v>
      </c>
    </row>
    <row r="24" spans="1:3" ht="15.75" x14ac:dyDescent="0.25">
      <c r="A24" s="105" t="s">
        <v>89</v>
      </c>
      <c r="B24" s="124"/>
      <c r="C24" s="131">
        <f>IF(DI_TOT_REG&lt;&gt;0,DI_RA/DI_TOT_REG,0)</f>
        <v>0</v>
      </c>
    </row>
    <row r="25" spans="1:3" ht="15.75" x14ac:dyDescent="0.25">
      <c r="A25" s="105" t="s">
        <v>90</v>
      </c>
      <c r="B25" s="124"/>
      <c r="C25" s="131">
        <f>IF(DI_TOT_REG&lt;&gt;0,DI_Auv/DI_TOT_REG,0)</f>
        <v>0</v>
      </c>
    </row>
    <row r="26" spans="1:3" ht="15.75" x14ac:dyDescent="0.25">
      <c r="A26" s="105" t="s">
        <v>91</v>
      </c>
      <c r="B26" s="124"/>
      <c r="C26" s="131">
        <f>IF(DI_TOT_REG&lt;&gt;0,DI_LR/DI_TOT_REG,0)</f>
        <v>0</v>
      </c>
    </row>
    <row r="27" spans="1:3" ht="15.75" x14ac:dyDescent="0.25">
      <c r="A27" s="105" t="s">
        <v>92</v>
      </c>
      <c r="B27" s="124"/>
      <c r="C27" s="131">
        <f>IF(DI_TOT_REG&lt;&gt;0,DI_PACA/DI_TOT_REG,0)</f>
        <v>0</v>
      </c>
    </row>
    <row r="28" spans="1:3" ht="15.75" x14ac:dyDescent="0.25">
      <c r="A28" s="105" t="s">
        <v>93</v>
      </c>
      <c r="B28" s="124"/>
      <c r="C28" s="131">
        <f>IF(DI_TOT_REG&lt;&gt;0,DI_Cors/DI_TOT_REG,0)</f>
        <v>0</v>
      </c>
    </row>
    <row r="29" spans="1:3" ht="15.75" x14ac:dyDescent="0.25">
      <c r="A29" s="105" t="s">
        <v>94</v>
      </c>
      <c r="B29" s="124"/>
      <c r="C29" s="131">
        <f>IF(DI_TOT_REG&lt;&gt;0,DI_Guad/DI_TOT_REG,0)</f>
        <v>0</v>
      </c>
    </row>
    <row r="30" spans="1:3" ht="15.75" x14ac:dyDescent="0.25">
      <c r="A30" s="105" t="s">
        <v>95</v>
      </c>
      <c r="B30" s="124"/>
      <c r="C30" s="131">
        <f>IF(DI_TOT_REG&lt;&gt;0,DI_Marti/DI_TOT_REG,0)</f>
        <v>0</v>
      </c>
    </row>
    <row r="31" spans="1:3" ht="15.75" x14ac:dyDescent="0.25">
      <c r="A31" s="105" t="s">
        <v>96</v>
      </c>
      <c r="B31" s="124"/>
      <c r="C31" s="131">
        <f>IF(DI_TOT_REG&lt;&gt;0,DI_Guya/DI_TOT_REG,0)</f>
        <v>0</v>
      </c>
    </row>
    <row r="32" spans="1:3" ht="15.75" x14ac:dyDescent="0.25">
      <c r="A32" s="105" t="s">
        <v>97</v>
      </c>
      <c r="B32" s="124"/>
      <c r="C32" s="131">
        <f>IF(DI_TOT_REG&lt;&gt;0,DI_LRe/DI_TOT_REG,0)</f>
        <v>0</v>
      </c>
    </row>
    <row r="33" spans="1:3" ht="15.75" x14ac:dyDescent="0.25">
      <c r="A33" s="105" t="s">
        <v>98</v>
      </c>
      <c r="B33" s="124"/>
      <c r="C33" s="131">
        <f>IF(DI_TOT_REG&lt;&gt;0,DI_Mayo/DI_TOT_REG,0)</f>
        <v>0</v>
      </c>
    </row>
    <row r="34" spans="1:3" ht="15.75" x14ac:dyDescent="0.25">
      <c r="A34" s="105" t="s">
        <v>99</v>
      </c>
      <c r="B34" s="124"/>
      <c r="C34" s="131">
        <f>IF(DI_TOT_REG&lt;&gt;0,DI_AOM/DI_TOT_REG,0)</f>
        <v>0</v>
      </c>
    </row>
    <row r="35" spans="1:3" ht="31.5" x14ac:dyDescent="0.25">
      <c r="A35" s="85" t="s">
        <v>70</v>
      </c>
      <c r="B35" s="125">
        <f>SUM(B7:B34)</f>
        <v>0</v>
      </c>
      <c r="C35" s="130">
        <f>SUM(C7:C34)</f>
        <v>0</v>
      </c>
    </row>
    <row r="36" spans="1:3" ht="33.6" customHeight="1" x14ac:dyDescent="0.25">
      <c r="A36" s="539" t="str">
        <f>IF(DI_TOT_REG&lt;&gt;B37,"La DIRD totale par région ne correspond pas à la DIRD totale indiquée au tableau DIRD/nature rappelée ci-dessous","Contrôles OK")</f>
        <v>Contrôles OK</v>
      </c>
      <c r="B36" s="539"/>
      <c r="C36" s="539"/>
    </row>
    <row r="37" spans="1:3" ht="31.5" x14ac:dyDescent="0.25">
      <c r="A37" s="128" t="s">
        <v>436</v>
      </c>
      <c r="B37" s="129">
        <f>DI_TOTALE</f>
        <v>0</v>
      </c>
    </row>
  </sheetData>
  <mergeCells count="4">
    <mergeCell ref="A3:C3"/>
    <mergeCell ref="A36:C36"/>
    <mergeCell ref="A5:C5"/>
    <mergeCell ref="A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pageSetUpPr fitToPage="1"/>
  </sheetPr>
  <dimension ref="A1:E23"/>
  <sheetViews>
    <sheetView showGridLines="0" zoomScale="75" zoomScaleNormal="75" workbookViewId="0">
      <selection activeCell="B7" sqref="B7"/>
    </sheetView>
  </sheetViews>
  <sheetFormatPr baseColWidth="10" defaultColWidth="11.42578125" defaultRowHeight="15" x14ac:dyDescent="0.2"/>
  <cols>
    <col min="1" max="1" width="56.28515625" style="47" customWidth="1"/>
    <col min="2" max="2" width="23.5703125" style="47" customWidth="1"/>
    <col min="3" max="3" width="3.28515625" style="48" customWidth="1"/>
    <col min="4" max="4" width="132.140625" style="50" customWidth="1"/>
    <col min="5" max="5" width="3.140625" style="48" customWidth="1"/>
    <col min="6" max="16384" width="11.42578125" style="47"/>
  </cols>
  <sheetData>
    <row r="1" spans="1:5" ht="15.75" x14ac:dyDescent="0.2">
      <c r="A1" s="45"/>
      <c r="B1" s="46"/>
      <c r="D1" s="104" t="s">
        <v>428</v>
      </c>
    </row>
    <row r="2" spans="1:5" ht="59.45" customHeight="1" x14ac:dyDescent="0.2">
      <c r="A2" s="543" t="str">
        <f>"Répartition en % des dépenses intérieures de R&amp;D (intra-muros à votre structure) par catégorie de recherche en " &amp; SURVEY_YEAR</f>
        <v>Répartition en % des dépenses intérieures de R&amp;D (intra-muros à votre structure) par catégorie de recherche en 2025</v>
      </c>
      <c r="B2" s="543"/>
      <c r="C2" s="49"/>
      <c r="E2" s="49"/>
    </row>
    <row r="3" spans="1:5" x14ac:dyDescent="0.2">
      <c r="C3" s="51"/>
      <c r="E3" s="51"/>
    </row>
    <row r="4" spans="1:5" ht="15.75" x14ac:dyDescent="0.2">
      <c r="A4" s="54"/>
      <c r="B4" s="141" t="s">
        <v>100</v>
      </c>
      <c r="C4" s="53"/>
      <c r="E4" s="53"/>
    </row>
    <row r="5" spans="1:5" ht="79.900000000000006" customHeight="1" x14ac:dyDescent="0.2">
      <c r="A5" s="105" t="s">
        <v>101</v>
      </c>
      <c r="B5" s="353"/>
      <c r="C5" s="57"/>
      <c r="D5" s="102" t="s">
        <v>438</v>
      </c>
      <c r="E5" s="57"/>
    </row>
    <row r="6" spans="1:5" ht="109.9" customHeight="1" x14ac:dyDescent="0.2">
      <c r="A6" s="105" t="s">
        <v>102</v>
      </c>
      <c r="B6" s="353"/>
      <c r="C6" s="57"/>
      <c r="D6" s="102" t="s">
        <v>439</v>
      </c>
      <c r="E6" s="57"/>
    </row>
    <row r="7" spans="1:5" ht="79.900000000000006" customHeight="1" x14ac:dyDescent="0.2">
      <c r="A7" s="105" t="s">
        <v>103</v>
      </c>
      <c r="B7" s="353"/>
      <c r="C7" s="57"/>
      <c r="D7" s="102" t="s">
        <v>440</v>
      </c>
      <c r="E7" s="57"/>
    </row>
    <row r="8" spans="1:5" ht="54.75" customHeight="1" x14ac:dyDescent="0.2">
      <c r="A8" s="128" t="s">
        <v>70</v>
      </c>
      <c r="B8" s="354">
        <f>SUM(B5:B7)</f>
        <v>0</v>
      </c>
      <c r="C8" s="57"/>
      <c r="E8" s="57"/>
    </row>
    <row r="9" spans="1:5" ht="33.6" customHeight="1" x14ac:dyDescent="0.2">
      <c r="A9" s="544" t="str">
        <f>IF(CAT_TOT&lt;&gt;100,"La répartition de la DIRD par catégorie de recherche est différente de 100","Contrôles OK")</f>
        <v>La répartition de la DIRD par catégorie de recherche est différente de 100</v>
      </c>
      <c r="B9" s="544"/>
    </row>
    <row r="14" spans="1:5" ht="17.25" customHeight="1" x14ac:dyDescent="0.25">
      <c r="A14" s="52"/>
      <c r="C14" s="51"/>
      <c r="E14" s="51"/>
    </row>
    <row r="15" spans="1:5" ht="17.25" customHeight="1" x14ac:dyDescent="0.2">
      <c r="C15" s="51"/>
      <c r="E15" s="51"/>
    </row>
    <row r="16" spans="1:5" x14ac:dyDescent="0.2">
      <c r="A16" s="106"/>
    </row>
    <row r="17" spans="1:1" x14ac:dyDescent="0.2">
      <c r="A17" s="106"/>
    </row>
    <row r="18" spans="1:1" x14ac:dyDescent="0.2">
      <c r="A18" s="106"/>
    </row>
    <row r="19" spans="1:1" x14ac:dyDescent="0.2">
      <c r="A19" s="106"/>
    </row>
    <row r="20" spans="1:1" x14ac:dyDescent="0.2">
      <c r="A20" s="106"/>
    </row>
    <row r="21" spans="1:1" x14ac:dyDescent="0.2">
      <c r="A21" s="106"/>
    </row>
    <row r="22" spans="1:1" x14ac:dyDescent="0.2">
      <c r="A22" s="106"/>
    </row>
    <row r="23" spans="1:1" x14ac:dyDescent="0.2">
      <c r="A23" s="106"/>
    </row>
  </sheetData>
  <mergeCells count="2">
    <mergeCell ref="A2:B2"/>
    <mergeCell ref="A9:B9"/>
  </mergeCells>
  <conditionalFormatting sqref="B8">
    <cfRule type="cellIs" dxfId="37" priority="1" operator="notEqual">
      <formula>100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pageSetUpPr fitToPage="1"/>
  </sheetPr>
  <dimension ref="A1:D95"/>
  <sheetViews>
    <sheetView showGridLines="0" zoomScale="75" zoomScaleNormal="75" workbookViewId="0">
      <pane xSplit="2" ySplit="2" topLeftCell="C4" activePane="bottomRight" state="frozen"/>
      <selection pane="topRight" activeCell="C1" sqref="C1"/>
      <selection pane="bottomLeft" activeCell="A3" sqref="A3"/>
      <selection pane="bottomRight" activeCell="B10" sqref="B10"/>
    </sheetView>
  </sheetViews>
  <sheetFormatPr baseColWidth="10" defaultColWidth="11.42578125" defaultRowHeight="15" x14ac:dyDescent="0.2"/>
  <cols>
    <col min="1" max="1" width="80.7109375" style="47" customWidth="1"/>
    <col min="2" max="2" width="34.7109375" style="47" customWidth="1"/>
    <col min="3" max="3" width="3.28515625" style="48" customWidth="1"/>
    <col min="4" max="4" width="3.140625" style="48" customWidth="1"/>
    <col min="5" max="16384" width="11.42578125" style="47"/>
  </cols>
  <sheetData>
    <row r="1" spans="1:4" ht="15.75" x14ac:dyDescent="0.2">
      <c r="A1" s="45"/>
      <c r="B1" s="46"/>
    </row>
    <row r="2" spans="1:4" ht="34.5" customHeight="1" x14ac:dyDescent="0.2">
      <c r="A2" s="545" t="str">
        <f>"Dépenses extérieures de R&amp;D exécutées en " &amp; SURVEY_YEAR &amp; " par le secteur militaire de l'État et des organismes publics"</f>
        <v>Dépenses extérieures de R&amp;D exécutées en 2025 par le secteur militaire de l'État et des organismes publics</v>
      </c>
      <c r="B2" s="545"/>
      <c r="C2" s="51"/>
      <c r="D2" s="51"/>
    </row>
    <row r="3" spans="1:4" ht="60" customHeight="1" x14ac:dyDescent="0.25">
      <c r="A3" s="546" t="s">
        <v>104</v>
      </c>
      <c r="B3" s="546"/>
    </row>
    <row r="4" spans="1:4" ht="15.6" customHeight="1" x14ac:dyDescent="0.25">
      <c r="A4" s="127"/>
      <c r="B4" s="127"/>
    </row>
    <row r="5" spans="1:4" ht="187.15" customHeight="1" x14ac:dyDescent="0.2">
      <c r="A5" s="547" t="s">
        <v>441</v>
      </c>
      <c r="B5" s="548"/>
    </row>
    <row r="6" spans="1:4" ht="15.75" x14ac:dyDescent="0.2">
      <c r="C6" s="57"/>
      <c r="D6" s="57"/>
    </row>
    <row r="7" spans="1:4" ht="15.75" x14ac:dyDescent="0.25">
      <c r="A7" s="136" t="s">
        <v>105</v>
      </c>
      <c r="B7" s="140" t="s">
        <v>71</v>
      </c>
    </row>
    <row r="8" spans="1:4" ht="30" x14ac:dyDescent="0.2">
      <c r="A8" s="137" t="s">
        <v>106</v>
      </c>
      <c r="B8" s="243"/>
      <c r="C8" s="58"/>
      <c r="D8" s="58"/>
    </row>
    <row r="9" spans="1:4" ht="30" x14ac:dyDescent="0.2">
      <c r="A9" s="138" t="s">
        <v>107</v>
      </c>
      <c r="B9" s="357"/>
      <c r="C9" s="51"/>
      <c r="D9" s="51"/>
    </row>
    <row r="10" spans="1:4" x14ac:dyDescent="0.2">
      <c r="A10" s="139" t="s">
        <v>108</v>
      </c>
      <c r="B10" s="243"/>
      <c r="C10" s="51"/>
      <c r="D10" s="51"/>
    </row>
    <row r="11" spans="1:4" x14ac:dyDescent="0.2">
      <c r="A11" s="139" t="s">
        <v>109</v>
      </c>
      <c r="B11" s="357"/>
      <c r="C11" s="51"/>
      <c r="D11" s="51"/>
    </row>
    <row r="12" spans="1:4" x14ac:dyDescent="0.2">
      <c r="A12" s="139" t="s">
        <v>110</v>
      </c>
      <c r="B12" s="243"/>
      <c r="C12" s="51"/>
      <c r="D12" s="51"/>
    </row>
    <row r="13" spans="1:4" x14ac:dyDescent="0.2">
      <c r="A13" s="139" t="s">
        <v>111</v>
      </c>
      <c r="B13" s="357"/>
      <c r="C13" s="51"/>
      <c r="D13" s="51"/>
    </row>
    <row r="14" spans="1:4" x14ac:dyDescent="0.2">
      <c r="A14" s="139" t="s">
        <v>112</v>
      </c>
      <c r="B14" s="243"/>
      <c r="C14" s="51"/>
      <c r="D14" s="51"/>
    </row>
    <row r="15" spans="1:4" x14ac:dyDescent="0.2">
      <c r="A15" s="139" t="s">
        <v>113</v>
      </c>
      <c r="B15" s="357"/>
    </row>
    <row r="16" spans="1:4" ht="15.75" x14ac:dyDescent="0.2">
      <c r="A16" s="139" t="s">
        <v>114</v>
      </c>
      <c r="B16" s="243"/>
      <c r="C16" s="59"/>
      <c r="D16" s="59"/>
    </row>
    <row r="17" spans="1:2" x14ac:dyDescent="0.2">
      <c r="A17" s="139" t="s">
        <v>115</v>
      </c>
      <c r="B17" s="357"/>
    </row>
    <row r="18" spans="1:2" x14ac:dyDescent="0.2">
      <c r="A18" s="139" t="s">
        <v>116</v>
      </c>
      <c r="B18" s="243"/>
    </row>
    <row r="19" spans="1:2" x14ac:dyDescent="0.2">
      <c r="A19" s="139" t="s">
        <v>117</v>
      </c>
      <c r="B19" s="357"/>
    </row>
    <row r="20" spans="1:2" ht="29.25" customHeight="1" x14ac:dyDescent="0.2">
      <c r="A20" s="137" t="s">
        <v>118</v>
      </c>
      <c r="B20" s="355"/>
    </row>
    <row r="21" spans="1:2" ht="31.5" x14ac:dyDescent="0.2">
      <c r="A21" s="128" t="s">
        <v>119</v>
      </c>
      <c r="B21" s="142">
        <f>SUM(B8:B19)</f>
        <v>0</v>
      </c>
    </row>
    <row r="22" spans="1:2" ht="15.75" customHeight="1" x14ac:dyDescent="0.2">
      <c r="A22" s="106"/>
      <c r="B22" s="106"/>
    </row>
    <row r="23" spans="1:2" ht="22.5" customHeight="1" x14ac:dyDescent="0.2">
      <c r="A23" s="106"/>
    </row>
    <row r="24" spans="1:2" x14ac:dyDescent="0.2">
      <c r="A24" s="106"/>
    </row>
    <row r="25" spans="1:2" x14ac:dyDescent="0.2">
      <c r="A25" s="106"/>
    </row>
    <row r="26" spans="1:2" ht="31.5" customHeight="1" x14ac:dyDescent="0.2">
      <c r="A26" s="106"/>
    </row>
    <row r="27" spans="1:2" ht="31.5" customHeight="1" x14ac:dyDescent="0.2">
      <c r="A27" s="106"/>
    </row>
    <row r="28" spans="1:2" ht="31.5" customHeight="1" x14ac:dyDescent="0.2">
      <c r="A28" s="106"/>
    </row>
    <row r="29" spans="1:2" x14ac:dyDescent="0.2">
      <c r="A29" s="106"/>
    </row>
    <row r="30" spans="1:2" x14ac:dyDescent="0.2">
      <c r="A30" s="106"/>
    </row>
    <row r="31" spans="1:2" x14ac:dyDescent="0.2">
      <c r="A31" s="106"/>
    </row>
    <row r="32" spans="1:2" x14ac:dyDescent="0.2">
      <c r="A32" s="106"/>
    </row>
    <row r="33" spans="1:1" x14ac:dyDescent="0.2">
      <c r="A33" s="106"/>
    </row>
    <row r="34" spans="1:1" x14ac:dyDescent="0.2">
      <c r="A34" s="106"/>
    </row>
    <row r="35" spans="1:1" x14ac:dyDescent="0.2">
      <c r="A35" s="106"/>
    </row>
    <row r="36" spans="1:1" x14ac:dyDescent="0.2">
      <c r="A36" s="106"/>
    </row>
    <row r="37" spans="1:1" x14ac:dyDescent="0.2">
      <c r="A37" s="106"/>
    </row>
    <row r="38" spans="1:1" x14ac:dyDescent="0.2">
      <c r="A38" s="106"/>
    </row>
    <row r="39" spans="1:1" x14ac:dyDescent="0.2">
      <c r="A39" s="106"/>
    </row>
    <row r="40" spans="1:1" x14ac:dyDescent="0.2">
      <c r="A40" s="106"/>
    </row>
    <row r="41" spans="1:1" x14ac:dyDescent="0.2">
      <c r="A41" s="106"/>
    </row>
    <row r="42" spans="1:1" x14ac:dyDescent="0.2">
      <c r="A42" s="106"/>
    </row>
    <row r="43" spans="1:1" x14ac:dyDescent="0.2">
      <c r="A43" s="106"/>
    </row>
    <row r="44" spans="1:1" x14ac:dyDescent="0.2">
      <c r="A44" s="106"/>
    </row>
    <row r="45" spans="1:1" x14ac:dyDescent="0.2">
      <c r="A45" s="106"/>
    </row>
    <row r="46" spans="1:1" x14ac:dyDescent="0.2">
      <c r="A46" s="106"/>
    </row>
    <row r="47" spans="1:1" x14ac:dyDescent="0.2">
      <c r="A47" s="106"/>
    </row>
    <row r="48" spans="1:1" x14ac:dyDescent="0.2">
      <c r="A48" s="106"/>
    </row>
    <row r="49" spans="1:1" x14ac:dyDescent="0.2">
      <c r="A49" s="106"/>
    </row>
    <row r="50" spans="1:1" x14ac:dyDescent="0.2">
      <c r="A50" s="106"/>
    </row>
    <row r="51" spans="1:1" x14ac:dyDescent="0.2">
      <c r="A51" s="106"/>
    </row>
    <row r="52" spans="1:1" x14ac:dyDescent="0.2">
      <c r="A52" s="106"/>
    </row>
    <row r="53" spans="1:1" x14ac:dyDescent="0.2">
      <c r="A53" s="106"/>
    </row>
    <row r="54" spans="1:1" x14ac:dyDescent="0.2">
      <c r="A54" s="106"/>
    </row>
    <row r="55" spans="1:1" x14ac:dyDescent="0.2">
      <c r="A55" s="106"/>
    </row>
    <row r="56" spans="1:1" x14ac:dyDescent="0.2">
      <c r="A56" s="106"/>
    </row>
    <row r="57" spans="1:1" x14ac:dyDescent="0.2">
      <c r="A57" s="106"/>
    </row>
    <row r="58" spans="1:1" x14ac:dyDescent="0.2">
      <c r="A58" s="106"/>
    </row>
    <row r="59" spans="1:1" x14ac:dyDescent="0.2">
      <c r="A59" s="106"/>
    </row>
    <row r="60" spans="1:1" x14ac:dyDescent="0.2">
      <c r="A60" s="106"/>
    </row>
    <row r="61" spans="1:1" x14ac:dyDescent="0.2">
      <c r="A61" s="106"/>
    </row>
    <row r="62" spans="1:1" x14ac:dyDescent="0.2">
      <c r="A62" s="106"/>
    </row>
    <row r="63" spans="1:1" x14ac:dyDescent="0.2">
      <c r="A63" s="106"/>
    </row>
    <row r="64" spans="1:1" x14ac:dyDescent="0.2">
      <c r="A64" s="106"/>
    </row>
    <row r="65" spans="1:1" x14ac:dyDescent="0.2">
      <c r="A65" s="106"/>
    </row>
    <row r="66" spans="1:1" x14ac:dyDescent="0.2">
      <c r="A66" s="106"/>
    </row>
    <row r="67" spans="1:1" x14ac:dyDescent="0.2">
      <c r="A67" s="106"/>
    </row>
    <row r="68" spans="1:1" x14ac:dyDescent="0.2">
      <c r="A68" s="106"/>
    </row>
    <row r="69" spans="1:1" x14ac:dyDescent="0.2">
      <c r="A69" s="106"/>
    </row>
    <row r="70" spans="1:1" x14ac:dyDescent="0.2">
      <c r="A70" s="106"/>
    </row>
    <row r="71" spans="1:1" x14ac:dyDescent="0.2">
      <c r="A71" s="106"/>
    </row>
    <row r="72" spans="1:1" x14ac:dyDescent="0.2">
      <c r="A72" s="106"/>
    </row>
    <row r="73" spans="1:1" x14ac:dyDescent="0.2">
      <c r="A73" s="106"/>
    </row>
    <row r="74" spans="1:1" x14ac:dyDescent="0.2">
      <c r="A74" s="106"/>
    </row>
    <row r="75" spans="1:1" x14ac:dyDescent="0.2">
      <c r="A75" s="106"/>
    </row>
    <row r="76" spans="1:1" x14ac:dyDescent="0.2">
      <c r="A76" s="106"/>
    </row>
    <row r="77" spans="1:1" x14ac:dyDescent="0.2">
      <c r="A77" s="106"/>
    </row>
    <row r="78" spans="1:1" x14ac:dyDescent="0.2">
      <c r="A78" s="106"/>
    </row>
    <row r="79" spans="1:1" x14ac:dyDescent="0.2">
      <c r="A79" s="106"/>
    </row>
    <row r="80" spans="1:1" x14ac:dyDescent="0.2">
      <c r="A80" s="106"/>
    </row>
    <row r="81" spans="1:1" x14ac:dyDescent="0.2">
      <c r="A81" s="106"/>
    </row>
    <row r="82" spans="1:1" x14ac:dyDescent="0.2">
      <c r="A82" s="106"/>
    </row>
    <row r="83" spans="1:1" x14ac:dyDescent="0.2">
      <c r="A83" s="106"/>
    </row>
    <row r="84" spans="1:1" x14ac:dyDescent="0.2">
      <c r="A84" s="106"/>
    </row>
    <row r="85" spans="1:1" x14ac:dyDescent="0.2">
      <c r="A85" s="106"/>
    </row>
    <row r="86" spans="1:1" x14ac:dyDescent="0.2">
      <c r="A86" s="106"/>
    </row>
    <row r="87" spans="1:1" x14ac:dyDescent="0.2">
      <c r="A87" s="106"/>
    </row>
    <row r="88" spans="1:1" x14ac:dyDescent="0.2">
      <c r="A88" s="106"/>
    </row>
    <row r="89" spans="1:1" x14ac:dyDescent="0.2">
      <c r="A89" s="106"/>
    </row>
    <row r="90" spans="1:1" x14ac:dyDescent="0.2">
      <c r="A90" s="106"/>
    </row>
    <row r="91" spans="1:1" x14ac:dyDescent="0.2">
      <c r="A91" s="106"/>
    </row>
    <row r="92" spans="1:1" x14ac:dyDescent="0.2">
      <c r="A92" s="106"/>
    </row>
    <row r="93" spans="1:1" x14ac:dyDescent="0.2">
      <c r="A93" s="106"/>
    </row>
    <row r="94" spans="1:1" x14ac:dyDescent="0.2">
      <c r="A94" s="106"/>
    </row>
    <row r="95" spans="1:1" x14ac:dyDescent="0.2">
      <c r="A95" s="106"/>
    </row>
  </sheetData>
  <mergeCells count="3">
    <mergeCell ref="A2:B2"/>
    <mergeCell ref="A3:B3"/>
    <mergeCell ref="A5:B5"/>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1501</vt:i4>
      </vt:variant>
    </vt:vector>
  </HeadingPairs>
  <TitlesOfParts>
    <vt:vector size="1541" baseType="lpstr">
      <vt:lpstr>1ERE PAGE</vt:lpstr>
      <vt:lpstr>A1-INFORMATIONS GENERALES</vt:lpstr>
      <vt:lpstr>A2-CONTACTS</vt:lpstr>
      <vt:lpstr>B1-Financeur</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G8-Effectifs PP Statut</vt:lpstr>
      <vt:lpstr>G01234-Effectifs PP</vt:lpstr>
      <vt:lpstr>G5-Age (onglet H)</vt:lpstr>
      <vt:lpstr>G5-Age (onglet F)</vt:lpstr>
      <vt:lpstr>G5-Age (onglet T)</vt:lpstr>
      <vt:lpstr>G6-Disciplines</vt:lpstr>
      <vt:lpstr>R3-Recr EPIC</vt:lpstr>
      <vt:lpstr>R5-Recr Disc</vt:lpstr>
      <vt:lpstr>O2-Dép EPIC</vt:lpstr>
      <vt:lpstr>H1-ETPR lieu</vt:lpstr>
      <vt:lpstr>H2-ETPR Région</vt:lpstr>
      <vt:lpstr>I-Tiers PP</vt:lpstr>
      <vt:lpstr>J-Tiers ETPR</vt:lpstr>
      <vt:lpstr>ChargeEnquêté</vt:lpstr>
      <vt:lpstr>AMMORT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AUTRE_CDD_F</vt:lpstr>
      <vt:lpstr>AUTRE_CDD_H</vt:lpstr>
      <vt:lpstr>AUTRE_CDD_L</vt:lpstr>
      <vt:lpstr>AUTRE_CDI</vt:lpstr>
      <vt:lpstr>AUTRE_Cors</vt:lpstr>
      <vt:lpstr>AUTRE_CVdL</vt:lpstr>
      <vt:lpstr>AUTRE_ENSU_PP</vt:lpstr>
      <vt:lpstr>AUTRE_ENTR_PP</vt:lpstr>
      <vt:lpstr>AUTRE_ETAT_PP</vt:lpstr>
      <vt:lpstr>AUTRE_ETR_PP</vt:lpstr>
      <vt:lpstr>AUTRE_EURO</vt:lpstr>
      <vt:lpstr>AUTRE_FC</vt:lpstr>
      <vt:lpstr>AUTRE_FE</vt:lpstr>
      <vt:lpstr>AUTRE_FORM_F</vt:lpstr>
      <vt:lpstr>AUTRE_FORM_H</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AUTRE_PERM_F</vt:lpstr>
      <vt:lpstr>AUTRE_PERM_H</vt:lpstr>
      <vt:lpstr>AUTRE_Pic</vt:lpstr>
      <vt:lpstr>AUTRE_RA</vt:lpstr>
      <vt:lpstr>AUTRE_REG</vt:lpstr>
      <vt:lpstr>AUTRE_REG_ETR</vt:lpstr>
      <vt:lpstr>AUTRE_SE</vt:lpstr>
      <vt:lpstr>AUTRE_T_ETP</vt:lpstr>
      <vt:lpstr>AUTRE_T_PP</vt:lpstr>
      <vt:lpstr>AUTRE_TAUTRE_ETP</vt:lpstr>
      <vt:lpstr>AUTRE_TAUTRE_PP</vt:lpstr>
      <vt:lpstr>AUTRE_TCOLLTER_ETP</vt:lpstr>
      <vt:lpstr>AUTRE_TCOLLTER_PP</vt:lpstr>
      <vt:lpstr>AUTRE_TETR_ETP</vt:lpstr>
      <vt:lpstr>AUTRE_TETR_PP</vt:lpstr>
      <vt:lpstr>AUTRE_TMIN_ETP</vt:lpstr>
      <vt:lpstr>AUTRE_TMIN_PP</vt:lpstr>
      <vt:lpstr>AUTRE_TOI_ETP</vt:lpstr>
      <vt:lpstr>AUTRE_TOI_PP</vt:lpstr>
      <vt:lpstr>AUTRE_TORGFI_ETP</vt:lpstr>
      <vt:lpstr>AUTRE_TORGFI_PP</vt:lpstr>
      <vt:lpstr>AUTRE_TOT</vt:lpstr>
      <vt:lpstr>AUTRE_TOT_F</vt:lpstr>
      <vt:lpstr>AUTRE_TOT_H</vt:lpstr>
      <vt:lpstr>AUTRE_UE</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CR_CDD_F</vt:lpstr>
      <vt:lpstr>CR_CDD_H</vt:lpstr>
      <vt:lpstr>CR_CDD_L</vt:lpstr>
      <vt:lpstr>CR_CDI</vt:lpstr>
      <vt:lpstr>CR_Cors</vt:lpstr>
      <vt:lpstr>CR_CVdL</vt:lpstr>
      <vt:lpstr>CR_ENSU_PP</vt:lpstr>
      <vt:lpstr>CR_ENTR_PP</vt:lpstr>
      <vt:lpstr>CR_ETAT_PP</vt:lpstr>
      <vt:lpstr>CR_ETR_PP</vt:lpstr>
      <vt:lpstr>CR_EURO</vt:lpstr>
      <vt:lpstr>CR_FC</vt:lpstr>
      <vt:lpstr>CR_FE</vt:lpstr>
      <vt:lpstr>CR_FORM_F</vt:lpstr>
      <vt:lpstr>CR_FORM_H</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CR_PERM_F</vt:lpstr>
      <vt:lpstr>CR_PERM_H</vt:lpstr>
      <vt:lpstr>CR_Pic</vt:lpstr>
      <vt:lpstr>CR_RA</vt:lpstr>
      <vt:lpstr>CR_REG</vt:lpstr>
      <vt:lpstr>CR_REG_ETR</vt:lpstr>
      <vt:lpstr>CR_SE</vt:lpstr>
      <vt:lpstr>CR_T_ETP</vt:lpstr>
      <vt:lpstr>CR_T_PP</vt:lpstr>
      <vt:lpstr>CR_TAUTRE_ETP</vt:lpstr>
      <vt:lpstr>CR_TAUTRE_PP</vt:lpstr>
      <vt:lpstr>CR_TCOLLTER_ETP</vt:lpstr>
      <vt:lpstr>CR_TCOLLTER_PP</vt:lpstr>
      <vt:lpstr>CR_TETR_ETP</vt:lpstr>
      <vt:lpstr>CR_TETR_PP</vt:lpstr>
      <vt:lpstr>CR_TMIN_ETP</vt:lpstr>
      <vt:lpstr>CR_TMIN_PP</vt:lpstr>
      <vt:lpstr>CR_TOI_ETP</vt:lpstr>
      <vt:lpstr>CR_TOI_PP</vt:lpstr>
      <vt:lpstr>CR_TORGFI_ETP</vt:lpstr>
      <vt:lpstr>CR_TORGFI_PP</vt:lpstr>
      <vt:lpstr>CR_TOT</vt:lpstr>
      <vt:lpstr>CR_TOT_F</vt:lpstr>
      <vt:lpstr>CR_TOT_H</vt:lpstr>
      <vt:lpstr>CR_UE</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DOC_ENSU_PP</vt:lpstr>
      <vt:lpstr>DOC_ENTR_PP</vt:lpstr>
      <vt:lpstr>DOC_ETAT_PP</vt:lpstr>
      <vt:lpstr>DOC_ETR_PP</vt:lpstr>
      <vt:lpstr>DOC_EURO</vt:lpstr>
      <vt:lpstr>DOC_FC</vt:lpstr>
      <vt:lpstr>DOC_FE</vt:lpstr>
      <vt:lpstr>DOC_FORM_F</vt:lpstr>
      <vt:lpstr>DOC_FORM_H</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DOC_TOT</vt:lpstr>
      <vt:lpstr>DOC_TOT_F</vt:lpstr>
      <vt:lpstr>DOC_TOT_H</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DR_CDD_F</vt:lpstr>
      <vt:lpstr>DR_CDD_H</vt:lpstr>
      <vt:lpstr>DR_CDD_L</vt:lpstr>
      <vt:lpstr>DR_CDI</vt:lpstr>
      <vt:lpstr>DR_Cors</vt:lpstr>
      <vt:lpstr>DR_CVdL</vt:lpstr>
      <vt:lpstr>DR_ENSU_PP</vt:lpstr>
      <vt:lpstr>DR_ENTR_PP</vt:lpstr>
      <vt:lpstr>DR_ETAT_PP</vt:lpstr>
      <vt:lpstr>DR_ETR_PP</vt:lpstr>
      <vt:lpstr>DR_EURO</vt:lpstr>
      <vt:lpstr>DR_FC</vt:lpstr>
      <vt:lpstr>DR_FE</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DR_PERM_F</vt:lpstr>
      <vt:lpstr>DR_PERM_H</vt:lpstr>
      <vt:lpstr>DR_Pic</vt:lpstr>
      <vt:lpstr>DR_RA</vt:lpstr>
      <vt:lpstr>DR_REG</vt:lpstr>
      <vt:lpstr>DR_REG_ETR</vt:lpstr>
      <vt:lpstr>DR_SE</vt:lpstr>
      <vt:lpstr>DR_T_ETP</vt:lpstr>
      <vt:lpstr>DR_T_PP</vt:lpstr>
      <vt:lpstr>DR_TAUTRE_ETP</vt:lpstr>
      <vt:lpstr>DR_TAUTRE_PP</vt:lpstr>
      <vt:lpstr>DR_TCOLLTER_ETP</vt:lpstr>
      <vt:lpstr>DR_TCOLLTER_PP</vt:lpstr>
      <vt:lpstr>DR_TETR_ETP</vt:lpstr>
      <vt:lpstr>DR_TETR_PP</vt:lpstr>
      <vt:lpstr>DR_TMIN_ETP</vt:lpstr>
      <vt:lpstr>DR_TMIN_PP</vt:lpstr>
      <vt:lpstr>DR_TOI_ETP</vt:lpstr>
      <vt:lpstr>DR_TOI_PP</vt:lpstr>
      <vt:lpstr>DR_TORGFI_ETP</vt:lpstr>
      <vt:lpstr>DR_TORGFI_PP</vt:lpstr>
      <vt:lpstr>DR_TOT</vt:lpstr>
      <vt:lpstr>DR_TOT_F</vt:lpstr>
      <vt:lpstr>DR_TOT_H</vt:lpstr>
      <vt:lpstr>DR_UE</vt:lpstr>
      <vt:lpstr>E_SYNTHESE_DEP_TOTALE</vt:lpstr>
      <vt:lpstr>E_SYNTHESE_DEP_TOTALE_PREV</vt:lpstr>
      <vt:lpstr>EFFECTIF_TOTAL</vt:lpstr>
      <vt:lpstr>ENTITY_TYPE</vt:lpstr>
      <vt:lpstr>ENTITY_TYPE_SIGNATORY</vt:lpstr>
      <vt:lpstr>EPIC_AGERET_IC</vt:lpstr>
      <vt:lpstr>EPIC_AGERET_SO</vt:lpstr>
      <vt:lpstr>EPIC_AGERET_TOT</vt:lpstr>
      <vt:lpstr>EPIC_AUD_IC</vt:lpstr>
      <vt:lpstr>EPIC_AUD_SO</vt:lpstr>
      <vt:lpstr>EPIC_AUD_TOT</vt:lpstr>
      <vt:lpstr>EPIC_DEP_TOT_IC</vt:lpstr>
      <vt:lpstr>EPIC_DEP_TOT_SO</vt:lpstr>
      <vt:lpstr>EPIC_DEP_TOT_TOT</vt:lpstr>
      <vt:lpstr>EPIC_REC_F_AUTRE</vt:lpstr>
      <vt:lpstr>EPIC_REC_F_ICC</vt:lpstr>
      <vt:lpstr>EPIC_REC_F_ICNC</vt:lpstr>
      <vt:lpstr>EPIC_REC_F_IE</vt:lpstr>
      <vt:lpstr>EPIC_REC_F_TOT</vt:lpstr>
      <vt:lpstr>EPIC_REC_H_AUTRE</vt:lpstr>
      <vt:lpstr>EPIC_REC_H_ICC</vt:lpstr>
      <vt:lpstr>EPIC_REC_H_ICNC</vt:lpstr>
      <vt:lpstr>EPIC_REC_H_IE</vt:lpstr>
      <vt:lpstr>EPIC_REC_H_TOT</vt:lpstr>
      <vt:lpstr>EPIC_REC_ICNC_AGE</vt:lpstr>
      <vt:lpstr>EPIC_REC_TOT_AUTRE</vt:lpstr>
      <vt:lpstr>EPIC_REC_TOT_ICC</vt:lpstr>
      <vt:lpstr>EPIC_REC_TOT_ICNC</vt:lpstr>
      <vt:lpstr>EPIC_REC_TOT_IE</vt:lpstr>
      <vt:lpstr>EPIC_REC_TOT_TOT</vt:lpstr>
      <vt:lpstr>EPIC_RET_IC</vt:lpstr>
      <vt:lpstr>EPIC_RET_SO</vt:lpstr>
      <vt:lpstr>EPIC_RET_TOT</vt:lpstr>
      <vt:lpstr>F_AGRI</vt:lpstr>
      <vt:lpstr>F_CHIM</vt:lpstr>
      <vt:lpstr>F_GES</vt:lpstr>
      <vt:lpstr>F_MATH</vt:lpstr>
      <vt:lpstr>F_MECA</vt:lpstr>
      <vt:lpstr>F_MED</vt:lpstr>
      <vt:lpstr>F_NATU</vt:lpstr>
      <vt:lpstr>F_PHYS</vt:lpstr>
      <vt:lpstr>F_SH</vt:lpstr>
      <vt:lpstr>F_SS</vt:lpstr>
      <vt:lpstr>F_STIC</vt:lpstr>
      <vt:lpstr>F_SV</vt:lpstr>
      <vt:lpstr>FIN_1_DEST</vt:lpstr>
      <vt:lpstr>FIN_1_MONTANT</vt:lpstr>
      <vt:lpstr>FIN_1_PROV</vt:lpstr>
      <vt:lpstr>FIN_10_DEST</vt:lpstr>
      <vt:lpstr>FIN_10_MONTANT</vt:lpstr>
      <vt:lpstr>FIN_10_PROV</vt:lpstr>
      <vt:lpstr>FIN_11_DEST</vt:lpstr>
      <vt:lpstr>FIN_11_MONTANT</vt:lpstr>
      <vt:lpstr>FIN_11_PROV</vt:lpstr>
      <vt:lpstr>FIN_12_DEST</vt:lpstr>
      <vt:lpstr>FIN_12_MONTANT</vt:lpstr>
      <vt:lpstr>FIN_12_PROV</vt:lpstr>
      <vt:lpstr>FIN_13_DEST</vt:lpstr>
      <vt:lpstr>FIN_13_MONTANT</vt:lpstr>
      <vt:lpstr>FIN_13_PROV</vt:lpstr>
      <vt:lpstr>FIN_14_DEST</vt:lpstr>
      <vt:lpstr>FIN_14_MONTANT</vt:lpstr>
      <vt:lpstr>FIN_14_PROV</vt:lpstr>
      <vt:lpstr>FIN_15_DEST</vt:lpstr>
      <vt:lpstr>FIN_15_MONTANT</vt:lpstr>
      <vt:lpstr>FIN_15_PROV</vt:lpstr>
      <vt:lpstr>FIN_16_DEST</vt:lpstr>
      <vt:lpstr>FIN_16_MONTANT</vt:lpstr>
      <vt:lpstr>FIN_16_PROV</vt:lpstr>
      <vt:lpstr>FIN_17_DEST</vt:lpstr>
      <vt:lpstr>FIN_17_MONTANT</vt:lpstr>
      <vt:lpstr>FIN_17_PROV</vt:lpstr>
      <vt:lpstr>FIN_18_DEST</vt:lpstr>
      <vt:lpstr>FIN_18_MONTANT</vt:lpstr>
      <vt:lpstr>FIN_18_PROV</vt:lpstr>
      <vt:lpstr>FIN_19_DEST</vt:lpstr>
      <vt:lpstr>FIN_19_MONTANT</vt:lpstr>
      <vt:lpstr>FIN_19_PROV</vt:lpstr>
      <vt:lpstr>FIN_2_DEST</vt:lpstr>
      <vt:lpstr>FIN_2_MONTANT</vt:lpstr>
      <vt:lpstr>FIN_2_PROV</vt:lpstr>
      <vt:lpstr>FIN_20_DEST</vt:lpstr>
      <vt:lpstr>FIN_20_MONTANT</vt:lpstr>
      <vt:lpstr>FIN_20_PROV</vt:lpstr>
      <vt:lpstr>FIN_21_DEST</vt:lpstr>
      <vt:lpstr>FIN_21_MONTANT</vt:lpstr>
      <vt:lpstr>FIN_21_PROV</vt:lpstr>
      <vt:lpstr>FIN_22_DEST</vt:lpstr>
      <vt:lpstr>FIN_22_MONTANT</vt:lpstr>
      <vt:lpstr>FIN_22_PROV</vt:lpstr>
      <vt:lpstr>FIN_23_DEST</vt:lpstr>
      <vt:lpstr>FIN_23_MONTANT</vt:lpstr>
      <vt:lpstr>FIN_23_PROV</vt:lpstr>
      <vt:lpstr>FIN_24_DEST</vt:lpstr>
      <vt:lpstr>FIN_24_MONTANT</vt:lpstr>
      <vt:lpstr>FIN_24_PROV</vt:lpstr>
      <vt:lpstr>FIN_25_DEST</vt:lpstr>
      <vt:lpstr>FIN_25_MONTANT</vt:lpstr>
      <vt:lpstr>FIN_25_PROV</vt:lpstr>
      <vt:lpstr>FIN_26_DEST</vt:lpstr>
      <vt:lpstr>FIN_26_MONTANT</vt:lpstr>
      <vt:lpstr>FIN_26_PROV</vt:lpstr>
      <vt:lpstr>FIN_27_DEST</vt:lpstr>
      <vt:lpstr>FIN_27_MONTANT</vt:lpstr>
      <vt:lpstr>FIN_27_PROV</vt:lpstr>
      <vt:lpstr>FIN_28_DEST</vt:lpstr>
      <vt:lpstr>FIN_28_MONTANT</vt:lpstr>
      <vt:lpstr>FIN_28_PROV</vt:lpstr>
      <vt:lpstr>FIN_29_DEST</vt:lpstr>
      <vt:lpstr>FIN_29_MONTANT</vt:lpstr>
      <vt:lpstr>FIN_29_PROV</vt:lpstr>
      <vt:lpstr>FIN_3_DEST</vt:lpstr>
      <vt:lpstr>FIN_3_MONTANT</vt:lpstr>
      <vt:lpstr>FIN_3_PROV</vt:lpstr>
      <vt:lpstr>FIN_30_DEST</vt:lpstr>
      <vt:lpstr>FIN_30_MONTANT</vt:lpstr>
      <vt:lpstr>FIN_30_PROV</vt:lpstr>
      <vt:lpstr>FIN_31_DEST</vt:lpstr>
      <vt:lpstr>FIN_31_MONTANT</vt:lpstr>
      <vt:lpstr>FIN_31_PROV</vt:lpstr>
      <vt:lpstr>FIN_32_DEST</vt:lpstr>
      <vt:lpstr>FIN_32_MONTANT</vt:lpstr>
      <vt:lpstr>FIN_32_PROV</vt:lpstr>
      <vt:lpstr>FIN_33_DEST</vt:lpstr>
      <vt:lpstr>FIN_33_MONTANT</vt:lpstr>
      <vt:lpstr>FIN_33_PROV</vt:lpstr>
      <vt:lpstr>FIN_34_DEST</vt:lpstr>
      <vt:lpstr>FIN_34_MONTANT</vt:lpstr>
      <vt:lpstr>FIN_34_PROV</vt:lpstr>
      <vt:lpstr>FIN_35_DEST</vt:lpstr>
      <vt:lpstr>FIN_35_MONTANT</vt:lpstr>
      <vt:lpstr>FIN_35_PROV</vt:lpstr>
      <vt:lpstr>FIN_36_DEST</vt:lpstr>
      <vt:lpstr>FIN_36_MONTANT</vt:lpstr>
      <vt:lpstr>FIN_36_PROV</vt:lpstr>
      <vt:lpstr>FIN_37_DEST</vt:lpstr>
      <vt:lpstr>FIN_37_MONTANT</vt:lpstr>
      <vt:lpstr>FIN_37_PROV</vt:lpstr>
      <vt:lpstr>FIN_38_DEST</vt:lpstr>
      <vt:lpstr>FIN_38_MONTANT</vt:lpstr>
      <vt:lpstr>FIN_38_PROV</vt:lpstr>
      <vt:lpstr>FIN_39_DEST</vt:lpstr>
      <vt:lpstr>FIN_39_MONTANT</vt:lpstr>
      <vt:lpstr>FIN_39_PROV</vt:lpstr>
      <vt:lpstr>FIN_4_DEST</vt:lpstr>
      <vt:lpstr>FIN_4_MONTANT</vt:lpstr>
      <vt:lpstr>FIN_4_PROV</vt:lpstr>
      <vt:lpstr>FIN_40_DEST</vt:lpstr>
      <vt:lpstr>FIN_40_MONTANT</vt:lpstr>
      <vt:lpstr>FIN_40_PROV</vt:lpstr>
      <vt:lpstr>FIN_41_DEST</vt:lpstr>
      <vt:lpstr>FIN_41_MONTANT</vt:lpstr>
      <vt:lpstr>FIN_41_PROV</vt:lpstr>
      <vt:lpstr>FIN_42_DEST</vt:lpstr>
      <vt:lpstr>FIN_42_MONTANT</vt:lpstr>
      <vt:lpstr>FIN_42_PROV</vt:lpstr>
      <vt:lpstr>FIN_5_DEST</vt:lpstr>
      <vt:lpstr>FIN_5_MONTANT</vt:lpstr>
      <vt:lpstr>FIN_5_PROV</vt:lpstr>
      <vt:lpstr>FIN_6_DEST</vt:lpstr>
      <vt:lpstr>FIN_6_MONTANT</vt:lpstr>
      <vt:lpstr>FIN_6_PROV</vt:lpstr>
      <vt:lpstr>FIN_7_DEST</vt:lpstr>
      <vt:lpstr>FIN_7_MONTANT</vt:lpstr>
      <vt:lpstr>FIN_7_PROV</vt:lpstr>
      <vt:lpstr>FIN_8_DEST</vt:lpstr>
      <vt:lpstr>FIN_8_MONTANT</vt:lpstr>
      <vt:lpstr>FIN_8_PROV</vt:lpstr>
      <vt:lpstr>FIN_9_DEST</vt:lpstr>
      <vt:lpstr>FIN_9_MONTANT</vt:lpstr>
      <vt:lpstr>FIN_9_PROV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IE_Auv</vt:lpstr>
      <vt:lpstr>IE_BN</vt:lpstr>
      <vt:lpstr>IE_Bourg</vt:lpstr>
      <vt:lpstr>IE_Bret</vt:lpstr>
      <vt:lpstr>IE_CA</vt:lpstr>
      <vt:lpstr>IE_CD</vt:lpstr>
      <vt:lpstr>IE_CDD</vt:lpstr>
      <vt:lpstr>IE_CDD_A</vt:lpstr>
      <vt:lpstr>IE_CDD_F</vt:lpstr>
      <vt:lpstr>IE_CDD_H</vt:lpstr>
      <vt:lpstr>IE_CDD_L</vt:lpstr>
      <vt:lpstr>IE_CDI</vt:lpstr>
      <vt:lpstr>IE_Cors</vt:lpstr>
      <vt:lpstr>IE_CVdL</vt:lpstr>
      <vt:lpstr>IE_ENSU_PP</vt:lpstr>
      <vt:lpstr>IE_ENTR_PP</vt:lpstr>
      <vt:lpstr>IE_ETAT_PP</vt:lpstr>
      <vt:lpstr>IE_ETR_PP</vt:lpstr>
      <vt:lpstr>IE_EURO</vt:lpstr>
      <vt:lpstr>IE_FC</vt:lpstr>
      <vt:lpstr>IE_FE</vt:lpstr>
      <vt:lpstr>IE_FORM_F</vt:lpstr>
      <vt:lpstr>IE_FORM_H</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IE_PERM_F</vt:lpstr>
      <vt:lpstr>IE_PERM_H</vt:lpstr>
      <vt:lpstr>IE_Pic</vt:lpstr>
      <vt:lpstr>IE_RA</vt:lpstr>
      <vt:lpstr>IE_REG</vt:lpstr>
      <vt:lpstr>IE_REG_ETR</vt:lpstr>
      <vt:lpstr>IE_SE</vt:lpstr>
      <vt:lpstr>IE_T_ETP</vt:lpstr>
      <vt:lpstr>IE_T_PP</vt:lpstr>
      <vt:lpstr>IE_TAUTRE_ETP</vt:lpstr>
      <vt:lpstr>IE_TAUTRE_PP</vt:lpstr>
      <vt:lpstr>IE_TCOLLTER_ETP</vt:lpstr>
      <vt:lpstr>IE_TCOLLTER_PP</vt:lpstr>
      <vt:lpstr>IE_TETR_ETP</vt:lpstr>
      <vt:lpstr>IE_TETR_PP</vt:lpstr>
      <vt:lpstr>IE_TMIN_ETP</vt:lpstr>
      <vt:lpstr>IE_TMIN_PP</vt:lpstr>
      <vt:lpstr>IE_TOI_ETP</vt:lpstr>
      <vt:lpstr>IE_TOI_PP</vt:lpstr>
      <vt:lpstr>IE_TORGFI_ETP</vt:lpstr>
      <vt:lpstr>IE_TORGFI_PP</vt:lpstr>
      <vt:lpstr>IE_TOT</vt:lpstr>
      <vt:lpstr>IE_TOT_F</vt:lpstr>
      <vt:lpstr>IE_TOT_H</vt:lpstr>
      <vt:lpstr>IE_UE</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PREV1_IC</vt:lpstr>
      <vt:lpstr>PREV1_SO</vt:lpstr>
      <vt:lpstr>PREV1_TOT</vt:lpstr>
      <vt:lpstr>PREV2_IC</vt:lpstr>
      <vt:lpstr>PREV2_SO</vt:lpstr>
      <vt:lpstr>PREV2_TOT</vt:lpstr>
      <vt:lpstr>PREV3_IC</vt:lpstr>
      <vt:lpstr>PREV3_SO</vt:lpstr>
      <vt:lpstr>PREV3_TOT</vt:lpstr>
      <vt:lpstr>PREV4_IC</vt:lpstr>
      <vt:lpstr>PREV4_SO</vt:lpstr>
      <vt:lpstr>PREV4_TOT</vt:lpstr>
      <vt:lpstr>PREV5_IC</vt:lpstr>
      <vt:lpstr>PREV5_SO</vt:lpstr>
      <vt:lpstr>PREV5_TOT</vt:lpstr>
      <vt:lpstr>REC_AGRI</vt:lpstr>
      <vt:lpstr>REC_CHIM</vt:lpstr>
      <vt:lpstr>REC_CR_F_AGRI</vt:lpstr>
      <vt:lpstr>REC_CR_F_CHIM</vt:lpstr>
      <vt:lpstr>REC_CR_F_GES</vt:lpstr>
      <vt:lpstr>REC_CR_F_MATH</vt:lpstr>
      <vt:lpstr>REC_CR_F_MECA</vt:lpstr>
      <vt:lpstr>REC_CR_F_MED</vt:lpstr>
      <vt:lpstr>REC_CR_F_NATU</vt:lpstr>
      <vt:lpstr>REC_CR_F_PHYS</vt:lpstr>
      <vt:lpstr>REC_CR_F_SH</vt:lpstr>
      <vt:lpstr>REC_CR_F_SS</vt:lpstr>
      <vt:lpstr>REC_CR_F_STIC</vt:lpstr>
      <vt:lpstr>REC_CR_F_SV</vt:lpstr>
      <vt:lpstr>REC_CR_F_TOTDIS</vt:lpstr>
      <vt:lpstr>REC_CR_H_AGRI</vt:lpstr>
      <vt:lpstr>REC_CR_H_CHIM</vt:lpstr>
      <vt:lpstr>REC_CR_H_GES</vt:lpstr>
      <vt:lpstr>REC_CR_H_MATH</vt:lpstr>
      <vt:lpstr>REC_CR_H_MECA</vt:lpstr>
      <vt:lpstr>REC_CR_H_MED</vt:lpstr>
      <vt:lpstr>REC_CR_H_NATU</vt:lpstr>
      <vt:lpstr>REC_CR_H_PHYS</vt:lpstr>
      <vt:lpstr>REC_CR_H_SH</vt:lpstr>
      <vt:lpstr>REC_CR_H_SS</vt:lpstr>
      <vt:lpstr>REC_CR_H_STIC</vt:lpstr>
      <vt:lpstr>REC_CR_H_SV</vt:lpstr>
      <vt:lpstr>REC_CR_H_TOTDIS</vt:lpstr>
      <vt:lpstr>REC_DR_F_AGRI</vt:lpstr>
      <vt:lpstr>REC_DR_F_CHIM</vt:lpstr>
      <vt:lpstr>REC_DR_F_GES</vt:lpstr>
      <vt:lpstr>REC_DR_F_MATH</vt:lpstr>
      <vt:lpstr>REC_DR_F_MECA</vt:lpstr>
      <vt:lpstr>REC_DR_F_MED</vt:lpstr>
      <vt:lpstr>REC_DR_F_NATU</vt:lpstr>
      <vt:lpstr>REC_DR_F_PHYS</vt:lpstr>
      <vt:lpstr>REC_DR_F_SH</vt:lpstr>
      <vt:lpstr>REC_DR_F_SS</vt:lpstr>
      <vt:lpstr>REC_DR_F_STIC</vt:lpstr>
      <vt:lpstr>REC_DR_F_SV</vt:lpstr>
      <vt:lpstr>REC_DR_F_TOTDIS</vt:lpstr>
      <vt:lpstr>REC_DR_H_AGRI</vt:lpstr>
      <vt:lpstr>REC_DR_H_CHIM</vt:lpstr>
      <vt:lpstr>REC_DR_H_GES</vt:lpstr>
      <vt:lpstr>REC_DR_H_MATH</vt:lpstr>
      <vt:lpstr>REC_DR_H_MECA</vt:lpstr>
      <vt:lpstr>REC_DR_H_MED</vt:lpstr>
      <vt:lpstr>REC_DR_H_NATU</vt:lpstr>
      <vt:lpstr>REC_DR_H_PHYS</vt:lpstr>
      <vt:lpstr>REC_DR_H_SH</vt:lpstr>
      <vt:lpstr>REC_DR_H_SS</vt:lpstr>
      <vt:lpstr>REC_DR_H_STIC</vt:lpstr>
      <vt:lpstr>REC_DR_H_SV</vt:lpstr>
      <vt:lpstr>REC_DR_H_TOTDIS</vt:lpstr>
      <vt:lpstr>REC_GES</vt:lpstr>
      <vt:lpstr>REC_MATH</vt:lpstr>
      <vt:lpstr>REC_MECA</vt:lpstr>
      <vt:lpstr>REC_MED</vt:lpstr>
      <vt:lpstr>REC_NATU</vt:lpstr>
      <vt:lpstr>REC_PHYS</vt:lpstr>
      <vt:lpstr>REC_SH</vt:lpstr>
      <vt:lpstr>REC_SS</vt:lpstr>
      <vt:lpstr>REC_STIC</vt:lpstr>
      <vt:lpstr>REC_SV</vt:lpstr>
      <vt:lpstr>REC_TOTDIS</vt:lpstr>
      <vt:lpstr>RECVER_CR_F_TOTDIS</vt:lpstr>
      <vt:lpstr>RECVER_CR_H_TOTDIS</vt:lpstr>
      <vt:lpstr>RECVER_DR_F_TOTDIS</vt:lpstr>
      <vt:lpstr>RECVER_DR_H_TOTDIS</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SIREN</vt:lpstr>
      <vt:lpstr>STATUT_JUR</vt:lpstr>
      <vt:lpstr>STATUTGENRE_TOT</vt:lpstr>
      <vt:lpstr>STATUTGENRE_TOT_CDD_F</vt:lpstr>
      <vt:lpstr>STATUTGENRE_TOT_CDD_H</vt:lpstr>
      <vt:lpstr>STATUTGENRE_TOT_F</vt:lpstr>
      <vt:lpstr>STATUTGENRE_TOT_FORM_F</vt:lpstr>
      <vt:lpstr>STATUTGENRE_TOT_FORM_H</vt:lpstr>
      <vt:lpstr>STATUTGENRE_TOT_H</vt:lpstr>
      <vt:lpstr>STATUTGENRE_TOT_PERM_F</vt:lpstr>
      <vt:lpstr>STATUTGENRE_TOT_PERM_H</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'G6-Disciplines'!Zone_d_impression</vt:lpstr>
      <vt:lpstr>'G8-Effectifs PP Statut'!Zone_d_impression</vt:lpstr>
      <vt:lpstr>'I-Tiers PP'!Zone_d_impression</vt:lpstr>
      <vt:lpstr>'J-Tiers ETPR'!Zone_d_impression</vt:lpstr>
      <vt:lpstr>'O2-Dép EPIC'!Zone_d_impression</vt:lpstr>
      <vt:lpstr>'R3-Recr EPIC'!Zone_d_impression</vt:lpstr>
      <vt:lpstr>'R5-Recr Disc'!Zone_d_impression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Katell Pénard</cp:lastModifiedBy>
  <dcterms:created xsi:type="dcterms:W3CDTF">2022-05-06T09:17:23Z</dcterms:created>
  <dcterms:modified xsi:type="dcterms:W3CDTF">2026-05-12T09:13:04Z</dcterms:modified>
</cp:coreProperties>
</file>