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M:\str-dgesip-dgri-a2-1-sup\ParcourSup\01 - Notes Flash\2025\nf1_voeux_candidats\"/>
    </mc:Choice>
  </mc:AlternateContent>
  <bookViews>
    <workbookView xWindow="-120" yWindow="-120" windowWidth="25440" windowHeight="15390"/>
  </bookViews>
  <sheets>
    <sheet name="Sommaire" sheetId="1" r:id="rId1"/>
    <sheet name="Méthodologie" sheetId="2" r:id="rId2"/>
    <sheet name="Chiffres clés" sheetId="3" r:id="rId3"/>
    <sheet name="Tableau 1" sheetId="4" r:id="rId4"/>
    <sheet name="Graphique 1" sheetId="5" r:id="rId5"/>
    <sheet name="Tableau 2" sheetId="6" r:id="rId6"/>
    <sheet name="Tableau 3" sheetId="7" r:id="rId7"/>
    <sheet name="Annexe 1" sheetId="8" r:id="rId8"/>
    <sheet name="Annexe 2" sheetId="9" r:id="rId9"/>
    <sheet name="Annexe 3" sheetId="10" r:id="rId10"/>
    <sheet name="Annexe 4" sheetId="11" r:id="rId11"/>
    <sheet name="Annexe 5" sheetId="12" r:id="rId12"/>
    <sheet name="Annexe 6" sheetId="13" r:id="rId13"/>
    <sheet name="Annexe 7" sheetId="14" r:id="rId14"/>
    <sheet name="Annexe 8" sheetId="15" r:id="rId15"/>
    <sheet name="Annexe 9" sheetId="16" r:id="rId16"/>
    <sheet name="Annexe 10" sheetId="18" r:id="rId1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A20" i="1"/>
  <c r="B17" i="1" l="1"/>
  <c r="B16" i="1"/>
  <c r="B15" i="1"/>
  <c r="B14" i="1"/>
  <c r="B13" i="1"/>
  <c r="B12" i="1"/>
  <c r="B8" i="1"/>
  <c r="B7" i="1"/>
  <c r="A8" i="1" l="1"/>
  <c r="A2" i="18" l="1"/>
  <c r="A2" i="16"/>
  <c r="A2" i="15"/>
  <c r="A2" i="14"/>
  <c r="A2" i="13"/>
  <c r="A2" i="12"/>
  <c r="A2" i="11"/>
  <c r="A2" i="10"/>
  <c r="A2" i="9"/>
  <c r="A2" i="8"/>
  <c r="A2" i="7"/>
  <c r="A2" i="6"/>
  <c r="A2" i="5"/>
  <c r="A2" i="4"/>
  <c r="A2" i="3"/>
  <c r="A2" i="2"/>
  <c r="B19" i="1"/>
  <c r="A19" i="1"/>
  <c r="B18" i="1"/>
  <c r="A18" i="1"/>
  <c r="A17" i="1"/>
  <c r="A16" i="1"/>
  <c r="A15" i="1"/>
  <c r="A14" i="1"/>
  <c r="A13" i="1"/>
  <c r="A12" i="1"/>
  <c r="B11" i="1"/>
  <c r="A11" i="1"/>
  <c r="B9" i="1"/>
  <c r="A9" i="1"/>
  <c r="A7" i="1"/>
  <c r="B6" i="1"/>
  <c r="A6" i="1"/>
  <c r="B4" i="1"/>
  <c r="A4" i="1"/>
  <c r="B3" i="1"/>
  <c r="A3" i="1"/>
</calcChain>
</file>

<file path=xl/sharedStrings.xml><?xml version="1.0" encoding="utf-8"?>
<sst xmlns="http://schemas.openxmlformats.org/spreadsheetml/2006/main" count="2298" uniqueCount="815">
  <si>
    <t>Orientation dans l'enseignement supérieur</t>
  </si>
  <si>
    <t>Chiffres clés</t>
  </si>
  <si>
    <t>Candidats inscrits - Part des candidats ayant confirmé un vœu et vœux confirmés, selon la série de terminale</t>
  </si>
  <si>
    <t>Général</t>
  </si>
  <si>
    <t>Technologique</t>
  </si>
  <si>
    <t>Professionnel</t>
  </si>
  <si>
    <t>Ensemble</t>
  </si>
  <si>
    <t>Liste de candidatures - Choix de filières de formation des candidats,  selon la série de terminale (en %)</t>
  </si>
  <si>
    <t>Licence</t>
  </si>
  <si>
    <t>1</t>
  </si>
  <si>
    <t>2</t>
  </si>
  <si>
    <t>3</t>
  </si>
  <si>
    <t>4</t>
  </si>
  <si>
    <t>LAS</t>
  </si>
  <si>
    <t>PASS</t>
  </si>
  <si>
    <t>BUT</t>
  </si>
  <si>
    <t>BTS</t>
  </si>
  <si>
    <t>CPGE</t>
  </si>
  <si>
    <t>DE sanitaire et social</t>
  </si>
  <si>
    <t>Ecoles d'ingénieur</t>
  </si>
  <si>
    <t>Ecoles de commerce</t>
  </si>
  <si>
    <t>Autres formation</t>
  </si>
  <si>
    <t>Candidats inscrits : Part des candidats confirmés, et nombre de vœux confirmés, selon la série de terminale et le sexe</t>
  </si>
  <si>
    <t>Voie Du Bac</t>
  </si>
  <si>
    <t>Série Du Bac</t>
  </si>
  <si>
    <t>Science et Techniques de l'Hôtellerie et de la Restauration</t>
  </si>
  <si>
    <t>Sciences Technologiques du Design et des Arts Appliquées</t>
  </si>
  <si>
    <t>Sciences et Techniques du Théâtre de la Musique et de la Danse</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</si>
  <si>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</si>
  <si>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</si>
  <si>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</si>
  <si>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</si>
  <si>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</si>
  <si>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Professionnelle</t>
  </si>
  <si>
    <t>Hommes</t>
  </si>
  <si>
    <t>Femmes</t>
  </si>
  <si>
    <t>Aucune</t>
  </si>
  <si>
    <t>Générale</t>
  </si>
  <si>
    <t>Total Générale</t>
  </si>
  <si>
    <t>Total Technologique</t>
  </si>
  <si>
    <t>Total Professionnelle</t>
  </si>
  <si>
    <t>Filière</t>
  </si>
  <si>
    <t>Part De Candidat Concerné</t>
  </si>
  <si>
    <t>Liste de l'ensemble des formations détaillées avec le nombre de vœux reçus</t>
  </si>
  <si>
    <t>Formation</t>
  </si>
  <si>
    <t>1_Licence</t>
  </si>
  <si>
    <t>LP -  Sciences Humaines et Sociales</t>
  </si>
  <si>
    <t>Licence professionnelle</t>
  </si>
  <si>
    <t>LP - Droit-économie-gestion</t>
  </si>
  <si>
    <t>LP - Sciences - technologies - santé</t>
  </si>
  <si>
    <t>Licence - Arts-lettres-langues</t>
  </si>
  <si>
    <t>Arts</t>
  </si>
  <si>
    <t>Arts du spectacle</t>
  </si>
  <si>
    <t>Arts plastiques</t>
  </si>
  <si>
    <t>Cinéma</t>
  </si>
  <si>
    <t>Cinéma et Audiovisuel</t>
  </si>
  <si>
    <t>Etudes culturelles</t>
  </si>
  <si>
    <t>Etudes européennes et internationales</t>
  </si>
  <si>
    <t>Etudes théâtrales</t>
  </si>
  <si>
    <t>Histoire de l'art et archéologie</t>
  </si>
  <si>
    <t>Humanités</t>
  </si>
  <si>
    <t>Information et communication</t>
  </si>
  <si>
    <t>Langues étrangères appliquées</t>
  </si>
  <si>
    <t>Langues, enseignement, médiation en milieu amazonien</t>
  </si>
  <si>
    <t>Langues, littératures et civilisations étrangères et régionales</t>
  </si>
  <si>
    <t>Lettres</t>
  </si>
  <si>
    <t>Lettres / Histoire</t>
  </si>
  <si>
    <t>Lettres, langues</t>
  </si>
  <si>
    <t>Musicologie</t>
  </si>
  <si>
    <t>Philosophie</t>
  </si>
  <si>
    <t>Pluridisciplinaire</t>
  </si>
  <si>
    <t>Sciences du langage</t>
  </si>
  <si>
    <t>Licence - Arts-lettres-langues / Sciences humaines et sociales</t>
  </si>
  <si>
    <t>Licence - Droit-économie-gestion</t>
  </si>
  <si>
    <t>Administration et Echanges internationaux</t>
  </si>
  <si>
    <t>Administration publique</t>
  </si>
  <si>
    <t>Administration économique et sociale</t>
  </si>
  <si>
    <t>Droit</t>
  </si>
  <si>
    <t>Droit français - Droit étranger</t>
  </si>
  <si>
    <t>Droit, Economie</t>
  </si>
  <si>
    <t>Droit, Informatique</t>
  </si>
  <si>
    <t>Economie</t>
  </si>
  <si>
    <t>Economie et gestion</t>
  </si>
  <si>
    <t>Gestion</t>
  </si>
  <si>
    <t>Science politique</t>
  </si>
  <si>
    <t>Sciences sanitaires et sociales</t>
  </si>
  <si>
    <t>Sciences sociales</t>
  </si>
  <si>
    <t>Tourisme</t>
  </si>
  <si>
    <t>Économie, Science politique</t>
  </si>
  <si>
    <t>Licence - Droit-économie-gestion / Arts-lettres-langues</t>
  </si>
  <si>
    <t>Licence - Droit-économie-gestion / Sciences - technologies - santé</t>
  </si>
  <si>
    <t>Mathématiques</t>
  </si>
  <si>
    <t>Licence - Droit-économie-gestion / Sciences humaines et sociales</t>
  </si>
  <si>
    <t>Histoire</t>
  </si>
  <si>
    <t>Licence - STAPS</t>
  </si>
  <si>
    <t>STAPS, Sciences pour l'ingénieur</t>
  </si>
  <si>
    <t>Sciences et Techniques des Activités Physiques et Sportives</t>
  </si>
  <si>
    <t>Licence - Sciences - technologies - santé</t>
  </si>
  <si>
    <t>Acoustique et Vibrations</t>
  </si>
  <si>
    <t>Chimie</t>
  </si>
  <si>
    <t>Chimie, Sciences de la vie</t>
  </si>
  <si>
    <t>Droit, Sciences et Innovation</t>
  </si>
  <si>
    <t>Economie, Mathématiques</t>
  </si>
  <si>
    <t>Electronique, énergie électrique, automatique</t>
  </si>
  <si>
    <t>Génie civil</t>
  </si>
  <si>
    <t>Génie urbain</t>
  </si>
  <si>
    <t>Informatique</t>
  </si>
  <si>
    <t>Informatique, Mathématiques</t>
  </si>
  <si>
    <t>Informatique, Sciences de la vie</t>
  </si>
  <si>
    <t>Mathématiques et informatique appliquées aux sciences humaines et sociales</t>
  </si>
  <si>
    <t>Mathématiques, Physique et Sciences pour l'Ingénieur</t>
  </si>
  <si>
    <t>Mathématiques, Sciences de la vie</t>
  </si>
  <si>
    <t>Mathématiques, physique, chimie, informatique</t>
  </si>
  <si>
    <t>Mécanique</t>
  </si>
  <si>
    <t>Physique</t>
  </si>
  <si>
    <t>Physique, chimie</t>
  </si>
  <si>
    <t>Sciences biomédicales</t>
  </si>
  <si>
    <t>Sciences cognitives</t>
  </si>
  <si>
    <t>Sciences de la Terre et Sciences Physiques</t>
  </si>
  <si>
    <t>Sciences de la Terre et environnement</t>
  </si>
  <si>
    <t>Sciences de la terre</t>
  </si>
  <si>
    <t>Sciences de la transition écologique et sociétale</t>
  </si>
  <si>
    <t>Sciences de la vie</t>
  </si>
  <si>
    <t>Sciences de la vie et de la terre</t>
  </si>
  <si>
    <t>Sciences de la vigne et du vin</t>
  </si>
  <si>
    <t>Sciences des systèmes communicants</t>
  </si>
  <si>
    <t>Sciences et Humanités</t>
  </si>
  <si>
    <t>Sciences et société</t>
  </si>
  <si>
    <t>Sciences et technologies</t>
  </si>
  <si>
    <t>Sciences pour l'ingénieur</t>
  </si>
  <si>
    <t>Sciences pour la santé</t>
  </si>
  <si>
    <t>Sciences, Enseignement, Médiation</t>
  </si>
  <si>
    <t>Licence - Sciences humaines et sociales</t>
  </si>
  <si>
    <t>Géographie et aménagement</t>
  </si>
  <si>
    <t>Histoire / Allemand</t>
  </si>
  <si>
    <t>Histoire / Géographie</t>
  </si>
  <si>
    <t>Histoire de l'art</t>
  </si>
  <si>
    <t>Psychologie</t>
  </si>
  <si>
    <t>Santé et société</t>
  </si>
  <si>
    <t>Sciences de l'Homme, Anthropologie, Ethnologie</t>
  </si>
  <si>
    <t>Sciences de l'éducation et de la formation</t>
  </si>
  <si>
    <t>Sociologie</t>
  </si>
  <si>
    <t>Théologie</t>
  </si>
  <si>
    <t>Théologie Catholique</t>
  </si>
  <si>
    <t>Théologie Protestante</t>
  </si>
  <si>
    <t>1_Licence_Las</t>
  </si>
  <si>
    <t>2_PASS</t>
  </si>
  <si>
    <t>Parcours d'Accès Spécifique Santé (PASS)</t>
  </si>
  <si>
    <t>3_BUT</t>
  </si>
  <si>
    <t>BUT - Production</t>
  </si>
  <si>
    <t>Génie biologique Parcours agronomie</t>
  </si>
  <si>
    <t>Génie biologique Parcours diététique et nutrition</t>
  </si>
  <si>
    <t>Génie biologique parcours biologie médicale et biotechnologie</t>
  </si>
  <si>
    <t>Génie biologique parcours sciences de l'aliment et biotechnologie</t>
  </si>
  <si>
    <t>Génie biologique parcours sciences de l'environnement et écotechnologies</t>
  </si>
  <si>
    <t>Génie chimique génie des procédés</t>
  </si>
  <si>
    <t>Génie civil - Construction durable</t>
  </si>
  <si>
    <t>Génie industriel et maintenance</t>
  </si>
  <si>
    <t>Génie mécanique et productique</t>
  </si>
  <si>
    <t>Génie électrique et informatique industrielle</t>
  </si>
  <si>
    <t>Hygiène Sécurité Environnement</t>
  </si>
  <si>
    <t>Mesures physiques</t>
  </si>
  <si>
    <t>Métiers de la Transition et de l'Efficacité Énergétiques</t>
  </si>
  <si>
    <t>Métiers du multimédia et de l'internet</t>
  </si>
  <si>
    <t>Packaging, emballage et conditionnement</t>
  </si>
  <si>
    <t>Qualité, logistique industrielle et organisation</t>
  </si>
  <si>
    <t>Réseaux et télécommunications</t>
  </si>
  <si>
    <t>Science et génie des matériaux</t>
  </si>
  <si>
    <t>BUT - Service</t>
  </si>
  <si>
    <t>Carrières juridiques</t>
  </si>
  <si>
    <t>Carrières sociales Parcours animation sociale et socioculturelle</t>
  </si>
  <si>
    <t>Carrières sociales Parcours assistance sociale</t>
  </si>
  <si>
    <t>Carrières sociales Parcours éducation spécialisée</t>
  </si>
  <si>
    <t>Carrières sociales parcours coordination et gestion des établissements et services sanitaires et sociaux</t>
  </si>
  <si>
    <t>Carrières sociales parcours villes et territoires durables</t>
  </si>
  <si>
    <t>Gestion administrative et commerciale des organisations</t>
  </si>
  <si>
    <t>Gestion des entreprises et des administrations</t>
  </si>
  <si>
    <t>Information communication Parcours communication des organisations</t>
  </si>
  <si>
    <t>Information communication Parcours information numérique dans les organisations</t>
  </si>
  <si>
    <t>Information communication Parcours journalisme</t>
  </si>
  <si>
    <t>Information communication Parcours métiers du livre et du patrimoine</t>
  </si>
  <si>
    <t>Information communication Parcours publicité</t>
  </si>
  <si>
    <t>Management de la Logistique et des Transports</t>
  </si>
  <si>
    <t>Science des données</t>
  </si>
  <si>
    <t>Techniques de commercialisation</t>
  </si>
  <si>
    <t>4_BTS</t>
  </si>
  <si>
    <t>BTS - Agricole</t>
  </si>
  <si>
    <t>Agronomie et cultures durables</t>
  </si>
  <si>
    <t>Aménagements paysagers</t>
  </si>
  <si>
    <t>Analyse, conduite et stratégie de l'entreprise agricole, option Territoires métropolitains</t>
  </si>
  <si>
    <t>Analyse, conduite et stratégie de l'entreprise agricole, option Territoires ultra-marins</t>
  </si>
  <si>
    <t>Analyses biologiques, biotechnologiques, agricoles et environnementales</t>
  </si>
  <si>
    <t>Aquaculture</t>
  </si>
  <si>
    <t>Développement et animation de projets territoriaux</t>
  </si>
  <si>
    <t>Gestion et maitrise de l'eau</t>
  </si>
  <si>
    <t>Gestion et protection de la nature</t>
  </si>
  <si>
    <t>Gestion et protection de la nature / DE d'alpinisme-accompagnateur en moyenne montagne</t>
  </si>
  <si>
    <t>Gestion forestière</t>
  </si>
  <si>
    <t>Génie des équipements agricoles</t>
  </si>
  <si>
    <t>Métiers de l'élevage: développement, production et conseil</t>
  </si>
  <si>
    <t>Métiers du Végétal : Alimentation, Ornement, Environnement</t>
  </si>
  <si>
    <t>QUalité, ALimentation, Innovation et Maîtrise Sanitaire (BioQUALIM) aliments et processus technologiques</t>
  </si>
  <si>
    <t>QUalité, ALimentation, Innovation et Maîtrise Sanitaire (BioQUALIM) produits laitiers</t>
  </si>
  <si>
    <t>Technico-commercial - Spécialité alimentation et boisson</t>
  </si>
  <si>
    <t>Technico-commercial - Spécialité biens et services pour l'agriculture</t>
  </si>
  <si>
    <t>Technico-commercial - Spécialité produit de la filière bois</t>
  </si>
  <si>
    <t>Technico-commercial - Spécialité univers jardins et animaux de compagnie</t>
  </si>
  <si>
    <t>Technico-commercial - Spécialité vins, bières et spiritueux</t>
  </si>
  <si>
    <t>Viticulture-Oenologie</t>
  </si>
  <si>
    <t>BTS - Maritime</t>
  </si>
  <si>
    <t>Maintenance des systèmes électro-navals</t>
  </si>
  <si>
    <t>Mécatronique Navale</t>
  </si>
  <si>
    <t>Pêche et gestion de l'environnement marin</t>
  </si>
  <si>
    <t>BTS - Production</t>
  </si>
  <si>
    <t>Architectures en Métal : conception et Réalisation</t>
  </si>
  <si>
    <t>Assistance technique d'ingénieur</t>
  </si>
  <si>
    <t>Aéronautique</t>
  </si>
  <si>
    <t>Bioanalyses en laboratoire de contrôle</t>
  </si>
  <si>
    <t>Bioqualité</t>
  </si>
  <si>
    <t>Biotechnologie en recherche et en production</t>
  </si>
  <si>
    <t>Bâtiment</t>
  </si>
  <si>
    <t>Conception de processus de découpe et d'emboutissage</t>
  </si>
  <si>
    <t>Conception de produits industriels</t>
  </si>
  <si>
    <t>Conception des processus de réalisation de produits (1ère année commune)</t>
  </si>
  <si>
    <t>Conception et Réalisation de Systèmes Automatiques</t>
  </si>
  <si>
    <t>Conception et industrialisation en construction navale</t>
  </si>
  <si>
    <t>Conception et industrialisation en microtechniques</t>
  </si>
  <si>
    <t>Conception et réalisation en chaudronnerie industrielle</t>
  </si>
  <si>
    <t>Construction et aménagement de véhicules</t>
  </si>
  <si>
    <t>Contrôle industriel et régulation automatique</t>
  </si>
  <si>
    <t>Cybersécurité, Informatique et réseaux, ELectronique - Option A : Informatique et réseaux</t>
  </si>
  <si>
    <t>Cybersécurité, Informatique et réseaux, ELectronique - Option B : Electronique et réseaux</t>
  </si>
  <si>
    <t>Développement et Réalisation Bois</t>
  </si>
  <si>
    <t>Electrotechnique</t>
  </si>
  <si>
    <t>Enveloppe des bâtiments : conception et réalisation</t>
  </si>
  <si>
    <t>Environnement nucléaire</t>
  </si>
  <si>
    <t>Etude et réalisation d'agencement</t>
  </si>
  <si>
    <t>Europlastics et composites à référentiel commun européen - option Conception d'Outillage</t>
  </si>
  <si>
    <t>Europlastics et composites à référentiel commun européen - option Pilotage et Optimisation de la production</t>
  </si>
  <si>
    <t>Finitions, aménagement des bâtiments: conception et réalisation</t>
  </si>
  <si>
    <t>Fluide, énergie, domotique - option A génie climatique et fluidique</t>
  </si>
  <si>
    <t>Fluide, énergie, domotique - option B froid et conditionnement d'air</t>
  </si>
  <si>
    <t>Fluide, énergie, domotique - option C domotique et bâtiment communicants</t>
  </si>
  <si>
    <t>Fonderie</t>
  </si>
  <si>
    <t>Forge</t>
  </si>
  <si>
    <t>Géologie appliquée</t>
  </si>
  <si>
    <t>Industries céramiques</t>
  </si>
  <si>
    <t>Innovations textiles - Option A : Structures</t>
  </si>
  <si>
    <t>Innovations textiles - Option B : Traitements</t>
  </si>
  <si>
    <t>Maintenance des matériels de construction et de manutention</t>
  </si>
  <si>
    <t>Maintenance des systèmes - option A Systèmes de production</t>
  </si>
  <si>
    <t>Maintenance des systèmes - option B Systèmes énergétiques et fluidiques</t>
  </si>
  <si>
    <t>Maintenance des systèmes - option C Systèmes éoliens</t>
  </si>
  <si>
    <t>Maintenance des systèmes - option D:  maintenance des ascenseurs et élévateurs</t>
  </si>
  <si>
    <t>Maintenance des véhicules option motocycles</t>
  </si>
  <si>
    <t>Maintenance des véhicules option voitures particulières</t>
  </si>
  <si>
    <t>Maintenance des véhicules option véhicules de transport routier</t>
  </si>
  <si>
    <t>Management économique de la construction</t>
  </si>
  <si>
    <t>Motorisations toutes énergies</t>
  </si>
  <si>
    <t>Métiers de l'eau</t>
  </si>
  <si>
    <t>Métiers de la chimie</t>
  </si>
  <si>
    <t>Métiers de la mesure</t>
  </si>
  <si>
    <t>Métiers de la mode-chaussure et maroquinerie</t>
  </si>
  <si>
    <t>Métiers de la mode-vêtements</t>
  </si>
  <si>
    <t>Métiers du géomètre-topographe et de la modélisation numérique</t>
  </si>
  <si>
    <t>Photonique : technologies et sciences de la lumière</t>
  </si>
  <si>
    <t>Pilotage des procédés</t>
  </si>
  <si>
    <t>Systèmes constructifs bois et habitat</t>
  </si>
  <si>
    <t>Techniques et services en matériels agricoles</t>
  </si>
  <si>
    <t>Traitement des matériaux</t>
  </si>
  <si>
    <t>Travaux publics</t>
  </si>
  <si>
    <t>BTS - Services</t>
  </si>
  <si>
    <t>Assurance</t>
  </si>
  <si>
    <t xml:space="preserve">Banque </t>
  </si>
  <si>
    <t>Biologie médicale</t>
  </si>
  <si>
    <t>Collaborateur juriste notarial</t>
  </si>
  <si>
    <t>Commerce International</t>
  </si>
  <si>
    <t>Communication</t>
  </si>
  <si>
    <t>Comptabilité et gestion</t>
  </si>
  <si>
    <t>Conseil et commercialisation de solutions techniques</t>
  </si>
  <si>
    <t>Diététique et nutrition</t>
  </si>
  <si>
    <t>Economie sociale familiale</t>
  </si>
  <si>
    <t>Edition</t>
  </si>
  <si>
    <t>Etudes de réalisation d'un projet de communication - 1ère année commune</t>
  </si>
  <si>
    <t>Gestion de la PME</t>
  </si>
  <si>
    <t>Gestion des transports et logistique associée</t>
  </si>
  <si>
    <t>Management Commercial Opérationnel</t>
  </si>
  <si>
    <t>Management en hôtellerie restauration</t>
  </si>
  <si>
    <t>Management opérationnel de la sécurité</t>
  </si>
  <si>
    <t>Métiers de l'audio-visuel opt : gestion de la production</t>
  </si>
  <si>
    <t>Métiers de l'audio-visuel opt : montage et post-production</t>
  </si>
  <si>
    <t>Métiers de l'audio-visuel opt : métiers de l'image</t>
  </si>
  <si>
    <t>Métiers de l'audio-visuel opt : métiers du son</t>
  </si>
  <si>
    <t>Métiers de l'audio-visuel opt : techn. d'ingeniérie et exploit. équipements</t>
  </si>
  <si>
    <t>Métiers de l'esthétique-cosmétique-parfumerie</t>
  </si>
  <si>
    <t>Métiers de la coiffure</t>
  </si>
  <si>
    <t>Métiers des Services à l'environnement</t>
  </si>
  <si>
    <t>Négociation et digitalisation de la Relation Client</t>
  </si>
  <si>
    <t>Opticien-Lunetier</t>
  </si>
  <si>
    <t>Orthoprothésiste</t>
  </si>
  <si>
    <t>Photographie</t>
  </si>
  <si>
    <t>Podo-orthésiste</t>
  </si>
  <si>
    <t>Professions immobilières</t>
  </si>
  <si>
    <t>Prothésiste dentaire</t>
  </si>
  <si>
    <t>Services et prestations des secteurs sanitaire et social</t>
  </si>
  <si>
    <t>Services informatiques aux organisations</t>
  </si>
  <si>
    <t>Support à l'action managériale</t>
  </si>
  <si>
    <t>5_CPGE</t>
  </si>
  <si>
    <t>Classe préparatoire littéraire</t>
  </si>
  <si>
    <t>B/L - Lettres et sciences sociales</t>
  </si>
  <si>
    <t>Ecole nationale des Chartes</t>
  </si>
  <si>
    <t>Option lettres et sciences humaines (St Cyr)</t>
  </si>
  <si>
    <t>Classe préparatoire scientifique</t>
  </si>
  <si>
    <t>BCPST</t>
  </si>
  <si>
    <t>Ecole normale supérieure Paris Saclay – arts et design</t>
  </si>
  <si>
    <t>MP2I</t>
  </si>
  <si>
    <t>MPSI</t>
  </si>
  <si>
    <t>PCSI</t>
  </si>
  <si>
    <t>PTSI</t>
  </si>
  <si>
    <t>TB</t>
  </si>
  <si>
    <t>TPC</t>
  </si>
  <si>
    <t>TSI</t>
  </si>
  <si>
    <t>Classe préparatoire économique et commerciale</t>
  </si>
  <si>
    <t>ECG - Mathématiques appliquées + ESH</t>
  </si>
  <si>
    <t>ECG - Mathématiques appliquées + HGG</t>
  </si>
  <si>
    <t>ECG - Mathématiques approfondies + ESH</t>
  </si>
  <si>
    <t>ECG - Mathématiques approfondies + HGG</t>
  </si>
  <si>
    <t>ECT - Option technologique</t>
  </si>
  <si>
    <t>ENS Cachan D2</t>
  </si>
  <si>
    <t>ENS Rennes D1</t>
  </si>
  <si>
    <t>6_Ecoles d Ingénieurs</t>
  </si>
  <si>
    <t>Formations  des écoles d'ingénieurs</t>
  </si>
  <si>
    <t>Formation Bac + 3</t>
  </si>
  <si>
    <t>Formation Bac + 4</t>
  </si>
  <si>
    <t>Formation d'ingénieur Bac + 5</t>
  </si>
  <si>
    <t>7_Ecoles de Commerce</t>
  </si>
  <si>
    <t>Formation des écoles de commerce et de management</t>
  </si>
  <si>
    <t>Formation des écoles de commerce et de management Bac + 3</t>
  </si>
  <si>
    <t>Formation des écoles de commerce et de management Bac + 4</t>
  </si>
  <si>
    <t>Formation des écoles de commerce et de management Bac + 5</t>
  </si>
  <si>
    <t>8_D.E sanitaire et social</t>
  </si>
  <si>
    <t>D.E secteur sanitaire</t>
  </si>
  <si>
    <t>Certificat de capacité d'Orthophoniste</t>
  </si>
  <si>
    <t>Certificat de capacité d'Orthoptiste</t>
  </si>
  <si>
    <t>D.E Audioprothésiste</t>
  </si>
  <si>
    <t>D.E Ergothérapeute</t>
  </si>
  <si>
    <t>D.E Infirmier</t>
  </si>
  <si>
    <t>D.E Psychomotricien</t>
  </si>
  <si>
    <t>D.E Pédicure-Podologue</t>
  </si>
  <si>
    <t>D.E Technicien de Laboratoire Médical</t>
  </si>
  <si>
    <t>D.E manipulateur/trice en électroradiologie médicale</t>
  </si>
  <si>
    <t>DTS Imagerie médicale et radiologie thérapeutique</t>
  </si>
  <si>
    <t>D.E secteur social</t>
  </si>
  <si>
    <t>D.E Assistant de Service Social</t>
  </si>
  <si>
    <t>D.E Educateur Spécialisé</t>
  </si>
  <si>
    <t>D.E Educateur Technique Spécialisé</t>
  </si>
  <si>
    <t>D.E Educateur de Jeunes Enfants</t>
  </si>
  <si>
    <t>9_Autres</t>
  </si>
  <si>
    <t>Année préparatoire</t>
  </si>
  <si>
    <t>BPJEPS</t>
  </si>
  <si>
    <t>Spécialité Educateur sportif - Mention Activités aquatiques et de la natation</t>
  </si>
  <si>
    <t>Spécialité Educateur sportif - Mention Activités de la forme</t>
  </si>
  <si>
    <t>Spécialité Educateur sportif - Mention Activités physiques pour tous</t>
  </si>
  <si>
    <t xml:space="preserve">Spécialité Educateur sportif - Mention Judo-Jujitsu </t>
  </si>
  <si>
    <t xml:space="preserve">Spécialité Educateur sportif - Mention Tennis de table </t>
  </si>
  <si>
    <t>Spécialité Educateur sportif - Mention Équitation</t>
  </si>
  <si>
    <t>C.M.I - Cursus Master en Ingénierie</t>
  </si>
  <si>
    <t>CPES</t>
  </si>
  <si>
    <t>Cycle pluridisciplinaire d'Études Supérieures - Economie</t>
  </si>
  <si>
    <t>Cycle pluridisciplinaire d'Études Supérieures - Economie, société et droit</t>
  </si>
  <si>
    <t>Cycle pluridisciplinaire d'Études Supérieures - Humanités et société</t>
  </si>
  <si>
    <t>Cycle pluridisciplinaire d'Études Supérieures - Humanités, Lettres et Sociétés</t>
  </si>
  <si>
    <t>Cycle pluridisciplinaire d'Études Supérieures - Sciences</t>
  </si>
  <si>
    <t>Cycle pluridisciplinaire d'Études Supérieures - Sciences - Environnement - Société</t>
  </si>
  <si>
    <t>Cycle pluridisciplinaire d'Études Supérieures - Sciences Des Données, Société et Santé</t>
  </si>
  <si>
    <t>Cycle pluridisciplinaire d'Études Supérieures - Sciences de la matière</t>
  </si>
  <si>
    <t>Cycle pluridisciplinaire d'Études Supérieures - Sciences de la transition écologique et sociétale</t>
  </si>
  <si>
    <t>Cycle pluridisciplinaire d'Études Supérieures - Sciences de la vie</t>
  </si>
  <si>
    <t>Cycle pluridisciplinaire d'Études Supérieures - Sciences des données, arts et cultures</t>
  </si>
  <si>
    <t>Cycle pluridisciplinaire d'Études Supérieures - Sciences des données, environnement et gestion des ressources naturelles</t>
  </si>
  <si>
    <t>Cycle pluridisciplinaire d'Études Supérieures - Sciences et humanités</t>
  </si>
  <si>
    <t>Cycle pluridisciplinaire d'Études Supérieures - Sciences et société</t>
  </si>
  <si>
    <t>Cycle pluridisciplinaire d'Études Supérieures - Sciences pour l'ingénieur</t>
  </si>
  <si>
    <t>Cycle pluridisciplinaire d'Études Supérieures - Sciences pour l'ingénieur - Economie</t>
  </si>
  <si>
    <t>Cycle pluridisciplinaire d'Études Supérieures - Sciences sociales</t>
  </si>
  <si>
    <t>CUPGE - Arts Lettres Langues</t>
  </si>
  <si>
    <t>Cycle Préparatoire Lettres  - Licence renforcée</t>
  </si>
  <si>
    <t>CUPGE - Droit-économie-gestion</t>
  </si>
  <si>
    <t>Cycle Universitaire Préparatoire aux Grandes Écoles de commerce</t>
  </si>
  <si>
    <t>Préparation aux concours des écoles de commerce, Parcours Economie- Finance</t>
  </si>
  <si>
    <t>Préparation aux concours des écoles de commerce, Parcours Gestion</t>
  </si>
  <si>
    <t>CUPGE - Sciences, technologie, santé</t>
  </si>
  <si>
    <t>Classe Préparatoire Universitaire - Physique - Chimie</t>
  </si>
  <si>
    <t>Classe Préparatoire Universitaire Mathématiques - Physique - Informatique</t>
  </si>
  <si>
    <t>Cursus préparatoire aux concours des grandes écoles d'ingénieurs</t>
  </si>
  <si>
    <t>Cycle Universitaire Préparatoire aux Grandes Ecoles</t>
  </si>
  <si>
    <t>Cycle Universitaire Préparatoire aux Grandes Ecoles - Mathématiques et Physique</t>
  </si>
  <si>
    <t>Cycle Universitaire Préparatoire aux Grandes Ecoles - Physique et Mathématiques</t>
  </si>
  <si>
    <t>Cycle Universitaire de Préparation aux Grandes Ecoles Scientifiques</t>
  </si>
  <si>
    <t>Cycle préparatoire Physique Chimie, parcours renforcé</t>
  </si>
  <si>
    <t>Cycle universitaire préparatoire aux grandes écoles</t>
  </si>
  <si>
    <t>Cycle universitaire préparatoire aux grandes écoles - Mécanique</t>
  </si>
  <si>
    <t>Cycle universitaire préparatoire aux grandes écoles - Parcours Informatique, Mathématiques</t>
  </si>
  <si>
    <t>Cycle universitaire préparatoire aux grandes écoles - Physique</t>
  </si>
  <si>
    <t>Mathématique - Préparation aux écoles d'ingénieurs</t>
  </si>
  <si>
    <t>Parcours Informatique / Mathématiques</t>
  </si>
  <si>
    <t>Parcours mathématiques-physique</t>
  </si>
  <si>
    <t>Parcours scientifique renforcé</t>
  </si>
  <si>
    <t>Prep'ISIMA</t>
  </si>
  <si>
    <t>Sciences de la Vie et de la Terre : préparation aux concours B Agro et Véto (Sites Saint Charles)</t>
  </si>
  <si>
    <t>Sciences de la Vie/Sciences de l'environnement (SVSE) option Prépa concours Agro Véto (PCAV)</t>
  </si>
  <si>
    <t>Certificat de Spécialisation</t>
  </si>
  <si>
    <t>Accueil dans les transports</t>
  </si>
  <si>
    <t>Accueil-réception</t>
  </si>
  <si>
    <t>Animation-gestion de projets dans le secteur sportif</t>
  </si>
  <si>
    <t>Assistance, conseil, vente à distance</t>
  </si>
  <si>
    <t>Aéronautique option avionique</t>
  </si>
  <si>
    <t>Aéronautique option avions à moteurs à pistons</t>
  </si>
  <si>
    <t>Aéronautique option avions à moteurs à turbines</t>
  </si>
  <si>
    <t>Aéronautique option hélicoptères à moteurs à turbines</t>
  </si>
  <si>
    <t>Cybersécurité</t>
  </si>
  <si>
    <t>Encadrement secteur sportif opt. activités de la forme-cours collectifs</t>
  </si>
  <si>
    <t>Maintenance des installations oléohydrauliques et pneumatiques</t>
  </si>
  <si>
    <t>Maquettes et prototypes</t>
  </si>
  <si>
    <t>Mécatronique navale</t>
  </si>
  <si>
    <t>Métiers du bar</t>
  </si>
  <si>
    <t>Organisateur de réception</t>
  </si>
  <si>
    <t>Peinture décoration</t>
  </si>
  <si>
    <t>Production et réparation de produits électroniques</t>
  </si>
  <si>
    <t>Services numériques aux organisations</t>
  </si>
  <si>
    <t>Sommellerie</t>
  </si>
  <si>
    <t>Techn. en énergies renouvelables opt. a énergie électrique</t>
  </si>
  <si>
    <t>Techn. en énergies renouvelables opt. b énergie thermique</t>
  </si>
  <si>
    <t>Technicien(ne) ascensoriste (service et modernisation)</t>
  </si>
  <si>
    <t>Technicien(ne) en chaudronnerie aéronautique et spatiale</t>
  </si>
  <si>
    <t>Technicien(ne) en peinture aéronautique</t>
  </si>
  <si>
    <t>Technicien(ne) en réseaux électriques</t>
  </si>
  <si>
    <t>Technicien(ne) en soudage</t>
  </si>
  <si>
    <t>Technicien(ne) en tuyauterie</t>
  </si>
  <si>
    <t>Vendeur-conseil en produits techniques pour l'habitat</t>
  </si>
  <si>
    <t>Classe préparatoire aux études supérieures</t>
  </si>
  <si>
    <t>Classe préparatoire aux études supérieures - Arts</t>
  </si>
  <si>
    <t>Classe préparatoire aux études supérieures - Cinéma audiovisuel</t>
  </si>
  <si>
    <t>Classe préparatoire aux études supérieures - Economie-Gestion</t>
  </si>
  <si>
    <t>Classe préparatoire aux études supérieures - Générale</t>
  </si>
  <si>
    <t>Classe préparatoire aux études supérieures - Littéraire</t>
  </si>
  <si>
    <t>Classe préparatoire aux études supérieures - Sciences et Technologies Industrielles</t>
  </si>
  <si>
    <t>Classe préparatoire aux études supérieures - Sciences politiques et sociales</t>
  </si>
  <si>
    <t>Classe préparatoire aux études supérieures - Sciences économiques</t>
  </si>
  <si>
    <t>Classe préparatoire aux études supérieures - Scientifique</t>
  </si>
  <si>
    <t>DCG</t>
  </si>
  <si>
    <t>Diplôme de Comptabilité et de Gestion</t>
  </si>
  <si>
    <t>DEJEPS</t>
  </si>
  <si>
    <t>Spécialité Perfectionnement sportif - Mention Activités du cyclisme</t>
  </si>
  <si>
    <t>Spécialité Perfectionnement sportif - Mention Athlétisme et disciplines associées</t>
  </si>
  <si>
    <t>DEUST</t>
  </si>
  <si>
    <t>Accueil d'excellence en tourisme</t>
  </si>
  <si>
    <t>Activités physiques et sportives adaptées : déficiences intellectuelles, troubles psychiques</t>
  </si>
  <si>
    <t>Activités physiques et sportives et inadaptations sociales</t>
  </si>
  <si>
    <t>Analyse des milieux biologiques</t>
  </si>
  <si>
    <t>Animation et gestion des activités physiques, sportives ou culturelles</t>
  </si>
  <si>
    <t>Animation, commercialisation des services sportifs</t>
  </si>
  <si>
    <t>Assistant juridique</t>
  </si>
  <si>
    <t>Bureautique et Communication Multimédia</t>
  </si>
  <si>
    <t>Bâtiment et Construction</t>
  </si>
  <si>
    <t>Bâtiment et travaux publics</t>
  </si>
  <si>
    <t>Formation de base aux métiers du théâtre</t>
  </si>
  <si>
    <t>Guide nature multilingue</t>
  </si>
  <si>
    <t>Infrastructures numériques</t>
  </si>
  <si>
    <t>Intervention Sociale</t>
  </si>
  <si>
    <t>Médiations citoyennes</t>
  </si>
  <si>
    <t>Métiers de la forme</t>
  </si>
  <si>
    <t>Métiers des bibliothèques et de la documentation</t>
  </si>
  <si>
    <t>Pratique et gestion des activités physiques, sportives et de loisirs pour les publics séniors</t>
  </si>
  <si>
    <t>Production, contrôles et qualité des produits de santé</t>
  </si>
  <si>
    <t>Santé environnement : Techniques de laboratoire</t>
  </si>
  <si>
    <t>Technicien de la mer et du littoral</t>
  </si>
  <si>
    <t>Technicien en environnement et déchets</t>
  </si>
  <si>
    <t>Technicien en qualité et distribution des produits alimentaires</t>
  </si>
  <si>
    <t>Technologies de l'organisation dans les professions de santé</t>
  </si>
  <si>
    <t>Théâtre</t>
  </si>
  <si>
    <t>Webmaster et métiers de l'internet</t>
  </si>
  <si>
    <t>DN MADE</t>
  </si>
  <si>
    <t>Animation</t>
  </si>
  <si>
    <t>Espace</t>
  </si>
  <si>
    <t>Graphisme</t>
  </si>
  <si>
    <t>Innovation sociale</t>
  </si>
  <si>
    <t>Instrument</t>
  </si>
  <si>
    <t>Livre</t>
  </si>
  <si>
    <t>Matériaux</t>
  </si>
  <si>
    <t>Mode</t>
  </si>
  <si>
    <t>Numérique</t>
  </si>
  <si>
    <t>Objet</t>
  </si>
  <si>
    <t>Ornement</t>
  </si>
  <si>
    <t>Patrimoine</t>
  </si>
  <si>
    <t>Spectacle</t>
  </si>
  <si>
    <t>Événement</t>
  </si>
  <si>
    <t>Diplôme National d'Art</t>
  </si>
  <si>
    <t>Diplôme d'Etablissement</t>
  </si>
  <si>
    <t>Diplôme d'Université</t>
  </si>
  <si>
    <t>Diplôme d'Université - PAREO</t>
  </si>
  <si>
    <t>Diplôme d'établissement</t>
  </si>
  <si>
    <t>Paysagiste concepteur</t>
  </si>
  <si>
    <t>Diplôme de spécialisation professionnelle</t>
  </si>
  <si>
    <t>DSP - Assistance à la conception numérique et à la réalisation d'objets 3D</t>
  </si>
  <si>
    <t>DSP - Assistant communication digitale</t>
  </si>
  <si>
    <t>DSP - Assistant designer web</t>
  </si>
  <si>
    <t>DSP - Assistant intégrateur web</t>
  </si>
  <si>
    <t>DSP - Design et métiers du bois (de la forêt au salon)</t>
  </si>
  <si>
    <t>DSP - Développement et exploitation de parcs informatiques</t>
  </si>
  <si>
    <t>DSP - Formation aux métiers de la sécurité et de la gendarmerie</t>
  </si>
  <si>
    <t>DSP - Patrimoine bâti : métiers de la construction et du patrimoine</t>
  </si>
  <si>
    <t>FCIL</t>
  </si>
  <si>
    <t>Formation des écoles supérieures d'art</t>
  </si>
  <si>
    <t>Formation des écoles supérieure d'art Bac + 3</t>
  </si>
  <si>
    <t>Formation des écoles supérieure d'art Bac + 5</t>
  </si>
  <si>
    <t>Formation des écoles supérieures de cuisine</t>
  </si>
  <si>
    <t>Formations aux métiers de l'hôtellerie restauration Bac +3</t>
  </si>
  <si>
    <t>Formations aux métiers de l'hôtellerie restauration Bac +4</t>
  </si>
  <si>
    <t>Formation professionnelle</t>
  </si>
  <si>
    <t>Chargé de mission qualité, sécurité, santé au travail et environnement (Bac + 3)</t>
  </si>
  <si>
    <t>Formation valant grade de licence</t>
  </si>
  <si>
    <t>Formations Bac + 3</t>
  </si>
  <si>
    <t>Archéologie, histoire de l'art, anthropologie</t>
  </si>
  <si>
    <t>Formations Bac + 5</t>
  </si>
  <si>
    <t>Architecture</t>
  </si>
  <si>
    <t>Bicursus Architecture Ingénieur</t>
  </si>
  <si>
    <t>Conservation-restauration des biens culturels</t>
  </si>
  <si>
    <t>Paysage</t>
  </si>
  <si>
    <t>Formations des écoles vétérinaires</t>
  </si>
  <si>
    <t>Formation Bac+6</t>
  </si>
  <si>
    <t>Mise à niveau</t>
  </si>
  <si>
    <t>Classe de mise à niveau au BTS Maritime Pêche et Gestion de l'Environnement Marin</t>
  </si>
  <si>
    <t>Hôtellerie restauration</t>
  </si>
  <si>
    <t>Mise à niveau pour l'accès au BTS MASEN</t>
  </si>
  <si>
    <t>Sciences politiques</t>
  </si>
  <si>
    <t>Sciences Po / Instituts d'études politiques - Sciences Humaines et Sociales - Grade Licence</t>
  </si>
  <si>
    <t>Sciences Po / Instituts d'études politiques - Sciences Humaines et Sociales - Grade Master</t>
  </si>
  <si>
    <t>Doublette</t>
  </si>
  <si>
    <t>Arts Plastiques Spécialité - Histoire-Géographie, Géopolitique et Sciences politiques</t>
  </si>
  <si>
    <t>Arts Plastiques Spécialité - Humanités, Littérature et Philosophie</t>
  </si>
  <si>
    <t>Arts Plastiques Spécialité - Langues, littératures et cultures étrangères et régionales</t>
  </si>
  <si>
    <t>Arts Plastiques Spécialité - Littérature et langues et cultures de l'Antiquité: Grec</t>
  </si>
  <si>
    <t>Arts Plastiques Spécialité - Littérature et langues et cultures de l’Antiquité: Latin</t>
  </si>
  <si>
    <t>Arts Plastiques Spécialité - Numérique et Sciences Informatiques</t>
  </si>
  <si>
    <t>Arts Plastiques Spécialité - Sciences de l'ingénieur et sciences physiques</t>
  </si>
  <si>
    <t>Arts Plastiques Spécialité - Éducation Physique, Pratiques Et Culture Sportives</t>
  </si>
  <si>
    <t>Arts du Cirque Spécialité - Histoire-Géographie, Géopolitique et Sciences politiques</t>
  </si>
  <si>
    <t>Arts du Cirque Spécialité - Humanités, Littérature et Philosophie</t>
  </si>
  <si>
    <t>Arts du Cirque Spécialité - Langues, littératures et cultures étrangères et régionales</t>
  </si>
  <si>
    <t>Biologie/Ecologie - Histoire-Géographie, Géopolitique et Sciences politiques</t>
  </si>
  <si>
    <t>Biologie/Ecologie - Humanités, Littérature et Philosophie</t>
  </si>
  <si>
    <t>Biologie/Ecologie - Langues, littératures et cultures étrangères et régionales</t>
  </si>
  <si>
    <t>Biologie/Ecologie - Mathématiques Spécialité</t>
  </si>
  <si>
    <t>Biologie/Ecologie - Numérique et Sciences Informatiques</t>
  </si>
  <si>
    <t>Biologie/Ecologie - Physique-Chimie Spécialité</t>
  </si>
  <si>
    <t>Biologie/Ecologie - Sciences Economiques et Sociales Spécialité</t>
  </si>
  <si>
    <t>Biologie/Ecologie - Sciences de la vie et de la Terre Spécialité</t>
  </si>
  <si>
    <t>Biologie/Ecologie - Éducation Physique, Pratiques Et Culture Sportives</t>
  </si>
  <si>
    <t>Cinéma-Audiovisuel Spécialité - Histoire-Géographie, Géopolitique et Sciences politiques</t>
  </si>
  <si>
    <t>Cinéma-Audiovisuel Spécialité - Humanités, Littérature et Philosophie</t>
  </si>
  <si>
    <t>Cinéma-Audiovisuel Spécialité - Langues, littératures et cultures étrangères et régionales</t>
  </si>
  <si>
    <t>Cinéma-Audiovisuel Spécialité - Littérature et langues et cultures de l’Antiquité: Latin</t>
  </si>
  <si>
    <t>Cinéma-Audiovisuel Spécialité - Numérique et Sciences Informatiques</t>
  </si>
  <si>
    <t>Cinéma-Audiovisuel Spécialité - Sciences de l'ingénieur et sciences physiques</t>
  </si>
  <si>
    <t>Cinéma-Audiovisuel Spécialité - Éducation Physique, Pratiques Et Culture Sportives</t>
  </si>
  <si>
    <t>Danse Spécialité - Histoire-Géographie, Géopolitique et Sciences politiques</t>
  </si>
  <si>
    <t>Danse Spécialité - Humanités, Littérature et Philosophie</t>
  </si>
  <si>
    <t>Danse Spécialité - Langues, littératures et cultures étrangères et régionales</t>
  </si>
  <si>
    <t>Danse Spécialité - Numérique et Sciences Informatiques</t>
  </si>
  <si>
    <t>Histoire des Arts Spécialité - Histoire-Géographie, Géopolitique et Sciences politiques</t>
  </si>
  <si>
    <t>Histoire des Arts Spécialité - Humanités, Littérature et Philosophie</t>
  </si>
  <si>
    <t>Histoire des Arts Spécialité - Langues, littératures et cultures étrangères et régionales</t>
  </si>
  <si>
    <t>Histoire des Arts Spécialité - Littérature et langues et cultures de l'Antiquité: Grec</t>
  </si>
  <si>
    <t>Histoire des Arts Spécialité - Littérature et langues et cultures de l’Antiquité: Latin</t>
  </si>
  <si>
    <t>Histoire des Arts Spécialité - Numérique et Sciences Informatiques</t>
  </si>
  <si>
    <t>Histoire des Arts Spécialité - Sciences de l'ingénieur et sciences physiques</t>
  </si>
  <si>
    <t>Histoire des Arts Spécialité - Éducation Physique, Pratiques Et Culture Sportives</t>
  </si>
  <si>
    <t>Histoire-Géographie, Géopolitique et Sciences politiques - Humanités, Littérature et Philosophie</t>
  </si>
  <si>
    <t>Histoire-Géographie, Géopolitique et Sciences politiques - Langues, littératures et cultures étrangères et régionales</t>
  </si>
  <si>
    <t>Histoire-Géographie, Géopolitique et Sciences politiques - Littérature et langues et cultures de l'Antiquité: Grec</t>
  </si>
  <si>
    <t>Histoire-Géographie, Géopolitique et Sciences politiques - Littérature et langues et cultures de l’Antiquité: Latin</t>
  </si>
  <si>
    <t>Histoire-Géographie, Géopolitique et Sciences politiques - Numérique et Sciences Informatiques</t>
  </si>
  <si>
    <t>Histoire-Géographie, Géopolitique et Sciences politiques - Éducation Physique, Pratiques Et Culture Sportives</t>
  </si>
  <si>
    <t>Humanités, Littérature et Philosophie - Langues, littératures et cultures étrangères et régionales</t>
  </si>
  <si>
    <t>Humanités, Littérature et Philosophie - Éducation Physique, Pratiques Et Culture Sportives</t>
  </si>
  <si>
    <t>Langues, littératures et cultures étrangères et régionales - Éducation Physique, Pratiques Et Culture Sportives</t>
  </si>
  <si>
    <t>Littérature et langues et cultures de l'Antiquité: Grec - Humanités, Littérature et Philosophie</t>
  </si>
  <si>
    <t>Littérature et langues et cultures de l'Antiquité: Grec - Langues, littératures et cultures étrangères et régionales</t>
  </si>
  <si>
    <t>Littérature et langues et cultures de l'Antiquité: Grec - Éducation Physique, Pratiques Et Culture Sportives</t>
  </si>
  <si>
    <t>Littérature et langues et cultures de l’Antiquité: Latin - Humanités, Littérature et Philosophie</t>
  </si>
  <si>
    <t>Littérature et langues et cultures de l’Antiquité: Latin - Langues, littératures et cultures étrangères et régionales</t>
  </si>
  <si>
    <t>Littérature et langues et cultures de l’Antiquité: Latin - Numérique et Sciences Informatiques</t>
  </si>
  <si>
    <t>Mathématiques Spécialité - Arts Plastiques Spécialité</t>
  </si>
  <si>
    <t>Mathématiques Spécialité - Arts du Cirque Spécialité</t>
  </si>
  <si>
    <t>Mathématiques Spécialité - Cinéma-Audiovisuel Spécialité</t>
  </si>
  <si>
    <t>Mathématiques Spécialité - Danse Spécialité</t>
  </si>
  <si>
    <t>Mathématiques Spécialité - Histoire des Arts Spécialité</t>
  </si>
  <si>
    <t>Mathématiques Spécialité - Histoire-Géographie, Géopolitique et Sciences politiques</t>
  </si>
  <si>
    <t>Mathématiques Spécialité - Humanités, Littérature et Philosophie</t>
  </si>
  <si>
    <t>Mathématiques Spécialité - Langues, littératures et cultures étrangères et régionales</t>
  </si>
  <si>
    <t>Mathématiques Spécialité - Littérature et langues et cultures de l'Antiquité: Grec</t>
  </si>
  <si>
    <t>Mathématiques Spécialité - Littérature et langues et cultures de l’Antiquité: Latin</t>
  </si>
  <si>
    <t>Mathématiques Spécialité - Musique Spécialité</t>
  </si>
  <si>
    <t>Mathématiques Spécialité - Numérique et Sciences Informatiques</t>
  </si>
  <si>
    <t>Mathématiques Spécialité - Physique-Chimie Spécialité</t>
  </si>
  <si>
    <t>Mathématiques Spécialité - Sciences Economiques et Sociales Spécialité</t>
  </si>
  <si>
    <t>Mathématiques Spécialité - Sciences de l'ingénieur et sciences physiques</t>
  </si>
  <si>
    <t>Mathématiques Spécialité - Sciences de la vie et de la Terre Spécialité</t>
  </si>
  <si>
    <t>Mathématiques Spécialité - Théâtre-Expression dramatique Spécialité</t>
  </si>
  <si>
    <t>Mathématiques Spécialité - Éducation Physique, Pratiques Et Culture Sportives</t>
  </si>
  <si>
    <t>Musique Spécialité - Histoire-Géographie, Géopolitique et Sciences politiques</t>
  </si>
  <si>
    <t>Musique Spécialité - Humanités, Littérature et Philosophie</t>
  </si>
  <si>
    <t>Musique Spécialité - Langues, littératures et cultures étrangères et régionales</t>
  </si>
  <si>
    <t>Musique Spécialité - Littérature et langues et cultures de l'Antiquité: Grec</t>
  </si>
  <si>
    <t>Musique Spécialité - Numérique et Sciences Informatiques</t>
  </si>
  <si>
    <t>Musique Spécialité - Sciences de l'ingénieur et sciences physiques</t>
  </si>
  <si>
    <t>Musique Spécialité - Éducation Physique, Pratiques Et Culture Sportives</t>
  </si>
  <si>
    <t>Numérique et Sciences Informatiques - Humanités, Littérature et Philosophie</t>
  </si>
  <si>
    <t>Numérique et Sciences Informatiques - Langues, littératures et cultures étrangères et régionales</t>
  </si>
  <si>
    <t>Numérique et Sciences Informatiques - Éducation Physique, Pratiques Et Culture Sportives</t>
  </si>
  <si>
    <t>Physique-Chimie Spécialité - Arts Plastiques Spécialité</t>
  </si>
  <si>
    <t>Physique-Chimie Spécialité - Arts du Cirque Spécialité</t>
  </si>
  <si>
    <t>Physique-Chimie Spécialité - Cinéma-Audiovisuel Spécialité</t>
  </si>
  <si>
    <t>Physique-Chimie Spécialité - Danse Spécialité</t>
  </si>
  <si>
    <t>Physique-Chimie Spécialité - Histoire des Arts Spécialité</t>
  </si>
  <si>
    <t>Physique-Chimie Spécialité - Histoire-Géographie, Géopolitique et Sciences politiques</t>
  </si>
  <si>
    <t>Physique-Chimie Spécialité - Humanités, Littérature et Philosophie</t>
  </si>
  <si>
    <t>Physique-Chimie Spécialité - Langues, littératures et cultures étrangères et régionales</t>
  </si>
  <si>
    <t>Physique-Chimie Spécialité - Littérature et langues et cultures de l'Antiquité: Grec</t>
  </si>
  <si>
    <t>Physique-Chimie Spécialité - Littérature et langues et cultures de l’Antiquité: Latin</t>
  </si>
  <si>
    <t>Physique-Chimie Spécialité - Musique Spécialité</t>
  </si>
  <si>
    <t>Physique-Chimie Spécialité - Numérique et Sciences Informatiques</t>
  </si>
  <si>
    <t>Physique-Chimie Spécialité - Sciences Economiques et Sociales Spécialité</t>
  </si>
  <si>
    <t>Physique-Chimie Spécialité - Sciences de l'ingénieur et sciences physiques</t>
  </si>
  <si>
    <t>Physique-Chimie Spécialité - Sciences de la vie et de la Terre Spécialité</t>
  </si>
  <si>
    <t>Physique-Chimie Spécialité - Théâtre-Expression dramatique Spécialité</t>
  </si>
  <si>
    <t>Physique-Chimie Spécialité - Éducation Physique, Pratiques Et Culture Sportives</t>
  </si>
  <si>
    <t>Sciences Economiques et Sociales Spécialité - Arts Plastiques Spécialité</t>
  </si>
  <si>
    <t>Sciences Economiques et Sociales Spécialité - Arts du Cirque Spécialité</t>
  </si>
  <si>
    <t>Sciences Economiques et Sociales Spécialité - Cinéma-Audiovisuel Spécialité</t>
  </si>
  <si>
    <t>Sciences Economiques et Sociales Spécialité - Danse Spécialité</t>
  </si>
  <si>
    <t>Sciences Economiques et Sociales Spécialité - Histoire des Arts Spécialité</t>
  </si>
  <si>
    <t>Sciences Economiques et Sociales Spécialité - Histoire-Géographie, Géopolitique et Sciences politiques</t>
  </si>
  <si>
    <t>Sciences Economiques et Sociales Spécialité - Humanités, Littérature et Philosophie</t>
  </si>
  <si>
    <t>Sciences Economiques et Sociales Spécialité - Langues, littératures et cultures étrangères et régionales</t>
  </si>
  <si>
    <t>Sciences Economiques et Sociales Spécialité - Littérature et langues et cultures de l'Antiquité: Grec</t>
  </si>
  <si>
    <t>Sciences Economiques et Sociales Spécialité - Littérature et langues et cultures de l’Antiquité: Latin</t>
  </si>
  <si>
    <t>Sciences Economiques et Sociales Spécialité - Musique Spécialité</t>
  </si>
  <si>
    <t>Sciences Economiques et Sociales Spécialité - Numérique et Sciences Informatiques</t>
  </si>
  <si>
    <t>Sciences Economiques et Sociales Spécialité - Sciences de l'ingénieur et sciences physiques</t>
  </si>
  <si>
    <t>Sciences Economiques et Sociales Spécialité - Théâtre-Expression dramatique Spécialité</t>
  </si>
  <si>
    <t>Sciences Economiques et Sociales Spécialité - Éducation Physique, Pratiques Et Culture Sportives</t>
  </si>
  <si>
    <t>Sciences de l'ingénieur et sciences physiques - Histoire-Géographie, Géopolitique et Sciences politiques</t>
  </si>
  <si>
    <t>Sciences de l'ingénieur et sciences physiques - Humanités, Littérature et Philosophie</t>
  </si>
  <si>
    <t>Sciences de l'ingénieur et sciences physiques - Langues, littératures et cultures étrangères et régionales</t>
  </si>
  <si>
    <t>Sciences de l'ingénieur et sciences physiques - Littérature et langues et cultures de l’Antiquité: Latin</t>
  </si>
  <si>
    <t>Sciences de l'ingénieur et sciences physiques - Numérique et Sciences Informatiques</t>
  </si>
  <si>
    <t>Sciences de l'ingénieur et sciences physiques - Éducation Physique, Pratiques Et Culture Sportives</t>
  </si>
  <si>
    <t>Sciences de la vie et de la Terre Spécialité - Arts Plastiques Spécialité</t>
  </si>
  <si>
    <t>Sciences de la vie et de la Terre Spécialité - Arts du Cirque Spécialité</t>
  </si>
  <si>
    <t>Sciences de la vie et de la Terre Spécialité - Cinéma-Audiovisuel Spécialité</t>
  </si>
  <si>
    <t>Sciences de la vie et de la Terre Spécialité - Danse Spécialité</t>
  </si>
  <si>
    <t>Sciences de la vie et de la Terre Spécialité - Histoire des Arts Spécialité</t>
  </si>
  <si>
    <t>Sciences de la vie et de la Terre Spécialité - Histoire-Géographie, Géopolitique et Sciences politiques</t>
  </si>
  <si>
    <t>Sciences de la vie et de la Terre Spécialité - Humanités, Littérature et Philosophie</t>
  </si>
  <si>
    <t>Sciences de la vie et de la Terre Spécialité - Langues, littératures et cultures étrangères et régionales</t>
  </si>
  <si>
    <t>Sciences de la vie et de la Terre Spécialité - Littérature et langues et cultures de l'Antiquité: Grec</t>
  </si>
  <si>
    <t>Sciences de la vie et de la Terre Spécialité - Littérature et langues et cultures de l’Antiquité: Latin</t>
  </si>
  <si>
    <t>Sciences de la vie et de la Terre Spécialité - Musique Spécialité</t>
  </si>
  <si>
    <t>Sciences de la vie et de la Terre Spécialité - Numérique et Sciences Informatiques</t>
  </si>
  <si>
    <t>Sciences de la vie et de la Terre Spécialité - Sciences Economiques et Sociales Spécialité</t>
  </si>
  <si>
    <t>Sciences de la vie et de la Terre Spécialité - Sciences de l'ingénieur et sciences physiques</t>
  </si>
  <si>
    <t>Sciences de la vie et de la Terre Spécialité - Théâtre-Expression dramatique Spécialité</t>
  </si>
  <si>
    <t>Sciences de la vie et de la Terre Spécialité - Éducation Physique, Pratiques Et Culture Sportives</t>
  </si>
  <si>
    <t>Théâtre-Expression dramatique Spécialité - Histoire-Géographie, Géopolitique et Sciences politiques</t>
  </si>
  <si>
    <t>Théâtre-Expression dramatique Spécialité - Humanités, Littérature et Philosophie</t>
  </si>
  <si>
    <t>Théâtre-Expression dramatique Spécialité - Langues, littératures et cultures étrangères et régionales</t>
  </si>
  <si>
    <t>Théâtre-Expression dramatique Spécialité - Littérature et langues et cultures de l'Antiquité: Grec</t>
  </si>
  <si>
    <t>Théâtre-Expression dramatique Spécialité - Littérature et langues et cultures de l’Antiquité: Latin</t>
  </si>
  <si>
    <t>Théâtre-Expression dramatique Spécialité - Numérique et Sciences Informatiques</t>
  </si>
  <si>
    <t>Théâtre-Expression dramatique Spécialité - Sciences de l'ingénieur et sciences physiques</t>
  </si>
  <si>
    <t>Théâtre-Expression dramatique Spécialité - Éducation Physique, Pratiques Et Culture Sportives</t>
  </si>
  <si>
    <t>Voie du bac</t>
  </si>
  <si>
    <t>Méthode retenue : méthode 1</t>
  </si>
  <si>
    <t>Champ : Ensemble des candidats effectifs de terminale en France (y c.  CNED et outre-mer) hors vœux en apprentissage (calendrier plus tardif).</t>
  </si>
  <si>
    <t>Source : Parcoursup, campagne 2025, extraction au 14/04/2025 - Traitement SIES</t>
  </si>
  <si>
    <t>Source : Parcoursup, campagne 2025, extraction au 15/04/2025 - Traitement SIES</t>
  </si>
  <si>
    <t>Présence d'au moins un vœu en :</t>
  </si>
  <si>
    <t>Nombre de formations selectionnées dans la liste de voeux :</t>
  </si>
  <si>
    <t>*Les élèves faisant des voeux dans plusieurs filières de formation sont comptabilisés pour chacune de ces formations, tandis que ceux qui ne font des voeux que dans une seule filière de formation ne sont comptablilisés que pour cette formation. Dès lors, le pourcentage de l'ensemble des candidats ne faisant qu'un seul voeu est supérieur à ce pourcentage pour n'importe quelle filière de formation donnée.</t>
  </si>
  <si>
    <t>5 et plus</t>
  </si>
  <si>
    <t xml:space="preserve"> Avoir fait un vœu en :</t>
  </si>
  <si>
    <t>Faire un autre vœu en :</t>
  </si>
  <si>
    <t>DE Sanitaire Et Social</t>
  </si>
  <si>
    <t>Nombre moyen de vœux par candidat confirmés</t>
  </si>
  <si>
    <t>Femme</t>
  </si>
  <si>
    <t>Homme</t>
  </si>
  <si>
    <t>Part de femmes</t>
  </si>
  <si>
    <t>Part de candidats confirmés</t>
  </si>
  <si>
    <t>Nombre de candidats confirmés</t>
  </si>
  <si>
    <t>Nombre de candidats</t>
  </si>
  <si>
    <t>Professionnelle non agricole</t>
  </si>
  <si>
    <t>Professionnelle agricole</t>
  </si>
  <si>
    <t>Série du bac</t>
  </si>
  <si>
    <t>Méthode retenue : méthode 2</t>
  </si>
  <si>
    <t>Méthode retenue : méthode 3 (méthode de la préférence pondérée)</t>
  </si>
  <si>
    <t>Méthode retenue : méthode 4 reflétant le nombre de candidatures émises</t>
  </si>
  <si>
    <t>Nombre moyen de voeux en :</t>
  </si>
  <si>
    <t>Sexe</t>
  </si>
  <si>
    <t>Académie du bac</t>
  </si>
  <si>
    <t>Aix-Marseille</t>
  </si>
  <si>
    <t>Amiens</t>
  </si>
  <si>
    <t>Bordeaux</t>
  </si>
  <si>
    <t>Clermont-Ferrand</t>
  </si>
  <si>
    <t>Corse</t>
  </si>
  <si>
    <t>Créteil</t>
  </si>
  <si>
    <t>Dijon</t>
  </si>
  <si>
    <t>Grenoble</t>
  </si>
  <si>
    <t>Lille</t>
  </si>
  <si>
    <t>Limoges</t>
  </si>
  <si>
    <t>Lyon</t>
  </si>
  <si>
    <t>Montpellier</t>
  </si>
  <si>
    <t>Nancy-Metz</t>
  </si>
  <si>
    <t>Nantes</t>
  </si>
  <si>
    <t>Nice</t>
  </si>
  <si>
    <t>Normandie</t>
  </si>
  <si>
    <t>Orléans-Tours</t>
  </si>
  <si>
    <t>Paris</t>
  </si>
  <si>
    <t>Poitiers</t>
  </si>
  <si>
    <t>Reims</t>
  </si>
  <si>
    <t>Rennes</t>
  </si>
  <si>
    <t>Strasbourg</t>
  </si>
  <si>
    <t>Toulouse</t>
  </si>
  <si>
    <t>Versailles</t>
  </si>
  <si>
    <t>Guadeloupe</t>
  </si>
  <si>
    <t>Guyane</t>
  </si>
  <si>
    <t>Martinique</t>
  </si>
  <si>
    <t>Mayotte</t>
  </si>
  <si>
    <t xml:space="preserve">Licence </t>
  </si>
  <si>
    <t>DUT</t>
  </si>
  <si>
    <t>D.E sanitaire et social</t>
  </si>
  <si>
    <t>Ecoles d'ingénieurs</t>
  </si>
  <si>
    <t>Autres formations </t>
  </si>
  <si>
    <t>CALENDRIER</t>
  </si>
  <si>
    <t>Ouverture Parcoursup</t>
  </si>
  <si>
    <t>Début des vœux</t>
  </si>
  <si>
    <t xml:space="preserve">Clôture des vœux </t>
  </si>
  <si>
    <t>Confirmation des vœux et dossiers finalisés</t>
  </si>
  <si>
    <t>CHIFFRES CLES</t>
  </si>
  <si>
    <t>Nombre de formations proposées sur Parcoursup</t>
  </si>
  <si>
    <t>Dont formations en apprentissage</t>
  </si>
  <si>
    <r>
      <t xml:space="preserve">5 873
</t>
    </r>
    <r>
      <rPr>
        <i/>
        <sz val="8"/>
        <color theme="1"/>
        <rFont val="Aptos Narrow"/>
        <family val="2"/>
        <scheme val="minor"/>
      </rPr>
      <t>(au 21/4/2021)</t>
    </r>
  </si>
  <si>
    <r>
      <t xml:space="preserve">7 448
</t>
    </r>
    <r>
      <rPr>
        <i/>
        <sz val="8"/>
        <color theme="1"/>
        <rFont val="Aptos Narrow"/>
        <family val="2"/>
        <scheme val="minor"/>
      </rPr>
      <t>(au 13/04/2022)</t>
    </r>
  </si>
  <si>
    <t>Nombre de candidats ayant confirmé au moins un voeu en PP</t>
  </si>
  <si>
    <t>Nombre de vœux confirmés en PP</t>
  </si>
  <si>
    <t>CHIFFRES DE LA NOTE FLASH</t>
  </si>
  <si>
    <t>Nombre de candidats de terminale effectifs (champ NF)</t>
  </si>
  <si>
    <t>dont série Générale</t>
  </si>
  <si>
    <t>dont série Technologique</t>
  </si>
  <si>
    <t xml:space="preserve">dont série Professionnelle   </t>
  </si>
  <si>
    <t>Nombre de vœux en PP</t>
  </si>
  <si>
    <t>Part de candidats concernés</t>
  </si>
  <si>
    <t>Nombre de candidats inscrits</t>
  </si>
  <si>
    <t>Nombre de candidats ayant confirmé un voeu</t>
  </si>
  <si>
    <t>Part des candidats ayant confirmé un voeu</t>
  </si>
  <si>
    <t>Nombre moyen de voeux</t>
  </si>
  <si>
    <t>Filière de formation détaillée</t>
  </si>
  <si>
    <t>Nombre de voeux</t>
  </si>
  <si>
    <t>Répartition des voeux</t>
  </si>
  <si>
    <t>Repartition selon la composition de la liste des voeux</t>
  </si>
  <si>
    <t>Filière de formation</t>
  </si>
  <si>
    <t>Part de candidats</t>
  </si>
  <si>
    <t>Série de terminale</t>
  </si>
  <si>
    <r>
      <t xml:space="preserve">9 239
</t>
    </r>
    <r>
      <rPr>
        <i/>
        <sz val="8"/>
        <color theme="1"/>
        <rFont val="Aptos Narrow"/>
        <family val="2"/>
        <scheme val="minor"/>
      </rPr>
      <t>(au 11/04/2023)</t>
    </r>
  </si>
  <si>
    <r>
      <t xml:space="preserve">10 819
</t>
    </r>
    <r>
      <rPr>
        <i/>
        <sz val="8"/>
        <color theme="1"/>
        <rFont val="Aptos Narrow"/>
        <family val="2"/>
        <scheme val="minor"/>
      </rPr>
      <t>(au 18/04/2024)</t>
    </r>
  </si>
  <si>
    <r>
      <t xml:space="preserve">11 380
</t>
    </r>
    <r>
      <rPr>
        <i/>
        <sz val="8"/>
        <color theme="1"/>
        <rFont val="Aptos Narrow"/>
        <scheme val="minor"/>
      </rPr>
      <t>(au 14/04/2025)</t>
    </r>
  </si>
  <si>
    <t>La Réunion</t>
  </si>
  <si>
    <t>TOM-COM</t>
  </si>
  <si>
    <t>Besançon</t>
  </si>
  <si>
    <t>Champ : Ensemble des candidats effectifs de terminale en France (y c. CNED et outre-mer) hors vœux en apprentissage (calendrier plus tardif).</t>
  </si>
  <si>
    <t>Méthode retenue (voir onglet méthodologie pour plus de détails) : méthode 1</t>
  </si>
  <si>
    <t>Présence d'au moins un vœu</t>
  </si>
  <si>
    <r>
      <rPr>
        <b/>
        <sz val="11"/>
        <color theme="1"/>
        <rFont val="Aptos Narrow"/>
        <scheme val="minor"/>
      </rPr>
      <t>Avertissement</t>
    </r>
    <r>
      <rPr>
        <sz val="11"/>
        <color theme="1"/>
        <rFont val="Aptos Narrow"/>
        <scheme val="minor"/>
      </rPr>
      <t xml:space="preserve"> :  à chaque ligne correspond une population différente : sont pris en compte les effectifs d'une série de terminale donnée qui ont confirmé au moins un vœu dans une filière donnée. Aussi, un lycéen qui n'a choisi qu'une seule filière de formation n'est pris en compte que dans une seule ligne, tandis que ceux multipliant les choix de filières de formation sont comptabilisés dans autant de lignes. Dès lors, dans la ligne "Ensemble", la part d'étudiants ayant fait un voeu ne correspond pas à une moyenne de parts par filière de formation.  </t>
    </r>
  </si>
  <si>
    <t>Part de candidats total</t>
  </si>
  <si>
    <t>Nombre moyen de voeux selon la série du terminale et la présence d'au moins un vœu par filière</t>
  </si>
  <si>
    <t>Liste de voeux – Nombre de formations sélectionnées selon la filière de formation choisie (en pourcentage)</t>
  </si>
  <si>
    <t>Proportions de candidats selon les vœux émis et choix complémentaires (en pourcentage)</t>
  </si>
  <si>
    <t>Liste de voeux (méthode de la composition des listes) - Choix de filières des candidats, par série de terminale, sexe du candidat et académie du bac (en pourcentage)</t>
  </si>
  <si>
    <t>Liste de voeux (méthode de la préférence) - Choix de filières des candidats selon la série du baccalauréat (en pourcentage)</t>
  </si>
  <si>
    <t>Liste de voeux (méthode de la préférence pondérée) - Choix de filières des candidats selon la série du baccalauréat (en pourcentage)</t>
  </si>
  <si>
    <t>Liste de voeux (méthode de l'ensemble des voeux) - Choix de filières des candidats par série de baccalauréat (en pourcentage)</t>
  </si>
  <si>
    <t>Liste de vœux – Nombre de formations sélectionnées selon la filière choisie selon la série de terminale (en pourcentage)</t>
  </si>
  <si>
    <t>Proportion, en pourcentage, de terminales en série générale ayant fait un vœu par formation et combinaison d'enseignements de spécialité (EDS)</t>
  </si>
  <si>
    <t>-</t>
  </si>
  <si>
    <t xml:space="preserve">Sommaire - Parcoursup 2025 : Les vœux des lycéens à l’entrée dans l’enseignement supérieur
</t>
  </si>
  <si>
    <t>Proportions de candidats selon les vœux émis et choix complémentaires selon la série de terminale (en pourcentage)</t>
  </si>
  <si>
    <r>
      <t xml:space="preserve">Lecture : </t>
    </r>
    <r>
      <rPr>
        <sz val="11"/>
        <color theme="1"/>
        <rFont val="Aptos Narrow"/>
        <scheme val="minor"/>
      </rPr>
      <t>Lors de la session 2025 de Parcoursup, 35 % des vœux formulés par des candidates étaient en Licence (Hors LAS) contre 4,8% en CPGE.</t>
    </r>
  </si>
  <si>
    <r>
      <rPr>
        <b/>
        <sz val="11"/>
        <color theme="1"/>
        <rFont val="Aptos Narrow"/>
        <scheme val="minor"/>
      </rPr>
      <t>Lecture</t>
    </r>
    <r>
      <rPr>
        <sz val="11"/>
        <color theme="1"/>
        <rFont val="Aptos Narrow"/>
        <family val="2"/>
        <scheme val="minor"/>
      </rPr>
      <t xml:space="preserve"> : Au total 647 685 élèves de terminale se sont inscrits sur Parcoursup et 630 608 ont confirmé au moins un vœu, soit 97,4 %.</t>
    </r>
  </si>
  <si>
    <r>
      <rPr>
        <b/>
        <sz val="11"/>
        <color theme="1"/>
        <rFont val="Aptos Narrow"/>
        <scheme val="minor"/>
      </rPr>
      <t>Lecture :</t>
    </r>
    <r>
      <rPr>
        <sz val="11"/>
        <color theme="1"/>
        <rFont val="Aptos Narrow"/>
        <family val="2"/>
        <scheme val="minor"/>
      </rPr>
      <t xml:space="preserve"> dans l’ensemble, les listes de vœux se composent à 30,1 % de candidatures en licence.</t>
    </r>
  </si>
  <si>
    <r>
      <rPr>
        <b/>
        <sz val="11"/>
        <color theme="1"/>
        <rFont val="Aptos Narrow"/>
        <scheme val="minor"/>
      </rPr>
      <t>Lecture</t>
    </r>
    <r>
      <rPr>
        <sz val="11"/>
        <color theme="1"/>
        <rFont val="Aptos Narrow"/>
        <family val="2"/>
        <scheme val="minor"/>
      </rPr>
      <t xml:space="preserve"> : 70 % des candidats ont fait au moins un vœu en licence. Parmi ceux-ci, 14 % n’ont sélectionné que des licences, 25 % ont aussi sélectionné une deuxième filière de formation. </t>
    </r>
  </si>
  <si>
    <r>
      <rPr>
        <b/>
        <sz val="11"/>
        <color theme="1"/>
        <rFont val="Aptos Narrow"/>
        <scheme val="minor"/>
      </rPr>
      <t>Lecture</t>
    </r>
    <r>
      <rPr>
        <sz val="11"/>
        <color theme="1"/>
        <rFont val="Aptos Narrow"/>
        <family val="2"/>
        <scheme val="minor"/>
      </rPr>
      <t xml:space="preserve"> : Parmi les candidats ayant confirmé au moins un vœu en licence, 13 % ont aussi confirmé un vœu en PASS et 31 % en BUT.</t>
    </r>
  </si>
  <si>
    <r>
      <rPr>
        <b/>
        <sz val="11"/>
        <color theme="1"/>
        <rFont val="Aptos Narrow"/>
        <scheme val="minor"/>
      </rPr>
      <t>Lecture</t>
    </r>
    <r>
      <rPr>
        <sz val="11"/>
        <color theme="1"/>
        <rFont val="Aptos Narrow"/>
        <family val="2"/>
        <scheme val="minor"/>
      </rPr>
      <t xml:space="preserve"> : Parmi les 376 941 candidats de terminale générale, 373 849 ont confirmé au moins un vœu (soit 99,2%), dont 55,6% sont des femmes.</t>
    </r>
  </si>
  <si>
    <r>
      <rPr>
        <b/>
        <sz val="11"/>
        <color theme="1"/>
        <rFont val="Aptos Narrow"/>
        <scheme val="minor"/>
      </rPr>
      <t>Lecture</t>
    </r>
    <r>
      <rPr>
        <sz val="11"/>
        <color theme="1"/>
        <rFont val="Aptos Narrow"/>
        <family val="2"/>
        <scheme val="minor"/>
      </rPr>
      <t xml:space="preserve"> : 40,7% des terminales générales, ont exprimé une préférence pour les formations en licence au regard de leur panaché de vœux. Et pour 7,2% d'entre eux, il n'est pas possible de définir de préférence. </t>
    </r>
  </si>
  <si>
    <r>
      <rPr>
        <b/>
        <sz val="11"/>
        <color theme="1"/>
        <rFont val="Aptos Narrow"/>
        <scheme val="minor"/>
      </rPr>
      <t>Lecture</t>
    </r>
    <r>
      <rPr>
        <sz val="11"/>
        <color theme="1"/>
        <rFont val="Aptos Narrow"/>
        <family val="2"/>
        <scheme val="minor"/>
      </rPr>
      <t xml:space="preserve"> : 43,1% des terminales générales, ont exprimé une préférence relative pour les formations en licence au regard de leur panaché de vœux.</t>
    </r>
  </si>
  <si>
    <r>
      <rPr>
        <b/>
        <sz val="11"/>
        <color theme="1"/>
        <rFont val="Aptos Narrow"/>
        <scheme val="minor"/>
      </rPr>
      <t>Lecture</t>
    </r>
    <r>
      <rPr>
        <sz val="11"/>
        <color theme="1"/>
        <rFont val="Aptos Narrow"/>
        <family val="2"/>
        <scheme val="minor"/>
      </rPr>
      <t xml:space="preserve"> : 28,1% des terminales générales, ont exprimé une préférence relative pour les formations en licence au regard de leur panaché de vœux.</t>
    </r>
  </si>
  <si>
    <r>
      <rPr>
        <b/>
        <sz val="11"/>
        <color theme="1"/>
        <rFont val="Aptos Narrow"/>
        <scheme val="minor"/>
      </rPr>
      <t>Lecture</t>
    </r>
    <r>
      <rPr>
        <sz val="11"/>
        <color theme="1"/>
        <rFont val="Aptos Narrow"/>
        <family val="2"/>
        <scheme val="minor"/>
      </rPr>
      <t xml:space="preserve"> : Parmi les candidats de voie générale ayant confirmé au moins un vœu en CPGE, 94,4 % ont aussi confirmé un vœu en Licence et 10,7 % en BTS</t>
    </r>
  </si>
  <si>
    <r>
      <rPr>
        <b/>
        <sz val="11"/>
        <color theme="1"/>
        <rFont val="Aptos Narrow"/>
        <scheme val="minor"/>
      </rPr>
      <t>Lecture</t>
    </r>
    <r>
      <rPr>
        <sz val="11"/>
        <color theme="1"/>
        <rFont val="Aptos Narrow"/>
        <family val="2"/>
        <scheme val="minor"/>
      </rPr>
      <t xml:space="preserve"> : 2 904 vœux ont été fait en Licence Professionnelle -  Sciences Humaines et Sociales, soit 0,03 % du total de vœux de la campagne. Ils représentent 0,05 % de la composition des vœux par candidat.</t>
    </r>
  </si>
  <si>
    <r>
      <rPr>
        <b/>
        <sz val="11"/>
        <color theme="1"/>
        <rFont val="Aptos Narrow"/>
        <scheme val="minor"/>
      </rPr>
      <t>Lecture</t>
    </r>
    <r>
      <rPr>
        <sz val="11"/>
        <color theme="1"/>
        <rFont val="Aptos Narrow"/>
        <family val="2"/>
        <scheme val="minor"/>
      </rPr>
      <t xml:space="preserve"> : Un candidat de terminale générale, ayant fait au moins un vœu en BTS, en moyenne, fait  13,5. Dont 3,5 vœux en licence.</t>
    </r>
  </si>
  <si>
    <r>
      <rPr>
        <b/>
        <sz val="11"/>
        <color theme="1"/>
        <rFont val="Aptos Narrow"/>
        <scheme val="minor"/>
      </rPr>
      <t>Lecture</t>
    </r>
    <r>
      <rPr>
        <sz val="11"/>
        <color theme="1"/>
        <rFont val="Aptos Narrow"/>
        <family val="2"/>
        <scheme val="minor"/>
      </rPr>
      <t xml:space="preserve"> : 21,4 % des terminales ont choisi les EDS Mathématiques et physique-chimie. Parmi eux, 90 % ont confirmé au moins une licence</t>
    </r>
  </si>
  <si>
    <r>
      <rPr>
        <b/>
        <sz val="11"/>
        <color theme="1"/>
        <rFont val="Aptos Narrow"/>
        <scheme val="minor"/>
      </rPr>
      <t>Lecture</t>
    </r>
    <r>
      <rPr>
        <sz val="11"/>
        <color theme="1"/>
        <rFont val="Aptos Narrow"/>
        <scheme val="minor"/>
      </rPr>
      <t xml:space="preserve"> : Les candidats en terminale générale ayant fait au moins, un vœu en licence, représente 54,5 % des candidats totaux de la session 2025. Soit 92 % de l'ensemble des candidats de terminale générale. 16,9 % d'entre eux ont fait un seul vœu en licence et 29 % ont fait 3 vœux en licence.    </t>
    </r>
  </si>
  <si>
    <t>DE sanitaire
et social</t>
  </si>
  <si>
    <t>Ecoles
d'ingénieur</t>
  </si>
  <si>
    <t>Ecoles
de commerce</t>
  </si>
  <si>
    <t>Autres
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</si>
</sst>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0.0%"/>
    <numFmt numFmtId="166" formatCode="0.0"/>
    <numFmt numFmtId="167" formatCode="[$-40C]d\-mmm;@"/>
    <numFmt numFmtId="168" formatCode="_-* #,##0.00\ _€_-;\-* #,##0.00\ _€_-;_-* &quot;-&quot;??\ _€_-;_-@_-"/>
    <numFmt numFmtId="169" formatCode="0.0000"/>
  </numFmts>
  <fonts count="31">
    <font>
      <sz val="11"/>
      <color theme="1"/>
      <name val="Aptos Narrow"/>
      <family val="2"/>
      <scheme val="minor"/>
    </font>
    <font>
      <u/>
      <sz val="11"/>
      <color theme="10"/>
      <name val="Aptos Narrow"/>
    </font>
    <font>
      <b/>
      <sz val="20"/>
      <color rgb="FF000000"/>
      <name val="Aptos Narrow"/>
    </font>
    <font>
      <sz val="11"/>
      <color rgb="FFFFFFFF"/>
      <name val="Aptos Narrow"/>
    </font>
    <font>
      <b/>
      <sz val="12"/>
      <color rgb="FF000000"/>
      <name val="Verdana"/>
      <family val="2"/>
    </font>
    <font>
      <u/>
      <sz val="11"/>
      <color theme="10"/>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b/>
      <sz val="11"/>
      <color rgb="FFFFFFFF"/>
      <name val="Aptos Narrow"/>
      <family val="2"/>
    </font>
    <font>
      <sz val="11"/>
      <color rgb="FFFFFFFF"/>
      <name val="Aptos Narrow"/>
      <family val="2"/>
    </font>
    <font>
      <b/>
      <sz val="11"/>
      <color theme="1"/>
      <name val="Aptos Narrow"/>
      <scheme val="minor"/>
    </font>
    <font>
      <b/>
      <sz val="11"/>
      <color theme="9" tint="-0.249977111117893"/>
      <name val="Aptos Narrow"/>
      <family val="2"/>
      <scheme val="minor"/>
    </font>
    <font>
      <sz val="11"/>
      <color rgb="FF0070C0"/>
      <name val="Aptos Narrow"/>
      <family val="2"/>
      <scheme val="minor"/>
    </font>
    <font>
      <b/>
      <sz val="11"/>
      <color rgb="FFFFFFFF"/>
      <name val="Aptos Narrow"/>
    </font>
    <font>
      <b/>
      <sz val="10"/>
      <color rgb="FFFFFFFF"/>
      <name val="Aptos Narrow"/>
      <family val="2"/>
      <scheme val="minor"/>
    </font>
    <font>
      <sz val="11"/>
      <color theme="1"/>
      <name val="Aptos Narrow"/>
      <scheme val="minor"/>
    </font>
    <font>
      <sz val="11"/>
      <color rgb="FFFFFFFF"/>
      <name val="Calibri"/>
      <family val="2"/>
    </font>
    <font>
      <i/>
      <sz val="11"/>
      <color theme="1"/>
      <name val="Aptos Narrow"/>
      <family val="2"/>
      <scheme val="minor"/>
    </font>
    <font>
      <b/>
      <sz val="8.5"/>
      <color rgb="FFFFFFFF"/>
      <name val="Arial Narrow"/>
      <family val="2"/>
    </font>
    <font>
      <i/>
      <sz val="11"/>
      <color theme="0"/>
      <name val="Aptos Narrow"/>
      <family val="2"/>
      <scheme val="minor"/>
    </font>
    <font>
      <i/>
      <sz val="8"/>
      <color theme="1"/>
      <name val="Aptos Narrow"/>
      <family val="2"/>
      <scheme val="minor"/>
    </font>
    <font>
      <b/>
      <sz val="11"/>
      <color theme="1"/>
      <name val="Aptos Narrow"/>
      <family val="2"/>
      <scheme val="minor"/>
    </font>
    <font>
      <i/>
      <sz val="8"/>
      <color theme="1"/>
      <name val="Aptos Narrow"/>
      <scheme val="minor"/>
    </font>
    <font>
      <b/>
      <sz val="10"/>
      <color rgb="FFFFFFFF"/>
      <name val="Aptos Narrow"/>
      <scheme val="minor"/>
    </font>
    <font>
      <sz val="11"/>
      <name val="Aptos Narrow"/>
      <scheme val="minor"/>
    </font>
    <font>
      <b/>
      <sz val="12"/>
      <color theme="1"/>
      <name val="Verdana"/>
      <family val="2"/>
    </font>
    <font>
      <b/>
      <sz val="11"/>
      <color theme="0"/>
      <name val="Aptos Narrow"/>
      <family val="2"/>
    </font>
    <font>
      <b/>
      <sz val="11"/>
      <color theme="1"/>
      <name val="Helvetica"/>
      <family val="2"/>
    </font>
    <font>
      <b/>
      <sz val="11"/>
      <color theme="0"/>
      <name val="Helvetica"/>
      <family val="2"/>
    </font>
    <font>
      <sz val="11"/>
      <color theme="1"/>
      <name val="Helvetica"/>
      <family val="2"/>
    </font>
  </fonts>
  <fills count="8">
    <fill>
      <patternFill patternType="none"/>
    </fill>
    <fill>
      <patternFill patternType="gray125"/>
    </fill>
    <fill>
      <patternFill patternType="solid">
        <fgColor rgb="FF1F497D"/>
      </patternFill>
    </fill>
    <fill>
      <patternFill patternType="solid">
        <fgColor theme="4"/>
        <bgColor indexed="64"/>
      </patternFill>
    </fill>
    <fill>
      <patternFill patternType="solid">
        <fgColor theme="0" tint="-0.14999847407452621"/>
        <bgColor indexed="64"/>
      </patternFill>
    </fill>
    <fill>
      <patternFill patternType="solid">
        <fgColor rgb="FF1F497D"/>
        <bgColor indexed="64"/>
      </patternFill>
    </fill>
    <fill>
      <patternFill patternType="solid">
        <fgColor theme="8" tint="0.79998168889431442"/>
        <bgColor indexed="64"/>
      </patternFill>
    </fill>
    <fill>
      <patternFill patternType="solid">
        <fgColor theme="0"/>
        <bgColor indexed="64"/>
      </patternFill>
    </fill>
  </fills>
  <borders count="71">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bottom style="thin">
        <color theme="4"/>
      </bottom>
      <diagonal/>
    </border>
    <border>
      <left/>
      <right style="medium">
        <color theme="0" tint="-0.14999847407452621"/>
      </right>
      <top/>
      <bottom/>
      <diagonal/>
    </border>
    <border>
      <left style="medium">
        <color theme="0" tint="-0.14999847407452621"/>
      </left>
      <right style="medium">
        <color theme="0" tint="-0.14999847407452621"/>
      </right>
      <top/>
      <bottom/>
      <diagonal/>
    </border>
    <border>
      <left/>
      <right style="medium">
        <color theme="0" tint="-0.14999847407452621"/>
      </right>
      <top style="medium">
        <color theme="0" tint="-0.14999847407452621"/>
      </top>
      <bottom style="medium">
        <color theme="0" tint="-0.14999847407452621"/>
      </bottom>
      <diagonal/>
    </border>
    <border>
      <left style="medium">
        <color theme="0" tint="-0.14999847407452621"/>
      </left>
      <right style="medium">
        <color theme="0" tint="-0.14999847407452621"/>
      </right>
      <top style="medium">
        <color theme="0" tint="-0.14999847407452621"/>
      </top>
      <bottom/>
      <diagonal/>
    </border>
    <border>
      <left style="medium">
        <color theme="0" tint="-0.14999847407452621"/>
      </left>
      <right style="medium">
        <color theme="0" tint="-0.14999847407452621"/>
      </right>
      <top/>
      <bottom style="medium">
        <color theme="0" tint="-0.14999847407452621"/>
      </bottom>
      <diagonal/>
    </border>
    <border>
      <left/>
      <right style="thin">
        <color theme="4"/>
      </right>
      <top/>
      <bottom/>
      <diagonal/>
    </border>
    <border>
      <left style="thin">
        <color theme="0"/>
      </left>
      <right style="thin">
        <color theme="0"/>
      </right>
      <top style="thin">
        <color theme="0"/>
      </top>
      <bottom style="thin">
        <color theme="0"/>
      </bottom>
      <diagonal/>
    </border>
    <border>
      <left style="medium">
        <color theme="0" tint="-0.14999847407452621"/>
      </left>
      <right/>
      <top style="thin">
        <color theme="4"/>
      </top>
      <bottom/>
      <diagonal/>
    </border>
    <border>
      <left style="medium">
        <color theme="0" tint="-0.14999847407452621"/>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style="thin">
        <color theme="4"/>
      </right>
      <top/>
      <bottom style="thin">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4"/>
      </top>
      <bottom style="thin">
        <color indexed="64"/>
      </bottom>
      <diagonal/>
    </border>
    <border>
      <left/>
      <right style="thin">
        <color indexed="64"/>
      </right>
      <top style="thin">
        <color theme="4"/>
      </top>
      <bottom/>
      <diagonal/>
    </border>
    <border>
      <left/>
      <right style="thin">
        <color indexed="64"/>
      </right>
      <top style="thin">
        <color indexed="64"/>
      </top>
      <bottom/>
      <diagonal/>
    </border>
    <border>
      <left/>
      <right style="thin">
        <color indexed="64"/>
      </right>
      <top style="thin">
        <color indexed="64"/>
      </top>
      <bottom style="thin">
        <color theme="4"/>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indexed="64"/>
      </top>
      <bottom/>
      <diagonal/>
    </border>
    <border>
      <left style="thin">
        <color indexed="64"/>
      </left>
      <right style="thin">
        <color indexed="64"/>
      </right>
      <top style="thin">
        <color theme="4"/>
      </top>
      <bottom/>
      <diagonal/>
    </border>
    <border>
      <left style="thin">
        <color indexed="64"/>
      </left>
      <right style="thin">
        <color indexed="64"/>
      </right>
      <top style="thin">
        <color theme="4"/>
      </top>
      <bottom style="thin">
        <color indexed="64"/>
      </bottom>
      <diagonal/>
    </border>
    <border>
      <left style="double">
        <color theme="0" tint="-0.14999847407452621"/>
      </left>
      <right/>
      <top style="double">
        <color theme="0" tint="-0.14999847407452621"/>
      </top>
      <bottom style="double">
        <color theme="0" tint="-0.14999847407452621"/>
      </bottom>
      <diagonal/>
    </border>
    <border>
      <left/>
      <right/>
      <top style="double">
        <color theme="0" tint="-0.14999847407452621"/>
      </top>
      <bottom style="double">
        <color theme="0" tint="-0.14999847407452621"/>
      </bottom>
      <diagonal/>
    </border>
    <border>
      <left/>
      <right style="double">
        <color theme="0" tint="-0.14999847407452621"/>
      </right>
      <top style="double">
        <color theme="0" tint="-0.14999847407452621"/>
      </top>
      <bottom style="double">
        <color theme="0" tint="-0.14999847407452621"/>
      </bottom>
      <diagonal/>
    </border>
    <border>
      <left/>
      <right/>
      <top/>
      <bottom style="thin">
        <color theme="0"/>
      </bottom>
      <diagonal/>
    </border>
    <border>
      <left style="thin">
        <color theme="0"/>
      </left>
      <right style="thin">
        <color theme="0"/>
      </right>
      <top style="thin">
        <color theme="0"/>
      </top>
      <bottom/>
      <diagonal/>
    </border>
    <border>
      <left/>
      <right/>
      <top style="thin">
        <color theme="4"/>
      </top>
      <bottom style="thin">
        <color theme="0"/>
      </bottom>
      <diagonal/>
    </border>
    <border>
      <left/>
      <right/>
      <top/>
      <bottom style="medium">
        <color theme="0" tint="-0.14999847407452621"/>
      </bottom>
      <diagonal/>
    </border>
    <border>
      <left/>
      <right style="medium">
        <color theme="0" tint="-0.14999847407452621"/>
      </right>
      <top/>
      <bottom style="medium">
        <color theme="0" tint="-0.14999847407452621"/>
      </bottom>
      <diagonal/>
    </border>
    <border>
      <left style="medium">
        <color theme="0" tint="-0.14999847407452621"/>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style="thin">
        <color theme="0"/>
      </left>
      <right style="thin">
        <color theme="0"/>
      </right>
      <top style="thin">
        <color theme="0"/>
      </top>
      <bottom style="thick">
        <color auto="1"/>
      </bottom>
      <diagonal/>
    </border>
    <border>
      <left style="thin">
        <color theme="0"/>
      </left>
      <right/>
      <top style="thick">
        <color auto="1"/>
      </top>
      <bottom/>
      <diagonal/>
    </border>
    <border>
      <left/>
      <right/>
      <top style="thick">
        <color auto="1"/>
      </top>
      <bottom/>
      <diagonal/>
    </border>
    <border>
      <left style="thin">
        <color theme="0"/>
      </left>
      <right/>
      <top/>
      <bottom/>
      <diagonal/>
    </border>
    <border>
      <left style="thin">
        <color theme="0"/>
      </left>
      <right style="thin">
        <color theme="0"/>
      </right>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2"/>
      </right>
      <top style="thin">
        <color theme="4"/>
      </top>
      <bottom style="thin">
        <color theme="4"/>
      </bottom>
      <diagonal/>
    </border>
    <border>
      <left/>
      <right style="thin">
        <color theme="2"/>
      </right>
      <top style="thin">
        <color theme="4"/>
      </top>
      <bottom/>
      <diagonal/>
    </border>
    <border>
      <left style="thick">
        <color theme="0" tint="-0.14999847407452621"/>
      </left>
      <right style="thick">
        <color theme="0" tint="-0.14999847407452621"/>
      </right>
      <top/>
      <bottom/>
      <diagonal/>
    </border>
    <border>
      <left/>
      <right/>
      <top style="medium">
        <color theme="0" tint="-0.14999847407452621"/>
      </top>
      <bottom/>
      <diagonal/>
    </border>
    <border>
      <left style="thick">
        <color theme="0" tint="-0.14999847407452621"/>
      </left>
      <right style="thick">
        <color theme="0" tint="-0.14999847407452621"/>
      </right>
      <top style="medium">
        <color theme="0" tint="-0.14999847407452621"/>
      </top>
      <bottom/>
      <diagonal/>
    </border>
    <border>
      <left/>
      <right style="thick">
        <color theme="0" tint="-0.34998626667073579"/>
      </right>
      <top/>
      <bottom/>
      <diagonal/>
    </border>
    <border>
      <left style="thick">
        <color theme="0" tint="-0.14999847407452621"/>
      </left>
      <right style="thick">
        <color theme="0" tint="-0.14999847407452621"/>
      </right>
      <top/>
      <bottom style="thick">
        <color theme="0" tint="-0.34998626667073579"/>
      </bottom>
      <diagonal/>
    </border>
    <border>
      <left/>
      <right/>
      <top/>
      <bottom style="thick">
        <color theme="0" tint="-0.34998626667073579"/>
      </bottom>
      <diagonal/>
    </border>
    <border>
      <left/>
      <right style="thick">
        <color theme="0" tint="-0.34998626667073579"/>
      </right>
      <top style="medium">
        <color theme="0" tint="-0.14999847407452621"/>
      </top>
      <bottom style="thick">
        <color theme="0" tint="-0.34998626667073579"/>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medium">
        <color theme="0" tint="-0.14999847407452621"/>
      </left>
      <right/>
      <top/>
      <bottom/>
      <diagonal/>
    </border>
    <border>
      <left/>
      <right style="thick">
        <color theme="0" tint="-0.14999847407452621"/>
      </right>
      <top style="thick">
        <color theme="0" tint="-0.14999847407452621"/>
      </top>
      <bottom/>
      <diagonal/>
    </border>
    <border>
      <left/>
      <right style="thick">
        <color theme="0" tint="-0.14999847407452621"/>
      </right>
      <top/>
      <bottom/>
      <diagonal/>
    </border>
    <border>
      <left/>
      <right style="thick">
        <color theme="0" tint="-0.14999847407452621"/>
      </right>
      <top/>
      <bottom style="thick">
        <color theme="0" tint="-0.34998626667073579"/>
      </bottom>
      <diagonal/>
    </border>
    <border>
      <left style="thick">
        <color theme="0" tint="-0.34998626667073579"/>
      </left>
      <right style="thick">
        <color theme="0" tint="-0.34998626667073579"/>
      </right>
      <top style="thick">
        <color theme="0" tint="-0.34998626667073579"/>
      </top>
      <bottom/>
      <diagonal/>
    </border>
    <border>
      <left style="thick">
        <color theme="0" tint="-0.34998626667073579"/>
      </left>
      <right style="thick">
        <color theme="0" tint="-0.34998626667073579"/>
      </right>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theme="0" tint="-0.14999847407452621"/>
      </left>
      <right style="thick">
        <color theme="0" tint="-0.14999847407452621"/>
      </right>
      <top style="thick">
        <color theme="0" tint="-0.34998626667073579"/>
      </top>
      <bottom style="thick">
        <color theme="0" tint="-0.34998626667073579"/>
      </bottom>
      <diagonal/>
    </border>
    <border>
      <left style="thick">
        <color theme="0" tint="-0.14999847407452621"/>
      </left>
      <right/>
      <top style="thick">
        <color theme="0" tint="-0.34998626667073579"/>
      </top>
      <bottom style="thick">
        <color theme="0" tint="-0.34998626667073579"/>
      </bottom>
      <diagonal/>
    </border>
    <border>
      <left style="thick">
        <color theme="0" tint="-0.34998626667073579"/>
      </left>
      <right style="thick">
        <color theme="0" tint="-0.34998626667073579"/>
      </right>
      <top style="thick">
        <color theme="0" tint="-0.14999847407452621"/>
      </top>
      <bottom/>
      <diagonal/>
    </border>
    <border>
      <left style="thick">
        <color theme="0" tint="-0.34998626667073579"/>
      </left>
      <right style="thick">
        <color theme="0" tint="-0.34998626667073579"/>
      </right>
      <top style="thick">
        <color theme="0" tint="-0.14999847407452621"/>
      </top>
      <bottom style="thick">
        <color theme="0" tint="-0.14999847407452621"/>
      </bottom>
      <diagonal/>
    </border>
    <border>
      <left/>
      <right style="thick">
        <color theme="0" tint="-0.14999847407452621"/>
      </right>
      <top style="thick">
        <color theme="0" tint="-0.34998626667073579"/>
      </top>
      <bottom style="thick">
        <color theme="0" tint="-0.34998626667073579"/>
      </bottom>
      <diagonal/>
    </border>
  </borders>
  <cellStyleXfs count="5">
    <xf numFmtId="0" fontId="0" fillId="0" borderId="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68" fontId="6" fillId="0" borderId="0" applyFont="0" applyFill="0" applyBorder="0" applyAlignment="0" applyProtection="0"/>
  </cellStyleXfs>
  <cellXfs count="208">
    <xf numFmtId="0" fontId="0" fillId="0" borderId="0" xfId="0"/>
    <xf numFmtId="0" fontId="1" fillId="0" borderId="0" xfId="0" applyFont="1"/>
    <xf numFmtId="0" fontId="2" fillId="0" borderId="0" xfId="0" applyFont="1"/>
    <xf numFmtId="0" fontId="4" fillId="0" borderId="0" xfId="0" applyFont="1" applyAlignment="1">
      <alignment horizontal="left" vertical="center"/>
    </xf>
    <xf numFmtId="0" fontId="9" fillId="2" borderId="1" xfId="0" applyFont="1" applyFill="1" applyBorder="1"/>
    <xf numFmtId="0" fontId="10" fillId="2" borderId="1" xfId="0" applyFont="1" applyFill="1" applyBorder="1"/>
    <xf numFmtId="0" fontId="0" fillId="0" borderId="2" xfId="0" applyFont="1" applyBorder="1"/>
    <xf numFmtId="0" fontId="10" fillId="2" borderId="4" xfId="0" applyFont="1" applyFill="1" applyBorder="1"/>
    <xf numFmtId="0" fontId="0" fillId="0" borderId="5" xfId="0" applyFont="1" applyBorder="1"/>
    <xf numFmtId="164" fontId="0" fillId="0" borderId="2" xfId="2" applyNumberFormat="1" applyFont="1" applyBorder="1"/>
    <xf numFmtId="164" fontId="0" fillId="0" borderId="5" xfId="2" applyNumberFormat="1" applyFont="1" applyBorder="1"/>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2" fillId="0" borderId="0" xfId="0" applyFont="1" applyAlignment="1"/>
    <xf numFmtId="0" fontId="13" fillId="0" borderId="0" xfId="0" applyFont="1" applyAlignment="1">
      <alignment horizontal="left" vertical="top"/>
    </xf>
    <xf numFmtId="0" fontId="13" fillId="0" borderId="0" xfId="0" applyFont="1" applyAlignment="1"/>
    <xf numFmtId="0" fontId="12" fillId="0" borderId="0" xfId="0" applyFont="1"/>
    <xf numFmtId="0" fontId="14" fillId="2" borderId="1" xfId="0" applyFont="1" applyFill="1" applyBorder="1"/>
    <xf numFmtId="0" fontId="14" fillId="2" borderId="4" xfId="0" applyFont="1" applyFill="1" applyBorder="1"/>
    <xf numFmtId="0" fontId="9" fillId="2" borderId="0" xfId="0" applyFont="1" applyFill="1" applyBorder="1" applyAlignment="1">
      <alignment horizontal="center" vertical="center"/>
    </xf>
    <xf numFmtId="165" fontId="0" fillId="0" borderId="0" xfId="0" applyNumberFormat="1" applyFont="1" applyBorder="1" applyAlignment="1">
      <alignment horizontal="center"/>
    </xf>
    <xf numFmtId="166" fontId="0" fillId="0" borderId="0" xfId="0" applyNumberFormat="1" applyFont="1" applyBorder="1" applyAlignment="1">
      <alignment horizontal="center"/>
    </xf>
    <xf numFmtId="0" fontId="15" fillId="5" borderId="0" xfId="0" applyFont="1" applyFill="1" applyBorder="1" applyAlignment="1">
      <alignment horizontal="center" vertical="center"/>
    </xf>
    <xf numFmtId="0" fontId="15" fillId="5" borderId="0" xfId="0" applyFont="1" applyFill="1" applyBorder="1" applyAlignment="1">
      <alignment horizontal="left" vertical="center"/>
    </xf>
    <xf numFmtId="0" fontId="0" fillId="0" borderId="0" xfId="0" applyBorder="1"/>
    <xf numFmtId="0" fontId="10" fillId="2" borderId="0" xfId="0" applyFont="1" applyFill="1" applyBorder="1"/>
    <xf numFmtId="164" fontId="0" fillId="0" borderId="0" xfId="2" applyNumberFormat="1" applyFont="1" applyBorder="1"/>
    <xf numFmtId="0" fontId="14" fillId="2" borderId="0" xfId="0" applyFont="1" applyFill="1" applyBorder="1"/>
    <xf numFmtId="0" fontId="14" fillId="2" borderId="0" xfId="0" applyFont="1" applyFill="1" applyBorder="1" applyAlignment="1">
      <alignment horizontal="center"/>
    </xf>
    <xf numFmtId="0" fontId="14" fillId="2" borderId="0" xfId="0" applyFont="1" applyFill="1" applyBorder="1" applyAlignment="1">
      <alignment horizontal="left"/>
    </xf>
    <xf numFmtId="0" fontId="9" fillId="2" borderId="15" xfId="0" applyFont="1" applyFill="1" applyBorder="1" applyAlignment="1">
      <alignment horizontal="center" vertical="center" wrapText="1"/>
    </xf>
    <xf numFmtId="0" fontId="9" fillId="2" borderId="0" xfId="0" applyFont="1" applyFill="1" applyBorder="1" applyAlignment="1">
      <alignment vertical="center"/>
    </xf>
    <xf numFmtId="0" fontId="9" fillId="2" borderId="16" xfId="0" applyFont="1" applyFill="1" applyBorder="1" applyAlignment="1">
      <alignment horizontal="center" vertical="center"/>
    </xf>
    <xf numFmtId="0" fontId="5" fillId="0" borderId="0" xfId="1"/>
    <xf numFmtId="0" fontId="9" fillId="2" borderId="1" xfId="0" applyFont="1" applyFill="1" applyBorder="1" applyAlignment="1">
      <alignment horizontal="center" vertical="center"/>
    </xf>
    <xf numFmtId="0" fontId="9" fillId="2" borderId="2" xfId="0" applyFont="1" applyFill="1" applyBorder="1" applyAlignment="1">
      <alignment horizontal="left" vertical="center"/>
    </xf>
    <xf numFmtId="0" fontId="9" fillId="2" borderId="16" xfId="0" applyFont="1" applyFill="1" applyBorder="1" applyAlignment="1">
      <alignment horizontal="center" vertical="center" wrapText="1"/>
    </xf>
    <xf numFmtId="0" fontId="13" fillId="0" borderId="0" xfId="0" applyFont="1" applyAlignment="1">
      <alignment horizontal="left" vertical="top" wrapText="1"/>
    </xf>
    <xf numFmtId="0" fontId="10" fillId="2" borderId="1" xfId="0" applyFont="1" applyFill="1" applyBorder="1" applyAlignment="1">
      <alignment wrapText="1"/>
    </xf>
    <xf numFmtId="0" fontId="10" fillId="2" borderId="4" xfId="0" applyFont="1" applyFill="1" applyBorder="1" applyAlignment="1">
      <alignment wrapText="1"/>
    </xf>
    <xf numFmtId="0" fontId="17" fillId="5" borderId="33" xfId="0" applyFont="1" applyFill="1" applyBorder="1" applyAlignment="1">
      <alignment vertical="center"/>
    </xf>
    <xf numFmtId="0" fontId="19" fillId="5" borderId="34" xfId="0" applyFont="1" applyFill="1" applyBorder="1" applyAlignment="1">
      <alignment horizontal="center" vertical="center" wrapText="1"/>
    </xf>
    <xf numFmtId="166" fontId="0" fillId="0" borderId="36" xfId="0" applyNumberFormat="1" applyFont="1" applyBorder="1" applyAlignment="1">
      <alignment horizontal="center"/>
    </xf>
    <xf numFmtId="166" fontId="0" fillId="0" borderId="8" xfId="0" applyNumberFormat="1" applyFont="1" applyBorder="1" applyAlignment="1">
      <alignment horizontal="center"/>
    </xf>
    <xf numFmtId="166" fontId="0" fillId="0" borderId="37" xfId="0" applyNumberFormat="1" applyFont="1" applyBorder="1" applyAlignment="1">
      <alignment horizontal="center"/>
    </xf>
    <xf numFmtId="166" fontId="0" fillId="6" borderId="0" xfId="0" applyNumberFormat="1" applyFont="1" applyFill="1" applyBorder="1" applyAlignment="1">
      <alignment horizontal="center"/>
    </xf>
    <xf numFmtId="166" fontId="0" fillId="6" borderId="8" xfId="0" applyNumberFormat="1" applyFont="1" applyFill="1" applyBorder="1" applyAlignment="1">
      <alignment horizontal="center"/>
    </xf>
    <xf numFmtId="166" fontId="0" fillId="6" borderId="0" xfId="0" applyNumberFormat="1" applyFill="1" applyBorder="1" applyAlignment="1">
      <alignment horizontal="center"/>
    </xf>
    <xf numFmtId="166" fontId="0" fillId="6" borderId="38" xfId="0" applyNumberFormat="1" applyFont="1" applyFill="1" applyBorder="1" applyAlignment="1">
      <alignment horizontal="center"/>
    </xf>
    <xf numFmtId="166" fontId="0" fillId="6" borderId="39" xfId="0" applyNumberFormat="1" applyFont="1" applyFill="1" applyBorder="1" applyAlignment="1">
      <alignment horizontal="center"/>
    </xf>
    <xf numFmtId="166" fontId="0" fillId="6" borderId="10" xfId="0" applyNumberFormat="1" applyFont="1" applyFill="1" applyBorder="1" applyAlignment="1">
      <alignment horizontal="center"/>
    </xf>
    <xf numFmtId="166" fontId="0" fillId="6" borderId="36" xfId="0" applyNumberFormat="1" applyFill="1" applyBorder="1" applyAlignment="1">
      <alignment horizontal="center"/>
    </xf>
    <xf numFmtId="166" fontId="11" fillId="6" borderId="0" xfId="0" applyNumberFormat="1" applyFont="1" applyFill="1" applyBorder="1" applyAlignment="1">
      <alignment horizontal="center"/>
    </xf>
    <xf numFmtId="166" fontId="11" fillId="6" borderId="10" xfId="0" applyNumberFormat="1" applyFont="1" applyFill="1" applyBorder="1" applyAlignment="1">
      <alignment horizontal="center"/>
    </xf>
    <xf numFmtId="0" fontId="8" fillId="3" borderId="40" xfId="0" applyFont="1" applyFill="1" applyBorder="1" applyAlignment="1">
      <alignment horizontal="left" vertical="center"/>
    </xf>
    <xf numFmtId="0" fontId="8" fillId="3" borderId="14" xfId="0" applyFont="1" applyFill="1" applyBorder="1" applyAlignment="1">
      <alignment horizontal="left" vertical="center" wrapText="1"/>
    </xf>
    <xf numFmtId="167" fontId="0" fillId="0" borderId="14" xfId="0" applyNumberFormat="1" applyBorder="1" applyAlignment="1">
      <alignment horizontal="right" vertical="center"/>
    </xf>
    <xf numFmtId="3" fontId="0" fillId="0" borderId="14" xfId="0" applyNumberFormat="1" applyBorder="1" applyAlignment="1">
      <alignment horizontal="right" vertical="center"/>
    </xf>
    <xf numFmtId="0" fontId="20" fillId="3" borderId="14" xfId="0" applyFont="1" applyFill="1" applyBorder="1" applyAlignment="1">
      <alignment horizontal="right" vertical="center" wrapText="1"/>
    </xf>
    <xf numFmtId="3" fontId="18" fillId="0" borderId="14" xfId="0" applyNumberFormat="1" applyFont="1" applyBorder="1" applyAlignment="1">
      <alignment horizontal="right" vertical="center"/>
    </xf>
    <xf numFmtId="3" fontId="18" fillId="0" borderId="14" xfId="0" applyNumberFormat="1" applyFont="1" applyBorder="1" applyAlignment="1">
      <alignment horizontal="right" vertical="center" wrapText="1"/>
    </xf>
    <xf numFmtId="167" fontId="0" fillId="0" borderId="14" xfId="0" applyNumberFormat="1" applyBorder="1" applyAlignment="1">
      <alignment horizontal="right" vertical="center"/>
    </xf>
    <xf numFmtId="3" fontId="0" fillId="0" borderId="14" xfId="0" applyNumberFormat="1" applyBorder="1" applyAlignment="1">
      <alignment horizontal="right" vertical="center"/>
    </xf>
    <xf numFmtId="3" fontId="18" fillId="0" borderId="14" xfId="0" applyNumberFormat="1" applyFont="1" applyBorder="1" applyAlignment="1">
      <alignment horizontal="right" vertical="center" wrapText="1"/>
    </xf>
    <xf numFmtId="3" fontId="0" fillId="0" borderId="44" xfId="0" applyNumberFormat="1" applyFill="1" applyBorder="1" applyAlignment="1">
      <alignment horizontal="right" vertical="center"/>
    </xf>
    <xf numFmtId="0" fontId="0" fillId="0" borderId="0" xfId="0"/>
    <xf numFmtId="3" fontId="18" fillId="0" borderId="14" xfId="0" applyNumberFormat="1" applyFont="1" applyBorder="1" applyAlignment="1">
      <alignment horizontal="right" vertical="center"/>
    </xf>
    <xf numFmtId="0" fontId="14" fillId="2" borderId="0" xfId="0" applyFont="1" applyFill="1" applyBorder="1" applyAlignment="1">
      <alignment horizontal="center" vertical="center"/>
    </xf>
    <xf numFmtId="0" fontId="3" fillId="2" borderId="0" xfId="0" applyFont="1" applyFill="1" applyBorder="1" applyAlignment="1">
      <alignment horizontal="left" vertical="center"/>
    </xf>
    <xf numFmtId="0" fontId="24" fillId="5" borderId="0" xfId="0" applyFont="1" applyFill="1" applyBorder="1" applyAlignment="1">
      <alignment horizontal="left" vertical="center"/>
    </xf>
    <xf numFmtId="165" fontId="16" fillId="0" borderId="2" xfId="0" applyNumberFormat="1" applyFont="1" applyBorder="1" applyAlignment="1">
      <alignment horizontal="center"/>
    </xf>
    <xf numFmtId="165" fontId="16" fillId="0" borderId="3" xfId="0" applyNumberFormat="1" applyFont="1" applyBorder="1" applyAlignment="1">
      <alignment horizontal="center"/>
    </xf>
    <xf numFmtId="0" fontId="0" fillId="0" borderId="0" xfId="0"/>
    <xf numFmtId="0" fontId="9" fillId="2" borderId="14" xfId="0" applyFont="1" applyFill="1" applyBorder="1" applyAlignment="1">
      <alignment horizontal="center" vertical="center" wrapText="1"/>
    </xf>
    <xf numFmtId="0" fontId="10" fillId="2" borderId="46" xfId="0" applyFont="1" applyFill="1" applyBorder="1" applyAlignment="1">
      <alignment horizontal="left" vertical="center"/>
    </xf>
    <xf numFmtId="0" fontId="10" fillId="2" borderId="45" xfId="0" applyFont="1" applyFill="1" applyBorder="1" applyAlignment="1">
      <alignment horizontal="left" vertical="center"/>
    </xf>
    <xf numFmtId="0" fontId="9" fillId="2" borderId="34" xfId="0" applyFont="1" applyFill="1" applyBorder="1" applyAlignment="1">
      <alignment horizontal="center" vertical="center" wrapText="1"/>
    </xf>
    <xf numFmtId="164" fontId="22" fillId="0" borderId="0" xfId="2" applyNumberFormat="1" applyFont="1" applyBorder="1" applyAlignment="1">
      <alignment horizontal="center" vertical="center"/>
    </xf>
    <xf numFmtId="165" fontId="22" fillId="0" borderId="0" xfId="0" applyNumberFormat="1" applyFont="1" applyBorder="1" applyAlignment="1">
      <alignment horizontal="center" vertical="center"/>
    </xf>
    <xf numFmtId="0" fontId="22" fillId="0" borderId="0" xfId="0" applyFont="1" applyBorder="1" applyAlignment="1">
      <alignment horizontal="center" vertical="center"/>
    </xf>
    <xf numFmtId="164" fontId="0" fillId="0" borderId="0" xfId="0" applyNumberFormat="1"/>
    <xf numFmtId="2" fontId="0" fillId="0" borderId="0" xfId="0" applyNumberFormat="1"/>
    <xf numFmtId="166" fontId="22" fillId="0" borderId="0" xfId="0" applyNumberFormat="1" applyFont="1" applyBorder="1" applyAlignment="1">
      <alignment horizontal="center" vertical="center"/>
    </xf>
    <xf numFmtId="9" fontId="0" fillId="0" borderId="0" xfId="3" applyFont="1"/>
    <xf numFmtId="165" fontId="25" fillId="0" borderId="5" xfId="0" applyNumberFormat="1" applyFont="1" applyBorder="1" applyAlignment="1">
      <alignment horizontal="center"/>
    </xf>
    <xf numFmtId="165" fontId="25" fillId="0" borderId="6" xfId="0" applyNumberFormat="1" applyFont="1" applyBorder="1" applyAlignment="1">
      <alignment horizontal="center"/>
    </xf>
    <xf numFmtId="0" fontId="26" fillId="0" borderId="0" xfId="0" applyFont="1" applyAlignment="1">
      <alignment horizontal="left" vertical="center"/>
    </xf>
    <xf numFmtId="10" fontId="0" fillId="0" borderId="2" xfId="3" applyNumberFormat="1" applyFont="1" applyBorder="1" applyAlignment="1">
      <alignment horizontal="center"/>
    </xf>
    <xf numFmtId="10" fontId="0" fillId="0" borderId="48" xfId="3" applyNumberFormat="1" applyFont="1" applyBorder="1" applyAlignment="1">
      <alignment horizontal="center"/>
    </xf>
    <xf numFmtId="10" fontId="0" fillId="0" borderId="5" xfId="3" applyNumberFormat="1" applyFont="1" applyBorder="1" applyAlignment="1">
      <alignment horizontal="center"/>
    </xf>
    <xf numFmtId="10" fontId="0" fillId="0" borderId="47" xfId="3" applyNumberFormat="1" applyFont="1" applyBorder="1" applyAlignment="1">
      <alignment horizontal="center"/>
    </xf>
    <xf numFmtId="166" fontId="0" fillId="0" borderId="2" xfId="0" applyNumberFormat="1" applyFont="1" applyBorder="1" applyAlignment="1">
      <alignment horizontal="center"/>
    </xf>
    <xf numFmtId="166" fontId="0" fillId="0" borderId="3" xfId="0" applyNumberFormat="1" applyFont="1" applyBorder="1" applyAlignment="1">
      <alignment horizontal="center"/>
    </xf>
    <xf numFmtId="166" fontId="0" fillId="0" borderId="5" xfId="0" applyNumberFormat="1" applyFont="1" applyBorder="1" applyAlignment="1">
      <alignment horizontal="center"/>
    </xf>
    <xf numFmtId="166" fontId="0" fillId="0" borderId="6" xfId="0" applyNumberFormat="1" applyFont="1" applyBorder="1" applyAlignment="1">
      <alignment horizontal="center"/>
    </xf>
    <xf numFmtId="166" fontId="0" fillId="4" borderId="11" xfId="3" applyNumberFormat="1" applyFont="1" applyFill="1" applyBorder="1" applyAlignment="1">
      <alignment horizontal="center"/>
    </xf>
    <xf numFmtId="166" fontId="0" fillId="0" borderId="11" xfId="3" applyNumberFormat="1" applyFont="1" applyFill="1" applyBorder="1" applyAlignment="1">
      <alignment horizontal="center"/>
    </xf>
    <xf numFmtId="166" fontId="0" fillId="0" borderId="9" xfId="3" applyNumberFormat="1" applyFont="1" applyFill="1" applyBorder="1" applyAlignment="1">
      <alignment horizontal="center"/>
    </xf>
    <xf numFmtId="166" fontId="0" fillId="4" borderId="9" xfId="3" applyNumberFormat="1" applyFont="1" applyFill="1" applyBorder="1" applyAlignment="1">
      <alignment horizontal="center"/>
    </xf>
    <xf numFmtId="166" fontId="0" fillId="0" borderId="12" xfId="3" applyNumberFormat="1" applyFont="1" applyFill="1" applyBorder="1" applyAlignment="1">
      <alignment horizontal="center"/>
    </xf>
    <xf numFmtId="166" fontId="0" fillId="4" borderId="12" xfId="3" applyNumberFormat="1" applyFont="1" applyFill="1" applyBorder="1" applyAlignment="1">
      <alignment horizontal="center"/>
    </xf>
    <xf numFmtId="166" fontId="0" fillId="0" borderId="2" xfId="0" applyNumberFormat="1" applyFont="1" applyBorder="1" applyAlignment="1">
      <alignment horizontal="center" vertical="center"/>
    </xf>
    <xf numFmtId="166" fontId="0" fillId="0" borderId="3" xfId="0" applyNumberFormat="1" applyFont="1" applyBorder="1" applyAlignment="1">
      <alignment horizontal="center" vertical="center"/>
    </xf>
    <xf numFmtId="166" fontId="15" fillId="5" borderId="0" xfId="0" applyNumberFormat="1" applyFont="1" applyFill="1" applyBorder="1" applyAlignment="1">
      <alignment horizontal="left" vertical="center"/>
    </xf>
    <xf numFmtId="166" fontId="0" fillId="0" borderId="30" xfId="0" applyNumberFormat="1" applyFont="1" applyBorder="1" applyAlignment="1">
      <alignment horizontal="center" vertical="center"/>
    </xf>
    <xf numFmtId="166" fontId="0" fillId="0" borderId="31" xfId="0" applyNumberFormat="1" applyFont="1" applyBorder="1" applyAlignment="1">
      <alignment horizontal="center" vertical="center"/>
    </xf>
    <xf numFmtId="166" fontId="0" fillId="0" borderId="32" xfId="0" applyNumberFormat="1" applyFont="1" applyBorder="1" applyAlignment="1">
      <alignment horizontal="center" vertical="center"/>
    </xf>
    <xf numFmtId="166" fontId="0" fillId="7" borderId="2" xfId="0" applyNumberFormat="1" applyFont="1" applyFill="1" applyBorder="1" applyAlignment="1">
      <alignment horizontal="center"/>
    </xf>
    <xf numFmtId="166" fontId="15" fillId="5" borderId="0" xfId="0" applyNumberFormat="1" applyFont="1" applyFill="1" applyBorder="1" applyAlignment="1">
      <alignment horizontal="center" vertical="center"/>
    </xf>
    <xf numFmtId="166" fontId="0" fillId="6" borderId="23" xfId="0" applyNumberFormat="1" applyFont="1" applyFill="1" applyBorder="1" applyAlignment="1">
      <alignment horizontal="center"/>
    </xf>
    <xf numFmtId="166" fontId="0" fillId="0" borderId="28" xfId="0" applyNumberFormat="1" applyFont="1" applyBorder="1" applyAlignment="1">
      <alignment horizontal="center"/>
    </xf>
    <xf numFmtId="166" fontId="11" fillId="6" borderId="22" xfId="0" applyNumberFormat="1" applyFont="1" applyFill="1" applyBorder="1" applyAlignment="1">
      <alignment horizontal="center"/>
    </xf>
    <xf numFmtId="166" fontId="0" fillId="0" borderId="29" xfId="0" applyNumberFormat="1" applyFont="1" applyBorder="1" applyAlignment="1">
      <alignment horizontal="center"/>
    </xf>
    <xf numFmtId="166" fontId="10" fillId="2" borderId="20" xfId="0" applyNumberFormat="1" applyFont="1" applyFill="1" applyBorder="1"/>
    <xf numFmtId="166" fontId="10" fillId="2" borderId="21" xfId="0" applyNumberFormat="1" applyFont="1" applyFill="1" applyBorder="1"/>
    <xf numFmtId="166" fontId="0" fillId="6" borderId="24" xfId="0" applyNumberFormat="1" applyFont="1" applyFill="1" applyBorder="1" applyAlignment="1">
      <alignment horizontal="center"/>
    </xf>
    <xf numFmtId="166" fontId="0" fillId="0" borderId="27" xfId="0" applyNumberFormat="1" applyFont="1" applyBorder="1" applyAlignment="1">
      <alignment horizontal="center"/>
    </xf>
    <xf numFmtId="166" fontId="0" fillId="0" borderId="13" xfId="0" applyNumberFormat="1" applyFont="1" applyBorder="1" applyAlignment="1">
      <alignment horizontal="center"/>
    </xf>
    <xf numFmtId="166" fontId="0" fillId="6" borderId="25" xfId="0" applyNumberFormat="1" applyFont="1" applyFill="1" applyBorder="1" applyAlignment="1">
      <alignment horizontal="center"/>
    </xf>
    <xf numFmtId="166" fontId="0" fillId="0" borderId="26" xfId="0" applyNumberFormat="1" applyFont="1" applyBorder="1" applyAlignment="1">
      <alignment horizontal="center"/>
    </xf>
    <xf numFmtId="166" fontId="0" fillId="0" borderId="7" xfId="0" applyNumberFormat="1" applyFont="1" applyBorder="1" applyAlignment="1">
      <alignment horizontal="center"/>
    </xf>
    <xf numFmtId="166" fontId="0" fillId="0" borderId="19" xfId="0" applyNumberFormat="1" applyFont="1" applyBorder="1" applyAlignment="1">
      <alignment horizontal="center"/>
    </xf>
    <xf numFmtId="166" fontId="6" fillId="0" borderId="11" xfId="3" applyNumberFormat="1" applyFont="1" applyFill="1" applyBorder="1" applyAlignment="1">
      <alignment horizontal="center"/>
    </xf>
    <xf numFmtId="166" fontId="6" fillId="0" borderId="9" xfId="3" applyNumberFormat="1" applyFont="1" applyFill="1" applyBorder="1" applyAlignment="1">
      <alignment horizontal="center"/>
    </xf>
    <xf numFmtId="166" fontId="0" fillId="6" borderId="2" xfId="0" applyNumberFormat="1" applyFont="1" applyFill="1" applyBorder="1" applyAlignment="1">
      <alignment horizontal="center"/>
    </xf>
    <xf numFmtId="166" fontId="0" fillId="6" borderId="3" xfId="0" applyNumberFormat="1" applyFont="1" applyFill="1" applyBorder="1" applyAlignment="1">
      <alignment horizontal="center"/>
    </xf>
    <xf numFmtId="166" fontId="9" fillId="2" borderId="0" xfId="0" applyNumberFormat="1" applyFont="1" applyFill="1" applyBorder="1" applyAlignment="1">
      <alignment horizontal="center" vertical="center"/>
    </xf>
    <xf numFmtId="166" fontId="0" fillId="6" borderId="30" xfId="0" applyNumberFormat="1" applyFont="1" applyFill="1" applyBorder="1" applyAlignment="1">
      <alignment horizontal="center"/>
    </xf>
    <xf numFmtId="166" fontId="0" fillId="6" borderId="31" xfId="0" applyNumberFormat="1" applyFont="1" applyFill="1" applyBorder="1" applyAlignment="1">
      <alignment horizontal="center"/>
    </xf>
    <xf numFmtId="166" fontId="0" fillId="6" borderId="32" xfId="0" applyNumberFormat="1" applyFont="1" applyFill="1" applyBorder="1" applyAlignment="1">
      <alignment horizontal="center"/>
    </xf>
    <xf numFmtId="166" fontId="0" fillId="0" borderId="5" xfId="0" applyNumberFormat="1" applyFont="1" applyBorder="1" applyAlignment="1">
      <alignment horizontal="center" vertical="center"/>
    </xf>
    <xf numFmtId="166" fontId="0" fillId="0" borderId="6" xfId="0" applyNumberFormat="1" applyFont="1" applyBorder="1" applyAlignment="1">
      <alignment horizontal="center" vertical="center"/>
    </xf>
    <xf numFmtId="0" fontId="2" fillId="0" borderId="0" xfId="0" applyFont="1" applyAlignment="1"/>
    <xf numFmtId="0" fontId="7" fillId="3" borderId="40" xfId="0" applyFont="1" applyFill="1" applyBorder="1" applyAlignment="1">
      <alignment horizontal="center" vertical="center"/>
    </xf>
    <xf numFmtId="169" fontId="0" fillId="0" borderId="0" xfId="0" applyNumberFormat="1"/>
    <xf numFmtId="3" fontId="0" fillId="0" borderId="14" xfId="2" applyNumberFormat="1" applyFont="1" applyBorder="1" applyAlignment="1">
      <alignment horizontal="center" vertical="center"/>
    </xf>
    <xf numFmtId="3" fontId="0" fillId="0" borderId="14" xfId="4" applyNumberFormat="1" applyFont="1" applyBorder="1" applyAlignment="1">
      <alignment horizontal="center" vertical="center"/>
    </xf>
    <xf numFmtId="0" fontId="14" fillId="2" borderId="1" xfId="0" applyFont="1" applyFill="1" applyBorder="1" applyAlignment="1">
      <alignment wrapText="1"/>
    </xf>
    <xf numFmtId="1" fontId="11" fillId="0" borderId="2" xfId="0" applyNumberFormat="1" applyFont="1" applyBorder="1" applyAlignment="1">
      <alignment horizontal="center" vertical="center"/>
    </xf>
    <xf numFmtId="1" fontId="11" fillId="0" borderId="3" xfId="0" applyNumberFormat="1" applyFont="1" applyBorder="1" applyAlignment="1">
      <alignment horizontal="center" vertical="center"/>
    </xf>
    <xf numFmtId="1" fontId="11" fillId="0" borderId="5" xfId="0" applyNumberFormat="1" applyFont="1" applyBorder="1" applyAlignment="1">
      <alignment horizontal="center" vertical="center"/>
    </xf>
    <xf numFmtId="1" fontId="11" fillId="0" borderId="6" xfId="0" applyNumberFormat="1" applyFont="1" applyBorder="1" applyAlignment="1">
      <alignment horizontal="center" vertical="center"/>
    </xf>
    <xf numFmtId="1" fontId="29" fillId="0" borderId="49" xfId="3" applyNumberFormat="1" applyFont="1" applyFill="1" applyBorder="1" applyAlignment="1">
      <alignment horizontal="center" vertical="center"/>
    </xf>
    <xf numFmtId="1" fontId="28" fillId="7" borderId="50" xfId="3" quotePrefix="1" applyNumberFormat="1" applyFont="1" applyFill="1" applyBorder="1" applyAlignment="1">
      <alignment horizontal="center" vertical="center"/>
    </xf>
    <xf numFmtId="1" fontId="29" fillId="0" borderId="0" xfId="3" applyNumberFormat="1" applyFont="1" applyFill="1" applyBorder="1" applyAlignment="1">
      <alignment horizontal="center" vertical="center"/>
    </xf>
    <xf numFmtId="1" fontId="28" fillId="0" borderId="0" xfId="3" applyNumberFormat="1" applyFont="1" applyFill="1" applyBorder="1" applyAlignment="1">
      <alignment horizontal="center" vertical="center"/>
    </xf>
    <xf numFmtId="1" fontId="28" fillId="0" borderId="49" xfId="3" applyNumberFormat="1" applyFont="1" applyFill="1" applyBorder="1" applyAlignment="1">
      <alignment horizontal="center" vertical="center"/>
    </xf>
    <xf numFmtId="1" fontId="28" fillId="7" borderId="51" xfId="3" quotePrefix="1" applyNumberFormat="1" applyFont="1" applyFill="1" applyBorder="1" applyAlignment="1">
      <alignment horizontal="center" vertical="center"/>
    </xf>
    <xf numFmtId="1" fontId="28" fillId="0" borderId="52" xfId="3" applyNumberFormat="1" applyFont="1" applyFill="1" applyBorder="1" applyAlignment="1">
      <alignment horizontal="center" vertical="center"/>
    </xf>
    <xf numFmtId="1" fontId="28" fillId="0" borderId="54" xfId="3" applyNumberFormat="1" applyFont="1" applyFill="1" applyBorder="1" applyAlignment="1">
      <alignment horizontal="center" vertical="center"/>
    </xf>
    <xf numFmtId="1" fontId="28" fillId="0" borderId="53" xfId="3" applyNumberFormat="1" applyFont="1" applyFill="1" applyBorder="1" applyAlignment="1">
      <alignment horizontal="center" vertical="center"/>
    </xf>
    <xf numFmtId="1" fontId="28" fillId="7" borderId="55" xfId="3" quotePrefix="1" applyNumberFormat="1" applyFont="1" applyFill="1" applyBorder="1" applyAlignment="1">
      <alignment horizontal="center" vertical="center"/>
    </xf>
    <xf numFmtId="1" fontId="28" fillId="0" borderId="58" xfId="3" applyNumberFormat="1" applyFont="1" applyFill="1" applyBorder="1" applyAlignment="1">
      <alignment horizontal="center" vertical="center"/>
    </xf>
    <xf numFmtId="1" fontId="28" fillId="7" borderId="8" xfId="3" quotePrefix="1" applyNumberFormat="1" applyFont="1" applyFill="1" applyBorder="1" applyAlignment="1">
      <alignment horizontal="center" vertical="center"/>
    </xf>
    <xf numFmtId="1" fontId="29" fillId="0" borderId="59" xfId="3" applyNumberFormat="1" applyFont="1" applyFill="1" applyBorder="1" applyAlignment="1">
      <alignment horizontal="center" vertical="center"/>
    </xf>
    <xf numFmtId="1" fontId="29" fillId="0" borderId="60" xfId="3" applyNumberFormat="1" applyFont="1" applyFill="1" applyBorder="1" applyAlignment="1">
      <alignment horizontal="center" vertical="center"/>
    </xf>
    <xf numFmtId="1" fontId="29" fillId="0" borderId="61" xfId="3" applyNumberFormat="1" applyFont="1" applyFill="1" applyBorder="1" applyAlignment="1">
      <alignment horizontal="center" vertical="center"/>
    </xf>
    <xf numFmtId="0" fontId="30" fillId="7" borderId="62" xfId="0" applyFont="1" applyFill="1" applyBorder="1"/>
    <xf numFmtId="0" fontId="30" fillId="7" borderId="63" xfId="0" applyFont="1" applyFill="1" applyBorder="1" applyAlignment="1">
      <alignment wrapText="1"/>
    </xf>
    <xf numFmtId="0" fontId="30" fillId="7" borderId="64" xfId="0" applyFont="1" applyFill="1" applyBorder="1" applyAlignment="1">
      <alignment horizontal="center" vertical="center" wrapText="1"/>
    </xf>
    <xf numFmtId="0" fontId="30" fillId="7" borderId="65" xfId="0" applyFont="1" applyFill="1" applyBorder="1" applyAlignment="1">
      <alignment horizontal="center" vertical="center" wrapText="1"/>
    </xf>
    <xf numFmtId="0" fontId="30" fillId="7" borderId="66" xfId="0" applyFont="1" applyFill="1" applyBorder="1" applyAlignment="1">
      <alignment horizontal="center" vertical="center" wrapText="1"/>
    </xf>
    <xf numFmtId="0" fontId="30" fillId="7" borderId="67" xfId="0" applyFont="1" applyFill="1" applyBorder="1" applyAlignment="1">
      <alignment horizontal="center" vertical="center" wrapText="1"/>
    </xf>
    <xf numFmtId="0" fontId="30" fillId="7" borderId="68" xfId="0" applyFont="1" applyFill="1" applyBorder="1"/>
    <xf numFmtId="0" fontId="30" fillId="7" borderId="68" xfId="0" applyFont="1" applyFill="1" applyBorder="1" applyAlignment="1">
      <alignment wrapText="1"/>
    </xf>
    <xf numFmtId="0" fontId="30" fillId="7" borderId="69" xfId="0" applyFont="1" applyFill="1" applyBorder="1" applyAlignment="1">
      <alignment wrapText="1"/>
    </xf>
    <xf numFmtId="0" fontId="30" fillId="7" borderId="70" xfId="0"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6" fillId="0" borderId="0" xfId="0" applyFont="1" applyAlignment="1">
      <alignment horizontal="left" wrapText="1"/>
    </xf>
    <xf numFmtId="0" fontId="0" fillId="0" borderId="0" xfId="0" applyAlignment="1">
      <alignment horizontal="left" wrapText="1"/>
    </xf>
    <xf numFmtId="0" fontId="16" fillId="0" borderId="0" xfId="0" applyFont="1" applyAlignment="1">
      <alignment horizontal="left" vertical="top"/>
    </xf>
    <xf numFmtId="0" fontId="0" fillId="0" borderId="0" xfId="0" applyAlignment="1">
      <alignment horizontal="left" vertical="top"/>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4" fillId="2" borderId="4" xfId="0" applyFont="1" applyFill="1" applyBorder="1" applyAlignment="1">
      <alignment horizontal="left"/>
    </xf>
    <xf numFmtId="0" fontId="14" fillId="2" borderId="5" xfId="0" applyFont="1" applyFill="1" applyBorder="1" applyAlignment="1">
      <alignment horizontal="left"/>
    </xf>
    <xf numFmtId="0" fontId="16" fillId="0" borderId="2" xfId="0" applyFont="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28" fillId="7" borderId="62" xfId="0" applyFont="1" applyFill="1" applyBorder="1" applyAlignment="1">
      <alignment horizontal="center" vertical="center" wrapText="1"/>
    </xf>
    <xf numFmtId="0" fontId="28" fillId="7" borderId="63" xfId="0" applyFont="1" applyFill="1" applyBorder="1" applyAlignment="1">
      <alignment horizontal="center" vertical="center" wrapText="1"/>
    </xf>
    <xf numFmtId="0" fontId="28" fillId="7" borderId="56" xfId="0" applyFont="1" applyFill="1" applyBorder="1" applyAlignment="1">
      <alignment horizontal="center" vertical="center"/>
    </xf>
    <xf numFmtId="0" fontId="28" fillId="7" borderId="57" xfId="0" applyFont="1" applyFill="1" applyBorder="1" applyAlignment="1">
      <alignment horizontal="center" vertical="center"/>
    </xf>
    <xf numFmtId="0" fontId="15" fillId="5" borderId="0" xfId="0" applyFont="1" applyFill="1" applyBorder="1" applyAlignment="1">
      <alignment horizontal="center" vertical="center"/>
    </xf>
    <xf numFmtId="0" fontId="9" fillId="2" borderId="0" xfId="0" applyFont="1" applyFill="1" applyBorder="1" applyAlignment="1">
      <alignment horizontal="center"/>
    </xf>
    <xf numFmtId="0" fontId="9" fillId="2" borderId="0" xfId="0" applyFont="1" applyFill="1" applyBorder="1" applyAlignment="1">
      <alignment horizontal="center" vertical="center"/>
    </xf>
    <xf numFmtId="0" fontId="15" fillId="5" borderId="13" xfId="0" applyFont="1" applyFill="1" applyBorder="1" applyAlignment="1">
      <alignment horizontal="center" vertical="center"/>
    </xf>
    <xf numFmtId="0" fontId="11" fillId="0" borderId="0" xfId="0" applyFont="1" applyAlignment="1">
      <alignment horizontal="left" vertical="top"/>
    </xf>
    <xf numFmtId="0" fontId="16" fillId="0" borderId="0" xfId="0" applyFont="1" applyAlignment="1">
      <alignment horizontal="left" vertical="top" wrapText="1"/>
    </xf>
    <xf numFmtId="0" fontId="14" fillId="2" borderId="0" xfId="0" applyFont="1" applyFill="1" applyBorder="1" applyAlignment="1">
      <alignment horizontal="center" vertic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27" fillId="2" borderId="0"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9" fillId="2" borderId="35" xfId="0" applyFont="1" applyFill="1" applyBorder="1" applyAlignment="1">
      <alignment horizontal="center" vertical="center" wrapText="1"/>
    </xf>
    <xf numFmtId="0" fontId="16" fillId="0" borderId="2" xfId="0" applyFont="1" applyBorder="1" applyAlignment="1">
      <alignment horizontal="left" vertical="top"/>
    </xf>
    <xf numFmtId="0" fontId="0" fillId="0" borderId="2" xfId="0" applyFont="1" applyBorder="1" applyAlignment="1">
      <alignment horizontal="left" vertical="top"/>
    </xf>
    <xf numFmtId="0" fontId="0" fillId="0" borderId="0" xfId="0" applyFont="1" applyAlignment="1">
      <alignment horizontal="left" vertical="top"/>
    </xf>
  </cellXfs>
  <cellStyles count="5">
    <cellStyle name="Lien hypertexte" xfId="1" builtinId="8"/>
    <cellStyle name="Milliers" xfId="2" builtinId="3"/>
    <cellStyle name="Milliers 2" xfId="4"/>
    <cellStyle name="Normal" xfId="0" builtinId="0"/>
    <cellStyle name="Pourcentage" xfId="3" builtinId="5"/>
  </cellStyles>
  <dxfs count="0"/>
  <tableStyles count="0" defaultTableStyle="TableStyleMedium2" defaultPivotStyle="PivotStyleLight16"/>
  <colors>
    <mruColors>
      <color rgb="FF2B4B84"/>
      <color rgb="FFB7C1E0"/>
      <color rgb="FF65010C"/>
      <color rgb="FFCB1B16"/>
      <color rgb="FFEF3C2D"/>
      <color rgb="FFF26A4F"/>
      <color rgb="FFF29479"/>
      <color rgb="FFFEDFD4"/>
      <color rgb="FF9DCEE2"/>
      <color rgb="FF4091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stacked"/>
        <c:varyColors val="0"/>
        <c:ser>
          <c:idx val="0"/>
          <c:order val="0"/>
          <c:tx>
            <c:strRef>
              <c:f>'Graphique 1'!$B$4</c:f>
              <c:strCache>
                <c:ptCount val="1"/>
                <c:pt idx="0">
                  <c:v>Licence</c:v>
                </c:pt>
              </c:strCache>
            </c:strRef>
          </c:tx>
          <c:spPr>
            <a:solidFill>
              <a:srgbClr val="05327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1'!$B$5:$B$8</c:f>
              <c:numCache>
                <c:formatCode>0.0%</c:formatCode>
                <c:ptCount val="4"/>
                <c:pt idx="0">
                  <c:v>0.42949678374560601</c:v>
                </c:pt>
                <c:pt idx="1">
                  <c:v>0.14670011612130099</c:v>
                </c:pt>
                <c:pt idx="2">
                  <c:v>7.4485165473850201E-2</c:v>
                </c:pt>
                <c:pt idx="3">
                  <c:v>0.30096328833791802</c:v>
                </c:pt>
              </c:numCache>
            </c:numRef>
          </c:val>
          <c:extLst>
            <c:ext xmlns:c16="http://schemas.microsoft.com/office/drawing/2014/chart" uri="{C3380CC4-5D6E-409C-BE32-E72D297353CC}">
              <c16:uniqueId val="{00000000-3706-47BF-AAF5-8F9C86043A72}"/>
            </c:ext>
          </c:extLst>
        </c:ser>
        <c:ser>
          <c:idx val="1"/>
          <c:order val="1"/>
          <c:tx>
            <c:strRef>
              <c:f>'Graphique 1'!$C$4</c:f>
              <c:strCache>
                <c:ptCount val="1"/>
                <c:pt idx="0">
                  <c:v>LAS</c:v>
                </c:pt>
              </c:strCache>
            </c:strRef>
          </c:tx>
          <c:spPr>
            <a:solidFill>
              <a:srgbClr val="1368A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1'!$C$5:$C$8</c:f>
              <c:numCache>
                <c:formatCode>0.0%</c:formatCode>
                <c:ptCount val="4"/>
                <c:pt idx="0">
                  <c:v>5.2610783522598903E-2</c:v>
                </c:pt>
                <c:pt idx="1">
                  <c:v>1.6094905794817298E-2</c:v>
                </c:pt>
                <c:pt idx="2">
                  <c:v>7.4888865458853301E-3</c:v>
                </c:pt>
                <c:pt idx="3">
                  <c:v>3.6147258727211598E-2</c:v>
                </c:pt>
              </c:numCache>
            </c:numRef>
          </c:val>
          <c:extLst>
            <c:ext xmlns:c16="http://schemas.microsoft.com/office/drawing/2014/chart" uri="{C3380CC4-5D6E-409C-BE32-E72D297353CC}">
              <c16:uniqueId val="{00000001-3706-47BF-AAF5-8F9C86043A72}"/>
            </c:ext>
          </c:extLst>
        </c:ser>
        <c:ser>
          <c:idx val="2"/>
          <c:order val="2"/>
          <c:tx>
            <c:strRef>
              <c:f>'Graphique 1'!$D$4</c:f>
              <c:strCache>
                <c:ptCount val="1"/>
                <c:pt idx="0">
                  <c:v>PASS</c:v>
                </c:pt>
              </c:strCache>
            </c:strRef>
          </c:tx>
          <c:spPr>
            <a:solidFill>
              <a:srgbClr val="4091C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1'!$D$5:$D$8</c:f>
              <c:numCache>
                <c:formatCode>0.0%</c:formatCode>
                <c:ptCount val="4"/>
                <c:pt idx="0">
                  <c:v>7.1550768618755395E-2</c:v>
                </c:pt>
                <c:pt idx="1">
                  <c:v>1.0054937593630599E-2</c:v>
                </c:pt>
                <c:pt idx="2">
                  <c:v>5.4899753015686201E-3</c:v>
                </c:pt>
                <c:pt idx="3">
                  <c:v>4.56656518279486E-2</c:v>
                </c:pt>
              </c:numCache>
            </c:numRef>
          </c:val>
          <c:extLst>
            <c:ext xmlns:c16="http://schemas.microsoft.com/office/drawing/2014/chart" uri="{C3380CC4-5D6E-409C-BE32-E72D297353CC}">
              <c16:uniqueId val="{00000002-3706-47BF-AAF5-8F9C86043A72}"/>
            </c:ext>
          </c:extLst>
        </c:ser>
        <c:ser>
          <c:idx val="3"/>
          <c:order val="3"/>
          <c:tx>
            <c:strRef>
              <c:f>'Graphique 1'!$E$4</c:f>
              <c:strCache>
                <c:ptCount val="1"/>
                <c:pt idx="0">
                  <c:v>BUT</c:v>
                </c:pt>
              </c:strCache>
            </c:strRef>
          </c:tx>
          <c:spPr>
            <a:solidFill>
              <a:srgbClr val="9DCEE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1'!$E$5:$E$8</c:f>
              <c:numCache>
                <c:formatCode>0.0%</c:formatCode>
                <c:ptCount val="4"/>
                <c:pt idx="0">
                  <c:v>0.102606755361973</c:v>
                </c:pt>
                <c:pt idx="1">
                  <c:v>0.21774898264072001</c:v>
                </c:pt>
                <c:pt idx="2">
                  <c:v>3.4386974204089302E-2</c:v>
                </c:pt>
                <c:pt idx="3">
                  <c:v>0.115490168923836</c:v>
                </c:pt>
              </c:numCache>
            </c:numRef>
          </c:val>
          <c:extLst>
            <c:ext xmlns:c16="http://schemas.microsoft.com/office/drawing/2014/chart" uri="{C3380CC4-5D6E-409C-BE32-E72D297353CC}">
              <c16:uniqueId val="{00000003-3706-47BF-AAF5-8F9C86043A72}"/>
            </c:ext>
          </c:extLst>
        </c:ser>
        <c:ser>
          <c:idx val="4"/>
          <c:order val="4"/>
          <c:tx>
            <c:strRef>
              <c:f>'Graphique 1'!$F$4</c:f>
              <c:strCache>
                <c:ptCount val="1"/>
                <c:pt idx="0">
                  <c:v>BTS</c:v>
                </c:pt>
              </c:strCache>
            </c:strRef>
          </c:tx>
          <c:spPr>
            <a:solidFill>
              <a:srgbClr val="FEDFD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1'!$F$5:$F$8</c:f>
              <c:numCache>
                <c:formatCode>0.0%</c:formatCode>
                <c:ptCount val="4"/>
                <c:pt idx="0">
                  <c:v>7.9538220428417794E-2</c:v>
                </c:pt>
                <c:pt idx="1">
                  <c:v>0.435511873875496</c:v>
                </c:pt>
                <c:pt idx="2">
                  <c:v>0.71286469361620697</c:v>
                </c:pt>
                <c:pt idx="3">
                  <c:v>0.27590211111927698</c:v>
                </c:pt>
              </c:numCache>
            </c:numRef>
          </c:val>
          <c:extLst>
            <c:ext xmlns:c16="http://schemas.microsoft.com/office/drawing/2014/chart" uri="{C3380CC4-5D6E-409C-BE32-E72D297353CC}">
              <c16:uniqueId val="{00000000-46E4-4880-A9EB-AFA96B9BA729}"/>
            </c:ext>
          </c:extLst>
        </c:ser>
        <c:ser>
          <c:idx val="5"/>
          <c:order val="5"/>
          <c:tx>
            <c:strRef>
              <c:f>'Graphique 1'!$G$4</c:f>
              <c:strCache>
                <c:ptCount val="1"/>
                <c:pt idx="0">
                  <c:v>CPGE</c:v>
                </c:pt>
              </c:strCache>
            </c:strRef>
          </c:tx>
          <c:spPr>
            <a:solidFill>
              <a:srgbClr val="F2947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1'!$G$5:$G$8</c:f>
              <c:numCache>
                <c:formatCode>0.0%</c:formatCode>
                <c:ptCount val="4"/>
                <c:pt idx="0">
                  <c:v>9.6941989484628496E-2</c:v>
                </c:pt>
                <c:pt idx="1">
                  <c:v>1.7047809441539299E-2</c:v>
                </c:pt>
                <c:pt idx="2">
                  <c:v>2.15621423521769E-3</c:v>
                </c:pt>
                <c:pt idx="3">
                  <c:v>6.1651072383057497E-2</c:v>
                </c:pt>
              </c:numCache>
            </c:numRef>
          </c:val>
          <c:extLst>
            <c:ext xmlns:c16="http://schemas.microsoft.com/office/drawing/2014/chart" uri="{C3380CC4-5D6E-409C-BE32-E72D297353CC}">
              <c16:uniqueId val="{00000001-46E4-4880-A9EB-AFA96B9BA729}"/>
            </c:ext>
          </c:extLst>
        </c:ser>
        <c:ser>
          <c:idx val="6"/>
          <c:order val="6"/>
          <c:tx>
            <c:strRef>
              <c:f>'Graphique 1'!$H$4</c:f>
              <c:strCache>
                <c:ptCount val="1"/>
                <c:pt idx="0">
                  <c:v>DE Sanitaire Et Social</c:v>
                </c:pt>
              </c:strCache>
            </c:strRef>
          </c:tx>
          <c:spPr>
            <a:solidFill>
              <a:srgbClr val="F26A4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1'!$H$5:$H$8</c:f>
              <c:numCache>
                <c:formatCode>0.0%</c:formatCode>
                <c:ptCount val="4"/>
                <c:pt idx="0">
                  <c:v>3.92152043689767E-2</c:v>
                </c:pt>
                <c:pt idx="1">
                  <c:v>9.3188789089814206E-2</c:v>
                </c:pt>
                <c:pt idx="2">
                  <c:v>9.8478094758577203E-2</c:v>
                </c:pt>
                <c:pt idx="3">
                  <c:v>6.2171859557861003E-2</c:v>
                </c:pt>
              </c:numCache>
            </c:numRef>
          </c:val>
          <c:extLst>
            <c:ext xmlns:c16="http://schemas.microsoft.com/office/drawing/2014/chart" uri="{C3380CC4-5D6E-409C-BE32-E72D297353CC}">
              <c16:uniqueId val="{00000002-46E4-4880-A9EB-AFA96B9BA729}"/>
            </c:ext>
          </c:extLst>
        </c:ser>
        <c:ser>
          <c:idx val="7"/>
          <c:order val="7"/>
          <c:tx>
            <c:strRef>
              <c:f>'Graphique 1'!$I$4</c:f>
              <c:strCache>
                <c:ptCount val="1"/>
                <c:pt idx="0">
                  <c:v>Ecoles d'ingénieur</c:v>
                </c:pt>
              </c:strCache>
            </c:strRef>
          </c:tx>
          <c:spPr>
            <a:solidFill>
              <a:srgbClr val="EF3C2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1'!$I$5:$I$8</c:f>
              <c:numCache>
                <c:formatCode>0.0%</c:formatCode>
                <c:ptCount val="4"/>
                <c:pt idx="0">
                  <c:v>4.4988833963571298E-2</c:v>
                </c:pt>
                <c:pt idx="1">
                  <c:v>5.6725587746413999E-3</c:v>
                </c:pt>
                <c:pt idx="2">
                  <c:v>3.5133839145021602E-4</c:v>
                </c:pt>
                <c:pt idx="3">
                  <c:v>2.7994146497952899E-2</c:v>
                </c:pt>
              </c:numCache>
            </c:numRef>
          </c:val>
          <c:extLst>
            <c:ext xmlns:c16="http://schemas.microsoft.com/office/drawing/2014/chart" uri="{C3380CC4-5D6E-409C-BE32-E72D297353CC}">
              <c16:uniqueId val="{00000003-46E4-4880-A9EB-AFA96B9BA729}"/>
            </c:ext>
          </c:extLst>
        </c:ser>
        <c:ser>
          <c:idx val="8"/>
          <c:order val="8"/>
          <c:tx>
            <c:strRef>
              <c:f>'Graphique 1'!$J$4</c:f>
              <c:strCache>
                <c:ptCount val="1"/>
                <c:pt idx="0">
                  <c:v>Ecoles de commerce</c:v>
                </c:pt>
              </c:strCache>
            </c:strRef>
          </c:tx>
          <c:spPr>
            <a:solidFill>
              <a:srgbClr val="CB1B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1'!$J$5:$J$8</c:f>
              <c:numCache>
                <c:formatCode>0.0%</c:formatCode>
                <c:ptCount val="4"/>
                <c:pt idx="0">
                  <c:v>2.04597550373147E-2</c:v>
                </c:pt>
                <c:pt idx="1">
                  <c:v>7.7311562433672E-3</c:v>
                </c:pt>
                <c:pt idx="2">
                  <c:v>1.37328433120812E-3</c:v>
                </c:pt>
                <c:pt idx="3">
                  <c:v>1.4098322716138201E-2</c:v>
                </c:pt>
              </c:numCache>
            </c:numRef>
          </c:val>
          <c:extLst>
            <c:ext xmlns:c16="http://schemas.microsoft.com/office/drawing/2014/chart" uri="{C3380CC4-5D6E-409C-BE32-E72D297353CC}">
              <c16:uniqueId val="{00000004-46E4-4880-A9EB-AFA96B9BA729}"/>
            </c:ext>
          </c:extLst>
        </c:ser>
        <c:ser>
          <c:idx val="9"/>
          <c:order val="9"/>
          <c:tx>
            <c:strRef>
              <c:f>'Graphique 1'!$K$4</c:f>
              <c:strCache>
                <c:ptCount val="1"/>
                <c:pt idx="0">
                  <c:v>Autres formation</c:v>
                </c:pt>
              </c:strCache>
            </c:strRef>
          </c:tx>
          <c:spPr>
            <a:solidFill>
              <a:srgbClr val="65010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'Graphique 1'!$A$5:$A$8</c:f>
              <c:strCache>
                <c:ptCount val="4"/>
                <c:pt idx="0">
                  <c:v>Général</c:v>
                </c:pt>
                <c:pt idx="1">
                  <c:v>Technologique</c:v>
                </c:pt>
                <c:pt idx="2">
                  <c:v>Professionnel</c:v>
                </c:pt>
                <c:pt idx="3">
                  <c:v>Ensemble</c:v>
                </c:pt>
              </c:strCache>
            </c:strRef>
          </c:cat>
          <c:val>
            <c:numRef>
              <c:f>'Graphique 1'!$K$5:$K$8</c:f>
              <c:numCache>
                <c:formatCode>0.0%</c:formatCode>
                <c:ptCount val="4"/>
                <c:pt idx="0">
                  <c:v>6.2590905468158195E-2</c:v>
                </c:pt>
                <c:pt idx="1">
                  <c:v>5.0248870424672902E-2</c:v>
                </c:pt>
                <c:pt idx="2">
                  <c:v>6.2925373141946503E-2</c:v>
                </c:pt>
                <c:pt idx="3">
                  <c:v>5.9916119908799997E-2</c:v>
                </c:pt>
              </c:numCache>
            </c:numRef>
          </c:val>
          <c:extLst>
            <c:ext xmlns:c16="http://schemas.microsoft.com/office/drawing/2014/chart" uri="{C3380CC4-5D6E-409C-BE32-E72D297353CC}">
              <c16:uniqueId val="{00000005-46E4-4880-A9EB-AFA96B9BA729}"/>
            </c:ext>
          </c:extLst>
        </c:ser>
        <c:dLbls>
          <c:dLblPos val="ctr"/>
          <c:showLegendKey val="0"/>
          <c:showVal val="1"/>
          <c:showCatName val="0"/>
          <c:showSerName val="0"/>
          <c:showPercent val="0"/>
          <c:showBubbleSize val="0"/>
        </c:dLbls>
        <c:gapWidth val="79"/>
        <c:overlap val="100"/>
        <c:axId val="512093480"/>
        <c:axId val="512092496"/>
      </c:barChart>
      <c:catAx>
        <c:axId val="512093480"/>
        <c:scaling>
          <c:orientation val="maxMin"/>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chemeClr val="tx1">
                    <a:lumMod val="65000"/>
                    <a:lumOff val="35000"/>
                  </a:schemeClr>
                </a:solidFill>
                <a:latin typeface="Lucida Console" panose="020B0609040504020204" pitchFamily="49" charset="0"/>
                <a:ea typeface="+mn-ea"/>
                <a:cs typeface="Times New Roman" panose="02020603050405020304" pitchFamily="18" charset="0"/>
              </a:defRPr>
            </a:pPr>
            <a:endParaRPr lang="fr-FR"/>
          </a:p>
        </c:txPr>
        <c:crossAx val="512092496"/>
        <c:crosses val="autoZero"/>
        <c:auto val="1"/>
        <c:lblAlgn val="ctr"/>
        <c:lblOffset val="100"/>
        <c:noMultiLvlLbl val="0"/>
      </c:catAx>
      <c:valAx>
        <c:axId val="512092496"/>
        <c:scaling>
          <c:orientation val="minMax"/>
          <c:max val="1"/>
        </c:scaling>
        <c:delete val="1"/>
        <c:axPos val="r"/>
        <c:numFmt formatCode="0.0%" sourceLinked="1"/>
        <c:majorTickMark val="none"/>
        <c:minorTickMark val="none"/>
        <c:tickLblPos val="nextTo"/>
        <c:crossAx val="512093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5</xdr:row>
      <xdr:rowOff>44450</xdr:rowOff>
    </xdr:from>
    <xdr:ext cx="10382250" cy="26262189"/>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0" y="1073150"/>
          <a:ext cx="10382250" cy="26262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fr-FR" sz="1200" b="1">
              <a:effectLst/>
              <a:latin typeface="Calibri" panose="020F0502020204030204" pitchFamily="34" charset="0"/>
              <a:ea typeface="Calibri" panose="020F0502020204030204" pitchFamily="34" charset="0"/>
              <a:cs typeface="Times New Roman" panose="02020603050405020304" pitchFamily="18" charset="0"/>
            </a:rPr>
            <a:t>Orientation à l’entrée dans l'enseignement supérieur : les vœux dans Parcoursup </a:t>
          </a:r>
          <a:r>
            <a:rPr lang="fr-FR" sz="1100" b="1">
              <a:solidFill>
                <a:schemeClr val="tx1"/>
              </a:solidFill>
              <a:effectLst/>
              <a:latin typeface="+mn-lt"/>
              <a:ea typeface="+mn-ea"/>
              <a:cs typeface="+mn-cs"/>
            </a:rPr>
            <a:t>2025</a:t>
          </a:r>
          <a:endParaRPr lang="fr-FR">
            <a:effectLst/>
          </a:endParaRPr>
        </a:p>
        <a:p>
          <a:pPr algn="ctr">
            <a:lnSpc>
              <a:spcPct val="107000"/>
            </a:lnSpc>
            <a:spcAft>
              <a:spcPts val="800"/>
            </a:spcAft>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200" b="1" u="sng">
              <a:effectLst/>
              <a:latin typeface="Calibri" panose="020F0502020204030204" pitchFamily="34" charset="0"/>
              <a:ea typeface="Calibri" panose="020F0502020204030204" pitchFamily="34" charset="0"/>
              <a:cs typeface="Times New Roman" panose="02020603050405020304" pitchFamily="18" charset="0"/>
            </a:rPr>
            <a:t>Définitions utilisées dans la Note Flash</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Candidat</a:t>
          </a:r>
          <a:r>
            <a:rPr lang="fr-FR" sz="1100" b="1">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 Elève en classe de terminale, qui s’est inscrit sur Parcoursup pour participer à la procédure nationale de préinscription dans l’enseignement supérieur et qui a formulé au moins un vœu en phase principale, que ce vœu soit confirmé ou non </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Candidat effectif</a:t>
          </a:r>
          <a:r>
            <a:rPr lang="fr-FR" sz="1100" b="1">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 Candidat ayant confirmé au moins un de ses vœux en phase principale</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Vœu</a:t>
          </a:r>
          <a:r>
            <a:rPr lang="fr-FR" sz="1100" b="1">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 Vœu ou sous-vœu en fonction de la formation sous statut étudiant choisie, selon la règle suivante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licences et les LAS, un vœu correspond à l’intitulé de la licence dans un établissement d’enseignement supérieur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PASS, un vœu correspond à une option dans un établissement d’enseignement supérieur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BTS, BUT, CPGE et DCG un vœu correspond au choix d’établissement d’enseignement supérieur pour une spécialité/voie donnée ;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diplômes d’Etat (DE) du domaine sanitaire et social, un vœu correspond à un établissement d’enseignement supérieur</a:t>
          </a:r>
          <a:r>
            <a:rPr lang="fr-FR" sz="1100" b="1">
              <a:effectLst/>
              <a:latin typeface="Calibri" panose="020F0502020204030204" pitchFamily="34" charset="0"/>
              <a:ea typeface="Calibri" panose="020F0502020204030204" pitchFamily="34" charset="0"/>
              <a:cs typeface="Times New Roman" panose="02020603050405020304" pitchFamily="18" charset="0"/>
            </a:rPr>
            <a:t> coché </a:t>
          </a:r>
          <a:r>
            <a:rPr lang="fr-FR" sz="1100">
              <a:effectLst/>
              <a:latin typeface="Calibri" panose="020F0502020204030204" pitchFamily="34" charset="0"/>
              <a:ea typeface="Calibri" panose="020F0502020204030204" pitchFamily="34" charset="0"/>
              <a:cs typeface="Times New Roman" panose="02020603050405020304" pitchFamily="18" charset="0"/>
            </a:rPr>
            <a:t>par le candidat ;</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concours des écoles d’art, DN MADE et bachelors, un vœu correspond à un établissement d’enseignement supérieur</a:t>
          </a:r>
          <a:r>
            <a:rPr lang="fr-FR" sz="1100" b="1">
              <a:effectLst/>
              <a:latin typeface="Calibri" panose="020F0502020204030204" pitchFamily="34" charset="0"/>
              <a:ea typeface="Calibri" panose="020F0502020204030204" pitchFamily="34" charset="0"/>
              <a:cs typeface="Times New Roman" panose="02020603050405020304" pitchFamily="18" charset="0"/>
            </a:rPr>
            <a:t> coché</a:t>
          </a:r>
          <a:r>
            <a:rPr lang="fr-FR" sz="1100">
              <a:effectLst/>
              <a:latin typeface="Calibri" panose="020F0502020204030204" pitchFamily="34" charset="0"/>
              <a:ea typeface="Calibri" panose="020F0502020204030204" pitchFamily="34" charset="0"/>
              <a:cs typeface="Times New Roman" panose="02020603050405020304" pitchFamily="18" charset="0"/>
            </a:rPr>
            <a:t> par le candidat</a:t>
          </a:r>
        </a:p>
        <a:p>
          <a:pPr marL="449580"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Pour les formations sur concours commun d’écoles d’ingénieurs, de commerce et de management, un vœu correspond à un établissement d’enseignement supérieur </a:t>
          </a:r>
          <a:r>
            <a:rPr lang="fr-FR" sz="1100" b="1">
              <a:effectLst/>
              <a:latin typeface="Calibri" panose="020F0502020204030204" pitchFamily="34" charset="0"/>
              <a:ea typeface="Calibri" panose="020F0502020204030204" pitchFamily="34" charset="0"/>
              <a:cs typeface="Times New Roman" panose="02020603050405020304" pitchFamily="18" charset="0"/>
            </a:rPr>
            <a:t>coché </a:t>
          </a:r>
          <a:r>
            <a:rPr lang="fr-FR" sz="1100">
              <a:effectLst/>
              <a:latin typeface="Calibri" panose="020F0502020204030204" pitchFamily="34" charset="0"/>
              <a:ea typeface="Calibri" panose="020F0502020204030204" pitchFamily="34" charset="0"/>
              <a:cs typeface="Times New Roman" panose="02020603050405020304" pitchFamily="18" charset="0"/>
            </a:rPr>
            <a:t>dans un concours commun par le candidat.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Parcoursup, un candidat peut faire 10 vœux maximum dans sa liste de vœux et jusqu’à 20 sous-vœux (limités à 10 par spécialité/voie), sans hiérarchisation de ses choix. Des exceptions sont définies par voie règlementaire pour certaines formations spécifiques.</a:t>
          </a:r>
        </a:p>
        <a:p>
          <a:pPr algn="just">
            <a:lnSpc>
              <a:spcPct val="107000"/>
            </a:lnSpc>
            <a:spcAft>
              <a:spcPts val="800"/>
            </a:spcAft>
          </a:pPr>
          <a:r>
            <a:rPr lang="fr-FR" sz="1100" b="1">
              <a:effectLst/>
              <a:latin typeface="Calibri" panose="020F0502020204030204" pitchFamily="34" charset="0"/>
              <a:ea typeface="Calibri" panose="020F0502020204030204" pitchFamily="34" charset="0"/>
              <a:cs typeface="Times New Roman" panose="02020603050405020304" pitchFamily="18" charset="0"/>
            </a:rPr>
            <a:t>Dans cette étude, le terme </a:t>
          </a:r>
          <a:r>
            <a:rPr lang="fr-FR" sz="1100" b="1" u="sng">
              <a:effectLst/>
              <a:latin typeface="Calibri" panose="020F0502020204030204" pitchFamily="34" charset="0"/>
              <a:ea typeface="Calibri" panose="020F0502020204030204" pitchFamily="34" charset="0"/>
              <a:cs typeface="Times New Roman" panose="02020603050405020304" pitchFamily="18" charset="0"/>
            </a:rPr>
            <a:t>vœu</a:t>
          </a:r>
          <a:r>
            <a:rPr lang="fr-FR" sz="1100" b="1">
              <a:effectLst/>
              <a:latin typeface="Calibri" panose="020F0502020204030204" pitchFamily="34" charset="0"/>
              <a:ea typeface="Calibri" panose="020F0502020204030204" pitchFamily="34" charset="0"/>
              <a:cs typeface="Times New Roman" panose="02020603050405020304" pitchFamily="18" charset="0"/>
            </a:rPr>
            <a:t> correspond à un vœu ou à un sous-vœu dans Parcoursup en fonction de la formation choisie. On considère ici que cela correspond à l’ensemble des vœux du candidat. Le total des vœux de la NF pour un candidat peut donc être supérieur à 10.</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Catégorie « Autres formations »</a:t>
          </a:r>
          <a:r>
            <a:rPr lang="fr-FR" sz="1100">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 Cette catégorie regroupe toutes les formations qui ne sont pas des Licences, LAS, PASS, BTS, BUT, CPGE, DE sanitaire et social, écoles d’ingénieurs, de commerce et de management. Elles sont détaillées en Annexe 8.</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Exemple des DE sanitaire et social (extrait de l’annexe 8),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200" b="1"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200" b="1" u="sng">
              <a:effectLst/>
              <a:latin typeface="Calibri" panose="020F0502020204030204" pitchFamily="34" charset="0"/>
              <a:ea typeface="Calibri" panose="020F0502020204030204" pitchFamily="34" charset="0"/>
              <a:cs typeface="Times New Roman" panose="02020603050405020304" pitchFamily="18" charset="0"/>
            </a:rPr>
            <a:t>Champ de la Note Flash</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Champ candidats </a:t>
          </a:r>
          <a:r>
            <a:rPr lang="fr-FR" sz="1100" b="1">
              <a:effectLst/>
              <a:latin typeface="Calibri" panose="020F0502020204030204" pitchFamily="34" charset="0"/>
              <a:ea typeface="Calibri" panose="020F0502020204030204" pitchFamily="34" charset="0"/>
              <a:cs typeface="Times New Roman" panose="02020603050405020304" pitchFamily="18" charset="0"/>
            </a:rPr>
            <a:t>:</a:t>
          </a:r>
          <a:r>
            <a:rPr lang="fr-FR" sz="1100">
              <a:effectLst/>
              <a:latin typeface="Calibri" panose="020F0502020204030204" pitchFamily="34" charset="0"/>
              <a:ea typeface="Calibri" panose="020F0502020204030204" pitchFamily="34" charset="0"/>
              <a:cs typeface="Times New Roman" panose="02020603050405020304" pitchFamily="18" charset="0"/>
            </a:rPr>
            <a:t> Ensemble des candidats effectifs (voir définition ci-dessus) de terminale scolarisés en France (y</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c. CNED et outre-mer</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et </a:t>
          </a:r>
          <a:r>
            <a:rPr lang="fr-FR" sz="1100">
              <a:effectLst/>
              <a:latin typeface="Calibri" panose="020F0502020204030204" pitchFamily="34" charset="0"/>
              <a:ea typeface="Calibri" panose="020F0502020204030204" pitchFamily="34" charset="0"/>
              <a:cs typeface="Times New Roman" panose="02020603050405020304" pitchFamily="18" charset="0"/>
            </a:rPr>
            <a:t>hors candidats des lycées AEFE et lycée Franco-Allemand de l’académie de Versailles)</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Champ Vœux : </a:t>
          </a:r>
          <a:r>
            <a:rPr lang="fr-FR" sz="1100">
              <a:effectLst/>
              <a:latin typeface="Calibri" panose="020F0502020204030204" pitchFamily="34" charset="0"/>
              <a:ea typeface="Calibri" panose="020F0502020204030204" pitchFamily="34" charset="0"/>
              <a:cs typeface="Times New Roman" panose="02020603050405020304" pitchFamily="18" charset="0"/>
            </a:rPr>
            <a:t>Ensemble des vœux confirmés (voir définition ci-dessus) lors de la phase principale (15 janvier  – 2 avril 2025), pour des formations sous statut étudiant, donc hors vœux confirmés pour des formations dispensées en apprentissage (extraction au 14/04/2025).</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200" b="1" u="sng">
              <a:effectLst/>
              <a:latin typeface="Calibri" panose="020F0502020204030204" pitchFamily="34" charset="0"/>
              <a:ea typeface="Calibri" panose="020F0502020204030204" pitchFamily="34" charset="0"/>
              <a:cs typeface="Times New Roman" panose="02020603050405020304" pitchFamily="18" charset="0"/>
            </a:rPr>
            <a:t>Prise en compte des évolutions de la plate-forme et des réformes de l’enseignement supérieur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Calcul du nombre moyen de vœux (Tableau 1)</a:t>
          </a:r>
          <a:r>
            <a:rPr lang="fr-FR" sz="1100" b="1" i="1">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La notion de vœux est délicate à utiliser selon les années, car les règles régissant le fait de cocher un établissement d’enseignement supérieur ont été modifiées au cours du temps pour tenir compte des comportements des candidats et de la diversification des formations intégrées sur Parcoursup. Depuis 2019, pour les formations à recrutement sur concours commun, les établissements ne sont plus pré-cochés a priori, alors que tel était le cas en 2018, année pour laquelle les vœux n’étaient pas comptabilisés de la même manière pour les formations sur concours commun et pour les autres formations. En 2020, un nombre maximum de cinq vœux pour chaque filière de formation a été introduit pour les formations préparant au diplôme d'État d'infirmier, d'audioprothésiste, d'ergothérapeute, de manipulateur d'électroradiologie médicale, de psychomotricien, de pédicure-podologue, de technicien de laboratoire médical ainsi qu'aux certificats de capacité d'orthoptiste et d'orthophoniste.</a:t>
          </a:r>
        </a:p>
        <a:p>
          <a:pPr algn="just">
            <a:lnSpc>
              <a:spcPct val="107000"/>
            </a:lnSpc>
            <a:spcAft>
              <a:spcPts val="0"/>
            </a:spcAft>
          </a:pPr>
          <a:r>
            <a:rPr lang="fr-FR" sz="1100" b="1" i="0" u="sng">
              <a:effectLst/>
              <a:latin typeface="Calibri" panose="020F0502020204030204" pitchFamily="34" charset="0"/>
              <a:ea typeface="Calibri" panose="020F0502020204030204" pitchFamily="34" charset="0"/>
              <a:cs typeface="Times New Roman" panose="02020603050405020304" pitchFamily="18" charset="0"/>
            </a:rPr>
            <a:t>Rappel</a:t>
          </a:r>
        </a:p>
        <a:p>
          <a:pPr marL="0" marR="0" lvl="0" indent="0" algn="just" defTabSz="914400" eaLnBrk="1" fontAlgn="auto" latinLnBrk="0" hangingPunct="1">
            <a:lnSpc>
              <a:spcPct val="100000"/>
            </a:lnSpc>
            <a:spcBef>
              <a:spcPts val="0"/>
            </a:spcBef>
            <a:spcAft>
              <a:spcPts val="0"/>
            </a:spcAft>
            <a:buClrTx/>
            <a:buSzTx/>
            <a:buFontTx/>
            <a:buNone/>
            <a:tabLst/>
            <a:defRPr/>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Réforme de l'accès aux études de santé (Rentrée 2020) </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tx1"/>
              </a:solidFill>
              <a:effectLst/>
              <a:latin typeface="Calibri" panose="020F0502020204030204" pitchFamily="34" charset="0"/>
              <a:ea typeface="Calibri" panose="020F0502020204030204" pitchFamily="34" charset="0"/>
              <a:cs typeface="Times New Roman" panose="02020603050405020304" pitchFamily="18" charset="0"/>
            </a:rPr>
            <a:t>Référence : </a:t>
          </a: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https://www.enseignementsup-recherche.gouv.fr/pid25335/etudes-de-sante.html</a:t>
          </a:r>
          <a:endPar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Création des BUT (Rentrée 2021) </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tx1"/>
              </a:solidFill>
              <a:effectLst/>
              <a:latin typeface="Calibri" panose="020F0502020204030204" pitchFamily="34" charset="0"/>
              <a:ea typeface="Calibri" panose="020F0502020204030204" pitchFamily="34" charset="0"/>
              <a:cs typeface="Times New Roman" panose="02020603050405020304" pitchFamily="18" charset="0"/>
            </a:rPr>
            <a:t>Référence: </a:t>
          </a:r>
          <a:r>
            <a:rPr lang="fr-FR"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rPr>
            <a:t>http://www.terminales2020-2021.fr/Choisir-mes-etudes/Apres-le-bac/Organisation-des-etudes-superieures/Les-BUT-bachelors-universitaires-de-technologie</a:t>
          </a:r>
        </a:p>
        <a:p>
          <a:endPar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endParaRPr>
        </a:p>
        <a:p>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Parcours différenciés en classe de terminale professionnelle (Rentrée 2024) </a:t>
          </a:r>
        </a:p>
        <a:p>
          <a:endPar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endParaRPr>
        </a:p>
        <a:p>
          <a:r>
            <a:rPr lang="fr-FR" sz="1100" b="0">
              <a:solidFill>
                <a:sysClr val="windowText" lastClr="000000"/>
              </a:solidFill>
              <a:latin typeface="Calibri" panose="020F0502020204030204" pitchFamily="34" charset="0"/>
              <a:cs typeface="Calibri" panose="020F0502020204030204" pitchFamily="34" charset="0"/>
            </a:rPr>
            <a:t>À partir de la rentrée scolaire 2024, la classe de terminale du baccalauréat professionnel est réorganisée pour les élèves en formation sous statut scolaire, dans les établissements publics et privés sous contrat.</a:t>
          </a:r>
          <a:br>
            <a:rPr lang="fr-FR" sz="1100" b="0">
              <a:solidFill>
                <a:sysClr val="windowText" lastClr="000000"/>
              </a:solidFill>
              <a:latin typeface="Calibri" panose="020F0502020204030204" pitchFamily="34" charset="0"/>
              <a:cs typeface="Calibri" panose="020F0502020204030204" pitchFamily="34" charset="0"/>
            </a:rPr>
          </a:br>
          <a:r>
            <a:rPr lang="fr-FR" sz="1100" b="0">
              <a:solidFill>
                <a:sysClr val="windowText" lastClr="000000"/>
              </a:solidFill>
              <a:latin typeface="Calibri" panose="020F0502020204030204" pitchFamily="34" charset="0"/>
              <a:cs typeface="Calibri" panose="020F0502020204030204" pitchFamily="34" charset="0"/>
            </a:rPr>
            <a:t>Cette réforme vise à mieux accompagner les élèves dans leur projet post-bac, en leur proposant, en fin d’année de terminale, un parcours différencié selon leur orientation :</a:t>
          </a:r>
        </a:p>
        <a:p>
          <a:r>
            <a:rPr lang="fr-FR" sz="1100" b="0">
              <a:solidFill>
                <a:sysClr val="windowText" lastClr="000000"/>
              </a:solidFill>
              <a:latin typeface="Calibri" panose="020F0502020204030204" pitchFamily="34" charset="0"/>
              <a:cs typeface="Calibri" panose="020F0502020204030204" pitchFamily="34" charset="0"/>
            </a:rPr>
            <a:t>- un parcours de préparation à l’insertion professionnelle ;</a:t>
          </a:r>
        </a:p>
        <a:p>
          <a:r>
            <a:rPr lang="fr-FR" sz="1100" b="0">
              <a:solidFill>
                <a:sysClr val="windowText" lastClr="000000"/>
              </a:solidFill>
              <a:latin typeface="Calibri" panose="020F0502020204030204" pitchFamily="34" charset="0"/>
              <a:cs typeface="Calibri" panose="020F0502020204030204" pitchFamily="34" charset="0"/>
            </a:rPr>
            <a:t>- un parcours de préparation à la poursuite d’études dans l’enseignement supérieur.</a:t>
          </a:r>
        </a:p>
        <a:p>
          <a:endParaRPr lang="fr-FR" sz="1100" b="0" i="0">
            <a:solidFill>
              <a:sysClr val="windowText" lastClr="000000"/>
            </a:solidFill>
            <a:effectLst/>
            <a:latin typeface="+mn-lt"/>
            <a:ea typeface="+mn-ea"/>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lang="fr-FR"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Pour plus de précision : </a:t>
          </a:r>
          <a:r>
            <a:rPr lang="fr-FR"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rPr>
            <a:t>https://www.education.gouv.fr/bo/2024/Hebdo11/MENE2404141N</a:t>
          </a:r>
          <a:r>
            <a:rPr lang="fr-FR" sz="1100">
              <a:solidFill>
                <a:sysClr val="windowText" lastClr="000000"/>
              </a:solidFill>
              <a:effectLst/>
              <a:latin typeface="+mn-lt"/>
              <a:ea typeface="+mn-ea"/>
              <a:cs typeface="+mn-cs"/>
            </a:rPr>
            <a:t> </a:t>
          </a:r>
          <a:endParaRPr lang="fr-FR">
            <a:solidFill>
              <a:sysClr val="windowText" lastClr="000000"/>
            </a:solidFill>
            <a:effectLst/>
          </a:endParaRPr>
        </a:p>
        <a:p>
          <a:pPr>
            <a:lnSpc>
              <a:spcPct val="107000"/>
            </a:lnSpc>
            <a:spcAft>
              <a:spcPts val="800"/>
            </a:spcAft>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100" b="1" u="sng">
              <a:effectLst/>
              <a:latin typeface="Calibri" panose="020F0502020204030204" pitchFamily="34" charset="0"/>
              <a:ea typeface="Calibri" panose="020F0502020204030204" pitchFamily="34" charset="0"/>
              <a:cs typeface="Times New Roman" panose="02020603050405020304" pitchFamily="18" charset="0"/>
            </a:rPr>
            <a:t>Offre de formation sur Parcoursup :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L’ensemble des formations est détaillé dans l’annexe 8 avec le nombre de vœux, la part dans l’ensemble des vœux et le poids dans les liste de vœux.</a:t>
          </a:r>
        </a:p>
        <a:p>
          <a:pPr>
            <a:lnSpc>
              <a:spcPct val="107000"/>
            </a:lnSpc>
            <a:spcAft>
              <a:spcPts val="800"/>
            </a:spcAft>
          </a:pPr>
          <a:r>
            <a:rPr lang="fr-FR" sz="1100" b="1"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fr-FR" sz="1200" b="1"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200" b="1" u="sng">
              <a:effectLst/>
              <a:latin typeface="Calibri" panose="020F0502020204030204" pitchFamily="34" charset="0"/>
              <a:ea typeface="Calibri" panose="020F0502020204030204" pitchFamily="34" charset="0"/>
              <a:cs typeface="Times New Roman" panose="02020603050405020304" pitchFamily="18" charset="0"/>
            </a:rPr>
            <a:t>Méthodologie des listes de vœux</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Les vœux sur Parcoursup ne sont pas hiérarchisés. Plusieurs méthodes d'analyse des vœux ont été développées pour décrire les attentes des candidats et reconstituer leurs préférences.</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les annexes, la méthode utilisée est précisée sous chaque tableau.</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Méthode 1 reflétant la composition des listes de vœux</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On s'intéresse ici à l'ensemble des vœux d'un candidat et on caractérise la composition de sa liste de vœux. Chaque candidat ne fait pas le même nombre de vœux dans un type de formation donnée, et on fait l'hypothèse que l'appétence du candidat pour un type de formation se reflète dans la proportion de vœux émis. Ainsi, dans cette méthode de la composition des listes de vœux ou méthode 1, tous les vœux sont pris en compte mais avec un poids différent.</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C'est la méthode privilégiée dans cette publication.</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Selon cette méthode :</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         1) pour chaque candidat, chacun de ses vœux compte pour le même poids ;</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         2) comme les candidats peuvent formuler un nombre de vœux différent, le total individuel des poids est normalisé à 1 ;</a:t>
          </a: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         3) pour un type de formation donné, les indicateurs statistiques agrégés sont obtenus en sommant les poids des vœux correspondants. </a:t>
          </a:r>
        </a:p>
        <a:p>
          <a:pPr algn="just">
            <a:lnSpc>
              <a:spcPct val="107000"/>
            </a:lnSpc>
            <a:spcAft>
              <a:spcPts val="800"/>
            </a:spcAft>
          </a:pPr>
          <a:r>
            <a:rPr lang="fr-FR" sz="1100" b="1">
              <a:effectLst/>
              <a:latin typeface="Calibri" panose="020F0502020204030204" pitchFamily="34" charset="0"/>
              <a:ea typeface="Calibri" panose="020F0502020204030204" pitchFamily="34" charset="0"/>
              <a:cs typeface="Times New Roman" panose="02020603050405020304" pitchFamily="18" charset="0"/>
            </a:rPr>
            <a:t>Cette méthode attribue donc un même poids à chaque candidat. En revanche, si deux candidats diffèrent dans le nombre de vœux qu'ils formulent, les vœux de chacun des candidats auront un poids différent pour compenser cet écart.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Par exemple, un candidat A ayant fait 4 vœux en licence et 6 vœux en CPGE ressortira avec un poids de 0,4 pour la licence et 0,6 pour la filière CPGE. En revanche, un candidat B ayant fait 4 vœux en licence et 4 vœux en CPGE ressortira avec un poids de 0,5 pour la licence et pour la filière CPGE. </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Méthode 2 reflétant la filière préférée par le candidat lorsqu'elle existe</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La</a:t>
          </a:r>
          <a:r>
            <a:rPr lang="fr-FR" sz="1100" b="1">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méthode de la préférence consiste à faire ressortir le type de formation le plus souvent choisi dans la liste de vœux d'un candidat.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Lorsqu'il n'y a pas, pour un candidat, unicité de ce type de formation, on lui attribue la modalité "Aucune préférence".</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cette méthode, tous les candidats ont la même importance dans les indicateurs statistiques calculés. Mais, contrairement à la méthode reflétant la composition des listes de vœux, on ne prend pas en compte l'intégralité de la liste de vœux : </a:t>
          </a:r>
          <a:r>
            <a:rPr lang="fr-FR" sz="1100" b="1">
              <a:effectLst/>
              <a:latin typeface="Calibri" panose="020F0502020204030204" pitchFamily="34" charset="0"/>
              <a:ea typeface="Calibri" panose="020F0502020204030204" pitchFamily="34" charset="0"/>
              <a:cs typeface="Times New Roman" panose="02020603050405020304" pitchFamily="18" charset="0"/>
            </a:rPr>
            <a:t>on ne prend que la filière de formation « préférée »</a:t>
          </a: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Par exemple, un candidat A ayant fait 4 vœux en licence et 6 vœux en CPGE ressortira avec un poids 1 attribué à la filière CPGE. En revanche, un candidat B ayant fait 4 vœux en licence, 4 vœux en CPGE et 2 vœux dans la catégorie « autres formations » verra un poids 1 attribué à « Aucune préférence ». </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Méthode 3 reflétant la filière préférée par le candidat, le cas échéant après réaffectation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La méthode de la préférence pondérée reprend la méthode de la préférence. </a:t>
          </a:r>
          <a:r>
            <a:rPr lang="fr-FR" sz="1100" b="1">
              <a:effectLst/>
              <a:latin typeface="Calibri" panose="020F0502020204030204" pitchFamily="34" charset="0"/>
              <a:ea typeface="Calibri" panose="020F0502020204030204" pitchFamily="34" charset="0"/>
              <a:cs typeface="Times New Roman" panose="02020603050405020304" pitchFamily="18" charset="0"/>
            </a:rPr>
            <a:t>Cependant, en cas d'absence de préférence, on équi-répartit le poids unitaire du candidat sur les différents types de formation ayant le plus grand nombre de vœux émis par celui-ci.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Par exemple, un candidat A ayant fait 4 vœux en licence, 6 vœux en CPGE ressortira avec un poids 1 attribué à la filière CPGE. En revanche, un candidat B ayant fait 4 vœux en licence, 4 vœux en CPGE et 2 vœux dans la catégorie « autres formations » verra un poids 0,5 attribué à la filière licence et 0,5 attribué à la filière CPGE.</a:t>
          </a: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Méthode 4 reflétant le nombre de vœux émis</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la méthode reflétant le nombre de vœux confirmés,</a:t>
          </a:r>
          <a:r>
            <a:rPr lang="fr-FR" sz="1100" b="1">
              <a:effectLst/>
              <a:latin typeface="Calibri" panose="020F0502020204030204" pitchFamily="34" charset="0"/>
              <a:ea typeface="Calibri" panose="020F0502020204030204" pitchFamily="34" charset="0"/>
              <a:cs typeface="Times New Roman" panose="02020603050405020304" pitchFamily="18" charset="0"/>
            </a:rPr>
            <a:t> chaque vœu compte pour 1, indépendamment du nombre de vœux formulés par le candidat.</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Dans les statistiques produites avec cette méthode, chaque candidat a un poids proportionnel à son nombre de vœux.</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Par exemple, un candidat A ayant fait 4 vœux en licence et 6 vœux en CPGE contribuera à la filière licence avec un poids de 4 et à la filière CPGE avec un de 6. Un candidat B ayant fait 10 vœux tous en licence contribuera à la filière licence avec un poids de 10. </a:t>
          </a: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pPr algn="ct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p>
        <a:p>
          <a:endParaRPr lang="fr-FR" sz="1100"/>
        </a:p>
      </xdr:txBody>
    </xdr:sp>
    <xdr:clientData/>
  </xdr:oneCellAnchor>
  <xdr:twoCellAnchor editAs="oneCell">
    <xdr:from>
      <xdr:col>1</xdr:col>
      <xdr:colOff>393700</xdr:colOff>
      <xdr:row>36</xdr:row>
      <xdr:rowOff>95250</xdr:rowOff>
    </xdr:from>
    <xdr:to>
      <xdr:col>6</xdr:col>
      <xdr:colOff>576850</xdr:colOff>
      <xdr:row>46</xdr:row>
      <xdr:rowOff>1411</xdr:rowOff>
    </xdr:to>
    <xdr:pic>
      <xdr:nvPicPr>
        <xdr:cNvPr id="3" name="Image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4859"/>
        <a:stretch/>
      </xdr:blipFill>
      <xdr:spPr bwMode="auto">
        <a:xfrm>
          <a:off x="1054100" y="6635750"/>
          <a:ext cx="3485150" cy="16841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323851</xdr:colOff>
      <xdr:row>0</xdr:row>
      <xdr:rowOff>13821</xdr:rowOff>
    </xdr:from>
    <xdr:to>
      <xdr:col>23</xdr:col>
      <xdr:colOff>628650</xdr:colOff>
      <xdr:row>29</xdr:row>
      <xdr:rowOff>139700</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tabSelected="1" workbookViewId="0"/>
  </sheetViews>
  <sheetFormatPr baseColWidth="10" defaultColWidth="8.58203125" defaultRowHeight="14"/>
  <cols>
    <col min="1" max="1" width="14" customWidth="1"/>
  </cols>
  <sheetData>
    <row r="1" spans="1:14" ht="25">
      <c r="A1" s="135" t="s">
        <v>795</v>
      </c>
      <c r="B1" s="135"/>
      <c r="C1" s="135"/>
      <c r="D1" s="135"/>
      <c r="E1" s="135"/>
      <c r="F1" s="135"/>
      <c r="G1" s="135"/>
      <c r="H1" s="135"/>
      <c r="I1" s="135"/>
      <c r="J1" s="135"/>
      <c r="K1" s="135"/>
      <c r="L1" s="135"/>
      <c r="M1" s="135"/>
      <c r="N1" s="135"/>
    </row>
    <row r="3" spans="1:14">
      <c r="A3" s="1" t="str">
        <f>HYPERLINK("#'Méthodologie'!A1", "Méthodologie")</f>
        <v>Méthodologie</v>
      </c>
      <c r="B3" s="1" t="str">
        <f>HYPERLINK("#'Méthodologie'!A1", "Orientation dans l'enseignement supérieur")</f>
        <v>Orientation dans l'enseignement supérieur</v>
      </c>
    </row>
    <row r="4" spans="1:14">
      <c r="A4" s="1" t="str">
        <f>HYPERLINK("#'Chiffres clés'!A1", "Chiffres clés")</f>
        <v>Chiffres clés</v>
      </c>
      <c r="B4" s="1" t="str">
        <f>HYPERLINK("#'Chiffres clés'!A1", "Chiffres clés")</f>
        <v>Chiffres clés</v>
      </c>
    </row>
    <row r="6" spans="1:14">
      <c r="A6" s="1" t="str">
        <f>HYPERLINK("#'Tableau 1'!A1", "Tableau 1")</f>
        <v>Tableau 1</v>
      </c>
      <c r="B6" s="1" t="str">
        <f>HYPERLINK("#'Tableau 1'!A1", "Candidats inscrits - Part des candidats ayant confirmé un vœu et vœux confirmés, selon la série de terminale")</f>
        <v>Candidats inscrits - Part des candidats ayant confirmé un vœu et vœux confirmés, selon la série de terminale</v>
      </c>
      <c r="L6" s="75"/>
    </row>
    <row r="7" spans="1:14">
      <c r="A7" s="1" t="str">
        <f>HYPERLINK("#'Graphique 1'!A1", "Graphique 1")</f>
        <v>Graphique 1</v>
      </c>
      <c r="B7" s="36" t="str">
        <f>HYPERLINK("#'Graphique 1'!A1", "Liste de candidatures - Choix de filières de formation des candidats,  selon la série de terminale (en %)")</f>
        <v>Liste de candidatures - Choix de filières de formation des candidats,  selon la série de terminale (en %)</v>
      </c>
      <c r="L7" s="75"/>
    </row>
    <row r="8" spans="1:14">
      <c r="A8" s="36" t="str">
        <f>HYPERLINK("#'Tableau 2'!A1", "Tableau 2")</f>
        <v>Tableau 2</v>
      </c>
      <c r="B8" s="36" t="str">
        <f>HYPERLINK("#'Tableau 2'!A1", "Liste de voeux – Nombre de formations sélectionnées selon la filière de formation choisie (en pourcentage)")</f>
        <v>Liste de voeux – Nombre de formations sélectionnées selon la filière de formation choisie (en pourcentage)</v>
      </c>
    </row>
    <row r="9" spans="1:14">
      <c r="A9" s="1" t="str">
        <f>HYPERLINK("#'Tableau 3'!A1", "Tableau 3")</f>
        <v>Tableau 3</v>
      </c>
      <c r="B9" s="1" t="str">
        <f>HYPERLINK("#'Tableau 3'!A1", "Proportions de candidats selon les vœux émis et choix complémentaires")</f>
        <v>Proportions de candidats selon les vœux émis et choix complémentaires</v>
      </c>
      <c r="I9" s="75"/>
    </row>
    <row r="11" spans="1:14">
      <c r="A11" s="1" t="str">
        <f>HYPERLINK("#'Annexe 1'!A1", "Annexe 1")</f>
        <v>Annexe 1</v>
      </c>
      <c r="B11" s="1" t="str">
        <f>HYPERLINK("#'Annexe 1'!A1", "Candidats inscrits : Part des candidats confirmés, et nombre de vœux confirmés, selon la série de terminale et le sexe")</f>
        <v>Candidats inscrits : Part des candidats confirmés, et nombre de vœux confirmés, selon la série de terminale et le sexe</v>
      </c>
    </row>
    <row r="12" spans="1:14">
      <c r="A12" s="1" t="str">
        <f>HYPERLINK("#'Annexe 2'!A1", "Annexe 2")</f>
        <v>Annexe 2</v>
      </c>
      <c r="B12" s="36" t="str">
        <f>HYPERLINK("#'Annexe 2'!A1", "Liste de voeux (méthode de la composition des listes) - Choix de filières des candidats, par série de terminale, sexe du candidat et académie du bac (en pourcentage)")</f>
        <v>Liste de voeux (méthode de la composition des listes) - Choix de filières des candidats, par série de terminale, sexe du candidat et académie du bac (en pourcentage)</v>
      </c>
    </row>
    <row r="13" spans="1:14">
      <c r="A13" s="1" t="str">
        <f>HYPERLINK("#'Annexe 3'!A1", "Annexe 3")</f>
        <v>Annexe 3</v>
      </c>
      <c r="B13" s="36" t="str">
        <f>HYPERLINK("#'Annexe 3'!A1", "Liste de voeux (méthode de la préférence) - Choix de filières des candidats selon la série du baccalauréat (en pourcentage)")</f>
        <v>Liste de voeux (méthode de la préférence) - Choix de filières des candidats selon la série du baccalauréat (en pourcentage)</v>
      </c>
    </row>
    <row r="14" spans="1:14">
      <c r="A14" s="1" t="str">
        <f>HYPERLINK("#'Annexe 4'!A1", "Annexe 4")</f>
        <v>Annexe 4</v>
      </c>
      <c r="B14" s="36" t="str">
        <f>HYPERLINK("#'Annexe 4'!A1", "Liste de voeux (méthode de la préférence pondérée) - Choix de filières des candidats selon la série du baccalauréat (en pourcentage)")</f>
        <v>Liste de voeux (méthode de la préférence pondérée) - Choix de filières des candidats selon la série du baccalauréat (en pourcentage)</v>
      </c>
      <c r="N14" s="75"/>
    </row>
    <row r="15" spans="1:14">
      <c r="A15" s="1" t="str">
        <f>HYPERLINK("#'Annexe 5'!A1", "Annexe 5")</f>
        <v>Annexe 5</v>
      </c>
      <c r="B15" s="36" t="str">
        <f>HYPERLINK("#'Annexe 5'!A1", "Liste de voeux (méthode de l'ensemble des voeux) - Choix de filières des candidats par série de baccalauréat (en pourcentage)")</f>
        <v>Liste de voeux (méthode de l'ensemble des voeux) - Choix de filières des candidats par série de baccalauréat (en pourcentage)</v>
      </c>
    </row>
    <row r="16" spans="1:14">
      <c r="A16" s="1" t="str">
        <f>HYPERLINK("#'Annexe 6'!A1", "Annexe 6")</f>
        <v>Annexe 6</v>
      </c>
      <c r="B16" s="36" t="str">
        <f>HYPERLINK("#'Annexe 6'!A1", "Liste de vœux – Nombre de formations sélectionnées selon la filière choisie selon la série de terminale (en pourcentage)")</f>
        <v>Liste de vœux – Nombre de formations sélectionnées selon la filière choisie selon la série de terminale (en pourcentage)</v>
      </c>
    </row>
    <row r="17" spans="1:2">
      <c r="A17" s="1" t="str">
        <f>HYPERLINK("#'Annexe 7'!A1", "Annexe 7")</f>
        <v>Annexe 7</v>
      </c>
      <c r="B17" s="36" t="str">
        <f>HYPERLINK("#'Annexe 7'!A1", "Proportions de candidats selon les vœux émis et choix complémentaires selon la série de terminale (en pourcentage)")</f>
        <v>Proportions de candidats selon les vœux émis et choix complémentaires selon la série de terminale (en pourcentage)</v>
      </c>
    </row>
    <row r="18" spans="1:2">
      <c r="A18" s="1" t="str">
        <f>HYPERLINK("#'Annexe 8'!A1", "Annexe 8")</f>
        <v>Annexe 8</v>
      </c>
      <c r="B18" s="1" t="str">
        <f>HYPERLINK("#'Annexe 8'!A1", "Liste de l'ensemble des formations détaillées avec le nombre de vœux reçus")</f>
        <v>Liste de l'ensemble des formations détaillées avec le nombre de vœux reçus</v>
      </c>
    </row>
    <row r="19" spans="1:2">
      <c r="A19" s="1" t="str">
        <f>HYPERLINK("#'Annexe 9'!A1", "Annexe 9")</f>
        <v>Annexe 9</v>
      </c>
      <c r="B19" s="1" t="str">
        <f>HYPERLINK("#'Annexe 9'!A1", "Nombre moyen de voeux selon la série du terminale")</f>
        <v>Nombre moyen de voeux selon la série du terminale</v>
      </c>
    </row>
    <row r="20" spans="1:2">
      <c r="A20" s="36" t="str">
        <f>HYPERLINK("#'Annexe 10'!A1", "Annexe 10")</f>
        <v>Annexe 10</v>
      </c>
      <c r="B20" s="36" t="str">
        <f>HYPERLINK("#'Annexe 10'!A1", "Proportion, en pourcentage, de terminales en série générale ayant fait un vœu par formation et combinaison d'enseignements de spécialité (EDS)")</f>
        <v>Proportion, en pourcentage, de terminales en série générale ayant fait un vœu par formation et combinaison d'enseignements de spécialité (EDS)</v>
      </c>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showGridLines="0" zoomScaleNormal="100" workbookViewId="0"/>
  </sheetViews>
  <sheetFormatPr baseColWidth="10" defaultColWidth="8.58203125" defaultRowHeight="14"/>
  <cols>
    <col min="1" max="1" width="15.58203125" customWidth="1"/>
    <col min="2" max="2" width="56" bestFit="1" customWidth="1"/>
    <col min="3" max="13" width="10.58203125" customWidth="1"/>
  </cols>
  <sheetData>
    <row r="1" spans="1:38" ht="15">
      <c r="A1" s="3" t="s">
        <v>789</v>
      </c>
    </row>
    <row r="2" spans="1:38">
      <c r="A2" s="1" t="str">
        <f>HYPERLINK("#'Sommaire'!A1", "Retour au sommaire")</f>
        <v>Retour au sommaire</v>
      </c>
    </row>
    <row r="4" spans="1:38" ht="42">
      <c r="A4" s="22" t="s">
        <v>683</v>
      </c>
      <c r="B4" s="34" t="s">
        <v>704</v>
      </c>
      <c r="C4" s="12" t="s">
        <v>8</v>
      </c>
      <c r="D4" s="33" t="s">
        <v>13</v>
      </c>
      <c r="E4" s="33" t="s">
        <v>14</v>
      </c>
      <c r="F4" s="33" t="s">
        <v>15</v>
      </c>
      <c r="G4" s="33" t="s">
        <v>16</v>
      </c>
      <c r="H4" s="33" t="s">
        <v>17</v>
      </c>
      <c r="I4" s="33" t="s">
        <v>18</v>
      </c>
      <c r="J4" s="33" t="s">
        <v>19</v>
      </c>
      <c r="K4" s="33" t="s">
        <v>20</v>
      </c>
      <c r="L4" s="33" t="s">
        <v>21</v>
      </c>
      <c r="M4" s="35" t="s">
        <v>36</v>
      </c>
      <c r="O4" s="75"/>
      <c r="P4" s="75"/>
      <c r="Q4" s="75"/>
      <c r="R4" s="75"/>
      <c r="S4" s="75"/>
      <c r="T4" s="75"/>
      <c r="U4" s="75"/>
      <c r="V4" s="75"/>
      <c r="W4" s="75"/>
      <c r="X4" s="75"/>
      <c r="Y4" s="75"/>
      <c r="Z4" s="75"/>
      <c r="AA4" s="75"/>
      <c r="AB4" s="75"/>
      <c r="AC4" s="75"/>
      <c r="AD4" s="75"/>
      <c r="AE4" s="75"/>
      <c r="AF4" s="75"/>
      <c r="AG4" s="75"/>
      <c r="AH4" s="75"/>
      <c r="AI4" s="75"/>
      <c r="AJ4" s="75"/>
      <c r="AK4" s="75"/>
      <c r="AL4" s="75"/>
    </row>
    <row r="5" spans="1:38">
      <c r="A5" s="25" t="s">
        <v>37</v>
      </c>
      <c r="B5" s="26" t="s">
        <v>38</v>
      </c>
      <c r="C5" s="94">
        <v>40.662406479621502</v>
      </c>
      <c r="D5" s="94">
        <v>1.8518171775235501</v>
      </c>
      <c r="E5" s="94">
        <v>8.686662262036279</v>
      </c>
      <c r="F5" s="94">
        <v>8.3651420760788504</v>
      </c>
      <c r="G5" s="94">
        <v>6.4881810570578002</v>
      </c>
      <c r="H5" s="94">
        <v>10.4282745172516</v>
      </c>
      <c r="I5" s="94">
        <v>4.1939392642484004</v>
      </c>
      <c r="J5" s="94">
        <v>5.1721416935714704</v>
      </c>
      <c r="K5" s="94">
        <v>2.2832747981136801</v>
      </c>
      <c r="L5" s="94">
        <v>4.6529481154155796</v>
      </c>
      <c r="M5" s="95">
        <v>7.2152125590813396</v>
      </c>
      <c r="O5" s="75"/>
      <c r="P5" s="75"/>
      <c r="Q5" s="75"/>
      <c r="R5" s="75"/>
      <c r="S5" s="75"/>
      <c r="T5" s="75"/>
      <c r="U5" s="75"/>
      <c r="V5" s="75"/>
      <c r="W5" s="75"/>
      <c r="X5" s="75"/>
      <c r="Y5" s="75"/>
      <c r="Z5" s="75"/>
      <c r="AA5" s="75"/>
      <c r="AB5" s="75"/>
      <c r="AC5" s="75"/>
      <c r="AD5" s="75"/>
      <c r="AE5" s="75"/>
      <c r="AF5" s="75"/>
      <c r="AG5" s="75"/>
      <c r="AH5" s="75"/>
      <c r="AI5" s="75"/>
      <c r="AJ5" s="75"/>
      <c r="AK5" s="75"/>
      <c r="AL5" s="75"/>
    </row>
    <row r="6" spans="1:38" ht="5.15" customHeight="1">
      <c r="A6" s="25"/>
      <c r="B6" s="26"/>
      <c r="C6" s="106"/>
      <c r="D6" s="106"/>
      <c r="E6" s="106"/>
      <c r="F6" s="106"/>
      <c r="G6" s="106"/>
      <c r="H6" s="106"/>
      <c r="I6" s="106"/>
      <c r="J6" s="106"/>
      <c r="K6" s="106"/>
      <c r="L6" s="106"/>
      <c r="M6" s="106"/>
      <c r="O6" s="75"/>
      <c r="P6" s="75"/>
      <c r="Q6" s="75"/>
      <c r="R6" s="75"/>
      <c r="S6" s="75"/>
      <c r="T6" s="75"/>
      <c r="U6" s="75"/>
      <c r="V6" s="75"/>
      <c r="W6" s="75"/>
      <c r="X6" s="75"/>
      <c r="Y6" s="75"/>
      <c r="Z6" s="75"/>
      <c r="AA6" s="75"/>
      <c r="AB6" s="75"/>
      <c r="AC6" s="75"/>
      <c r="AD6" s="75"/>
      <c r="AE6" s="75"/>
      <c r="AF6" s="75"/>
      <c r="AG6" s="75"/>
      <c r="AH6" s="75"/>
      <c r="AI6" s="75"/>
      <c r="AJ6" s="75"/>
      <c r="AK6" s="75"/>
      <c r="AL6" s="75"/>
    </row>
    <row r="7" spans="1:38">
      <c r="A7" s="190" t="s">
        <v>4</v>
      </c>
      <c r="B7" s="26" t="s">
        <v>25</v>
      </c>
      <c r="C7" s="94">
        <v>7.0652173913043503</v>
      </c>
      <c r="D7" s="94">
        <v>4.9407114624505907E-2</v>
      </c>
      <c r="E7" s="94">
        <v>9.8814229249011898E-2</v>
      </c>
      <c r="F7" s="94">
        <v>2.7173913043478297</v>
      </c>
      <c r="G7" s="94">
        <v>79.100790513833999</v>
      </c>
      <c r="H7" s="94">
        <v>0.14822134387351799</v>
      </c>
      <c r="I7" s="94">
        <v>0.74110671936758898</v>
      </c>
      <c r="J7" s="94">
        <v>0</v>
      </c>
      <c r="K7" s="94">
        <v>0.14822134387351799</v>
      </c>
      <c r="L7" s="94">
        <v>3.60671936758893</v>
      </c>
      <c r="M7" s="95">
        <v>6.3241106719367597</v>
      </c>
      <c r="O7" s="75"/>
      <c r="P7" s="75"/>
      <c r="Q7" s="75"/>
      <c r="R7" s="75"/>
      <c r="S7" s="75"/>
      <c r="T7" s="75"/>
      <c r="U7" s="75"/>
      <c r="V7" s="75"/>
      <c r="W7" s="75"/>
      <c r="X7" s="75"/>
      <c r="Y7" s="75"/>
      <c r="Z7" s="75"/>
      <c r="AA7" s="75"/>
      <c r="AB7" s="75"/>
      <c r="AC7" s="75"/>
      <c r="AD7" s="75"/>
      <c r="AE7" s="75"/>
      <c r="AF7" s="75"/>
      <c r="AG7" s="75"/>
      <c r="AH7" s="75"/>
      <c r="AI7" s="75"/>
      <c r="AJ7" s="75"/>
      <c r="AK7" s="75"/>
      <c r="AL7" s="75"/>
    </row>
    <row r="8" spans="1:38">
      <c r="A8" s="190"/>
      <c r="B8" s="26" t="s">
        <v>26</v>
      </c>
      <c r="C8" s="94">
        <v>12.5</v>
      </c>
      <c r="D8" s="94">
        <v>2.6709401709401701E-2</v>
      </c>
      <c r="E8" s="94">
        <v>0.106837606837607</v>
      </c>
      <c r="F8" s="94">
        <v>1.6025641025641</v>
      </c>
      <c r="G8" s="94">
        <v>5.0213675213675204</v>
      </c>
      <c r="H8" s="94">
        <v>0.13354700854700902</v>
      </c>
      <c r="I8" s="94">
        <v>0.53418803418803407</v>
      </c>
      <c r="J8" s="94">
        <v>0</v>
      </c>
      <c r="K8" s="94">
        <v>0</v>
      </c>
      <c r="L8" s="94">
        <v>76.0416666666667</v>
      </c>
      <c r="M8" s="95">
        <v>4.0331196581196593</v>
      </c>
      <c r="O8" s="75"/>
      <c r="P8" s="75"/>
      <c r="Q8" s="75"/>
      <c r="R8" s="75"/>
      <c r="S8" s="75"/>
      <c r="T8" s="75"/>
      <c r="U8" s="75"/>
      <c r="V8" s="75"/>
      <c r="W8" s="75"/>
      <c r="X8" s="75"/>
      <c r="Y8" s="75"/>
      <c r="Z8" s="75"/>
      <c r="AA8" s="75"/>
      <c r="AB8" s="75"/>
      <c r="AC8" s="75"/>
      <c r="AD8" s="75"/>
      <c r="AE8" s="75"/>
      <c r="AF8" s="75"/>
      <c r="AG8" s="75"/>
      <c r="AH8" s="75"/>
      <c r="AI8" s="75"/>
      <c r="AJ8" s="75"/>
      <c r="AK8" s="75"/>
      <c r="AL8" s="75"/>
    </row>
    <row r="9" spans="1:38">
      <c r="A9" s="190"/>
      <c r="B9" s="26" t="s">
        <v>27</v>
      </c>
      <c r="C9" s="94">
        <v>82.566585956416503</v>
      </c>
      <c r="D9" s="94">
        <v>0.72639225181598099</v>
      </c>
      <c r="E9" s="94">
        <v>0.24213075060532702</v>
      </c>
      <c r="F9" s="94">
        <v>1.2106537530266299</v>
      </c>
      <c r="G9" s="94">
        <v>5.32687651331719</v>
      </c>
      <c r="H9" s="94">
        <v>0.24213075060532702</v>
      </c>
      <c r="I9" s="94">
        <v>1.6949152542372898</v>
      </c>
      <c r="J9" s="94">
        <v>0</v>
      </c>
      <c r="K9" s="94">
        <v>0</v>
      </c>
      <c r="L9" s="94">
        <v>2.1791767554479402</v>
      </c>
      <c r="M9" s="95">
        <v>5.8111380145278506</v>
      </c>
      <c r="O9" s="75"/>
      <c r="P9" s="75"/>
      <c r="Q9" s="75"/>
      <c r="R9" s="75"/>
      <c r="S9" s="75"/>
      <c r="T9" s="75"/>
      <c r="U9" s="75"/>
      <c r="V9" s="75"/>
      <c r="W9" s="75"/>
      <c r="X9" s="75"/>
      <c r="Y9" s="75"/>
      <c r="Z9" s="75"/>
      <c r="AA9" s="75"/>
      <c r="AB9" s="75"/>
      <c r="AC9" s="75"/>
      <c r="AD9" s="75"/>
      <c r="AE9" s="75"/>
      <c r="AF9" s="75"/>
      <c r="AG9" s="75"/>
      <c r="AH9" s="75"/>
      <c r="AI9" s="75"/>
      <c r="AJ9" s="75"/>
      <c r="AK9" s="75"/>
      <c r="AL9" s="75"/>
    </row>
    <row r="10" spans="1:38">
      <c r="A10" s="190"/>
      <c r="B10" s="26" t="s">
        <v>28</v>
      </c>
      <c r="C10" s="94">
        <v>4.6196157133831299</v>
      </c>
      <c r="D10" s="94">
        <v>7.4330099973984501E-2</v>
      </c>
      <c r="E10" s="94">
        <v>0.23413981491805103</v>
      </c>
      <c r="F10" s="94">
        <v>31.300405099044898</v>
      </c>
      <c r="G10" s="94">
        <v>45.776192068978297</v>
      </c>
      <c r="H10" s="94">
        <v>2.0626602742780697</v>
      </c>
      <c r="I10" s="94">
        <v>0.59835730479057503</v>
      </c>
      <c r="J10" s="110">
        <v>2.1890214442338398</v>
      </c>
      <c r="K10" s="94">
        <v>0.14122718995057001</v>
      </c>
      <c r="L10" s="94">
        <v>2.8356933140075102</v>
      </c>
      <c r="M10" s="95">
        <v>10.168357676441101</v>
      </c>
      <c r="O10" s="75"/>
      <c r="P10" s="75"/>
      <c r="Q10" s="75"/>
      <c r="R10" s="75"/>
      <c r="S10" s="75"/>
      <c r="T10" s="75"/>
      <c r="U10" s="75"/>
      <c r="V10" s="75"/>
      <c r="W10" s="75"/>
      <c r="X10" s="75"/>
      <c r="Y10" s="75"/>
      <c r="Z10" s="75"/>
      <c r="AA10" s="75"/>
      <c r="AB10" s="75"/>
      <c r="AC10" s="75"/>
      <c r="AD10" s="75"/>
      <c r="AE10" s="75"/>
      <c r="AF10" s="75"/>
      <c r="AG10" s="75"/>
      <c r="AH10" s="75"/>
      <c r="AI10" s="75"/>
      <c r="AJ10" s="75"/>
      <c r="AK10" s="75"/>
      <c r="AL10" s="75"/>
    </row>
    <row r="11" spans="1:38">
      <c r="A11" s="190"/>
      <c r="B11" s="26" t="s">
        <v>29</v>
      </c>
      <c r="C11" s="94">
        <v>10.690471069047099</v>
      </c>
      <c r="D11" s="94">
        <v>0.23661002366100201</v>
      </c>
      <c r="E11" s="94">
        <v>0.27963002796300301</v>
      </c>
      <c r="F11" s="94">
        <v>4.0223704022370406</v>
      </c>
      <c r="G11" s="94">
        <v>73.155517315551705</v>
      </c>
      <c r="H11" s="94">
        <v>0.92493009249300895</v>
      </c>
      <c r="I11" s="94">
        <v>3.2480103248010304</v>
      </c>
      <c r="J11" s="94">
        <v>0.30114003011400298</v>
      </c>
      <c r="K11" s="94">
        <v>6.453000645300061E-2</v>
      </c>
      <c r="L11" s="94">
        <v>1.80684018068402</v>
      </c>
      <c r="M11" s="95">
        <v>5.26995052699505</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row>
    <row r="12" spans="1:38">
      <c r="A12" s="190"/>
      <c r="B12" s="26" t="s">
        <v>30</v>
      </c>
      <c r="C12" s="94">
        <v>10.0725916685467</v>
      </c>
      <c r="D12" s="94">
        <v>7.9625230581396894E-2</v>
      </c>
      <c r="E12" s="94">
        <v>0.12209202022480899</v>
      </c>
      <c r="F12" s="94">
        <v>20.039016362984899</v>
      </c>
      <c r="G12" s="94">
        <v>55.861080514379005</v>
      </c>
      <c r="H12" s="94">
        <v>0.57993709606784094</v>
      </c>
      <c r="I12" s="94">
        <v>1.7238862420872401</v>
      </c>
      <c r="J12" s="94">
        <v>3.9812615290698398E-3</v>
      </c>
      <c r="K12" s="94">
        <v>1.3204517404748299</v>
      </c>
      <c r="L12" s="94">
        <v>1.6761111037384</v>
      </c>
      <c r="M12" s="95">
        <v>8.5212267593858204</v>
      </c>
      <c r="O12" s="75"/>
      <c r="P12" s="75"/>
      <c r="Q12" s="75"/>
      <c r="R12" s="75"/>
      <c r="S12" s="75"/>
      <c r="T12" s="75"/>
      <c r="U12" s="75"/>
      <c r="V12" s="75"/>
      <c r="W12" s="75"/>
      <c r="X12" s="75"/>
      <c r="Y12" s="75"/>
      <c r="Z12" s="75"/>
      <c r="AA12" s="75"/>
      <c r="AB12" s="75"/>
      <c r="AC12" s="75"/>
      <c r="AD12" s="75"/>
      <c r="AE12" s="75"/>
      <c r="AF12" s="75"/>
      <c r="AG12" s="75"/>
      <c r="AH12" s="75"/>
      <c r="AI12" s="75"/>
      <c r="AJ12" s="75"/>
      <c r="AK12" s="75"/>
      <c r="AL12" s="75"/>
    </row>
    <row r="13" spans="1:38">
      <c r="A13" s="190"/>
      <c r="B13" s="26" t="s">
        <v>31</v>
      </c>
      <c r="C13" s="94">
        <v>11.5120549257544</v>
      </c>
      <c r="D13" s="94">
        <v>1.3412102826121699</v>
      </c>
      <c r="E13" s="94">
        <v>3.2412581829793998</v>
      </c>
      <c r="F13" s="94">
        <v>17.579434775666599</v>
      </c>
      <c r="G13" s="94">
        <v>36.292511575922099</v>
      </c>
      <c r="H13" s="94">
        <v>2.2513172600989901</v>
      </c>
      <c r="I13" s="94">
        <v>14.242375858214901</v>
      </c>
      <c r="J13" s="94">
        <v>0.303368992495609</v>
      </c>
      <c r="K13" s="94">
        <v>3.1933578157432502E-2</v>
      </c>
      <c r="L13" s="94">
        <v>0.91010697748682701</v>
      </c>
      <c r="M13" s="95">
        <v>12.2944275906115</v>
      </c>
      <c r="O13" s="75"/>
      <c r="P13" s="75"/>
      <c r="Q13" s="75"/>
      <c r="R13" s="75"/>
      <c r="S13" s="75"/>
      <c r="T13" s="75"/>
      <c r="U13" s="75"/>
      <c r="V13" s="75"/>
      <c r="W13" s="75"/>
      <c r="X13" s="75"/>
      <c r="Y13" s="75"/>
      <c r="Z13" s="75"/>
      <c r="AA13" s="75"/>
      <c r="AB13" s="75"/>
      <c r="AC13" s="75"/>
      <c r="AD13" s="75"/>
      <c r="AE13" s="75"/>
      <c r="AF13" s="75"/>
      <c r="AG13" s="75"/>
      <c r="AH13" s="75"/>
      <c r="AI13" s="75"/>
      <c r="AJ13" s="75"/>
      <c r="AK13" s="75"/>
      <c r="AL13" s="75"/>
    </row>
    <row r="14" spans="1:38">
      <c r="A14" s="190"/>
      <c r="B14" s="26" t="s">
        <v>32</v>
      </c>
      <c r="C14" s="94">
        <v>12.113074895029801</v>
      </c>
      <c r="D14" s="94">
        <v>1.5232887413338498</v>
      </c>
      <c r="E14" s="94">
        <v>2.70481398300947</v>
      </c>
      <c r="F14" s="94">
        <v>1.77228786251343</v>
      </c>
      <c r="G14" s="94">
        <v>10.975490674738801</v>
      </c>
      <c r="H14" s="94">
        <v>2.9294014256420302E-2</v>
      </c>
      <c r="I14" s="94">
        <v>62.982130651303606</v>
      </c>
      <c r="J14" s="94">
        <v>0</v>
      </c>
      <c r="K14" s="94">
        <v>1.9529342837613501E-2</v>
      </c>
      <c r="L14" s="94">
        <v>1.06434918464994</v>
      </c>
      <c r="M14" s="95">
        <v>6.815740650327121</v>
      </c>
      <c r="O14" s="75"/>
      <c r="P14" s="75"/>
      <c r="Q14" s="75"/>
      <c r="R14" s="75"/>
      <c r="S14" s="75"/>
      <c r="T14" s="75"/>
      <c r="U14" s="75"/>
      <c r="V14" s="75"/>
      <c r="W14" s="75"/>
      <c r="X14" s="75"/>
      <c r="Y14" s="75"/>
      <c r="Z14" s="75"/>
      <c r="AA14" s="75"/>
      <c r="AB14" s="75"/>
      <c r="AC14" s="75"/>
      <c r="AD14" s="75"/>
      <c r="AE14" s="75"/>
      <c r="AF14" s="75"/>
      <c r="AG14" s="75"/>
      <c r="AH14" s="75"/>
      <c r="AI14" s="75"/>
      <c r="AJ14" s="75"/>
      <c r="AK14" s="75"/>
      <c r="AL14" s="75"/>
    </row>
    <row r="15" spans="1:38">
      <c r="A15" s="190"/>
      <c r="B15" s="26" t="s">
        <v>39</v>
      </c>
      <c r="C15" s="94">
        <v>9.6427932920942503</v>
      </c>
      <c r="D15" s="94">
        <v>0.35184324382307702</v>
      </c>
      <c r="E15" s="94">
        <v>0.66649980333964998</v>
      </c>
      <c r="F15" s="94">
        <v>18.087746272392501</v>
      </c>
      <c r="G15" s="94">
        <v>45.870490220617199</v>
      </c>
      <c r="H15" s="94">
        <v>0.85171809632781492</v>
      </c>
      <c r="I15" s="94">
        <v>11.0451603675761</v>
      </c>
      <c r="J15" s="94">
        <v>0.44695534022240502</v>
      </c>
      <c r="K15" s="94">
        <v>0.74730932885186097</v>
      </c>
      <c r="L15" s="94">
        <v>3.8001930847069798</v>
      </c>
      <c r="M15" s="95">
        <v>8.4892909500482698</v>
      </c>
      <c r="O15" s="75"/>
      <c r="P15" s="75"/>
      <c r="Q15" s="75"/>
      <c r="R15" s="75"/>
      <c r="S15" s="75"/>
      <c r="T15" s="75"/>
      <c r="U15" s="75"/>
      <c r="V15" s="75"/>
      <c r="W15" s="75"/>
      <c r="X15" s="75"/>
      <c r="Y15" s="75"/>
      <c r="Z15" s="75"/>
      <c r="AA15" s="75"/>
      <c r="AB15" s="75"/>
      <c r="AC15" s="75"/>
      <c r="AD15" s="75"/>
      <c r="AE15" s="75"/>
      <c r="AF15" s="75"/>
      <c r="AG15" s="75"/>
      <c r="AH15" s="75"/>
      <c r="AI15" s="75"/>
      <c r="AJ15" s="75"/>
      <c r="AK15" s="75"/>
      <c r="AL15" s="75"/>
    </row>
    <row r="16" spans="1:38" ht="5.15" customHeight="1">
      <c r="A16" s="25"/>
      <c r="B16" s="26"/>
      <c r="C16" s="106"/>
      <c r="D16" s="106"/>
      <c r="E16" s="106"/>
      <c r="F16" s="106"/>
      <c r="G16" s="106"/>
      <c r="H16" s="106"/>
      <c r="I16" s="106"/>
      <c r="J16" s="106"/>
      <c r="K16" s="106"/>
      <c r="L16" s="106"/>
      <c r="M16" s="106"/>
      <c r="O16" s="75"/>
      <c r="P16" s="75"/>
      <c r="Q16" s="75"/>
      <c r="R16" s="75"/>
      <c r="S16" s="75"/>
      <c r="T16" s="75"/>
      <c r="U16" s="75"/>
      <c r="V16" s="75"/>
      <c r="W16" s="75"/>
      <c r="X16" s="75"/>
      <c r="Y16" s="75"/>
      <c r="Z16" s="75"/>
      <c r="AA16" s="75"/>
      <c r="AB16" s="75"/>
      <c r="AC16" s="75"/>
      <c r="AD16" s="75"/>
      <c r="AE16" s="75"/>
      <c r="AF16" s="75"/>
      <c r="AG16" s="75"/>
      <c r="AH16" s="75"/>
      <c r="AI16" s="75"/>
      <c r="AJ16" s="75"/>
      <c r="AK16" s="75"/>
      <c r="AL16" s="75"/>
    </row>
    <row r="17" spans="1:38">
      <c r="A17" s="190" t="s">
        <v>33</v>
      </c>
      <c r="B17" s="26" t="s">
        <v>702</v>
      </c>
      <c r="C17" s="94">
        <v>5.4342716383670897</v>
      </c>
      <c r="D17" s="94">
        <v>0.129745585829526</v>
      </c>
      <c r="E17" s="94">
        <v>0.28393599217765703</v>
      </c>
      <c r="F17" s="94">
        <v>1.47891164137568</v>
      </c>
      <c r="G17" s="94">
        <v>73.230100975912407</v>
      </c>
      <c r="H17" s="94">
        <v>7.3334461555818797E-2</v>
      </c>
      <c r="I17" s="94">
        <v>9.9396400970271301</v>
      </c>
      <c r="J17" s="94">
        <v>1.5983151877550301E-2</v>
      </c>
      <c r="K17" s="94">
        <v>9.0257798837930794E-2</v>
      </c>
      <c r="L17" s="94">
        <v>5.0553769203286896</v>
      </c>
      <c r="M17" s="95">
        <v>4.2684417367104803</v>
      </c>
      <c r="O17" s="75"/>
      <c r="P17" s="75"/>
      <c r="Q17" s="75"/>
      <c r="R17" s="75"/>
      <c r="S17" s="75"/>
      <c r="T17" s="75"/>
      <c r="U17" s="75"/>
      <c r="V17" s="75"/>
      <c r="W17" s="75"/>
      <c r="X17" s="75"/>
      <c r="Y17" s="75"/>
      <c r="Z17" s="75"/>
      <c r="AA17" s="75"/>
      <c r="AB17" s="75"/>
      <c r="AC17" s="75"/>
      <c r="AD17" s="75"/>
      <c r="AE17" s="75"/>
      <c r="AF17" s="75"/>
      <c r="AG17" s="75"/>
      <c r="AH17" s="75"/>
      <c r="AI17" s="75"/>
      <c r="AJ17" s="75"/>
      <c r="AK17" s="75"/>
      <c r="AL17" s="75"/>
    </row>
    <row r="18" spans="1:38">
      <c r="A18" s="190"/>
      <c r="B18" s="26" t="s">
        <v>703</v>
      </c>
      <c r="C18" s="94">
        <v>6.6180647604620297</v>
      </c>
      <c r="D18" s="94">
        <v>0.19882597992804402</v>
      </c>
      <c r="E18" s="94">
        <v>0.34084453701950401</v>
      </c>
      <c r="F18" s="94">
        <v>0.77636811209998102</v>
      </c>
      <c r="G18" s="94">
        <v>67.780723347850795</v>
      </c>
      <c r="H18" s="94">
        <v>8.5211134254876003E-2</v>
      </c>
      <c r="I18" s="94">
        <v>17.989017231584899</v>
      </c>
      <c r="J18" s="94">
        <v>0</v>
      </c>
      <c r="K18" s="94">
        <v>2.8403711418292E-2</v>
      </c>
      <c r="L18" s="94">
        <v>2.1776178754023898</v>
      </c>
      <c r="M18" s="95">
        <v>4.0049233099791701</v>
      </c>
      <c r="O18" s="75"/>
      <c r="P18" s="75"/>
      <c r="Q18" s="75"/>
      <c r="R18" s="75"/>
      <c r="S18" s="75"/>
      <c r="T18" s="75"/>
      <c r="U18" s="75"/>
      <c r="V18" s="75"/>
      <c r="W18" s="75"/>
      <c r="X18" s="75"/>
      <c r="Y18" s="75"/>
      <c r="Z18" s="75"/>
      <c r="AA18" s="75"/>
      <c r="AB18" s="75"/>
      <c r="AC18" s="75"/>
      <c r="AD18" s="75"/>
      <c r="AE18" s="75"/>
      <c r="AF18" s="75"/>
      <c r="AG18" s="75"/>
      <c r="AH18" s="75"/>
      <c r="AI18" s="75"/>
      <c r="AJ18" s="75"/>
      <c r="AK18" s="75"/>
      <c r="AL18" s="75"/>
    </row>
    <row r="19" spans="1:38">
      <c r="A19" s="190"/>
      <c r="B19" s="26" t="s">
        <v>40</v>
      </c>
      <c r="C19" s="94">
        <v>5.5412062536348401</v>
      </c>
      <c r="D19" s="94">
        <v>0.13598576853340599</v>
      </c>
      <c r="E19" s="94">
        <v>0.28907666518422198</v>
      </c>
      <c r="F19" s="94">
        <v>1.4154493517156399</v>
      </c>
      <c r="G19" s="94">
        <v>72.737846806472589</v>
      </c>
      <c r="H19" s="94">
        <v>7.4407307310731793E-2</v>
      </c>
      <c r="I19" s="94">
        <v>10.6667578940166</v>
      </c>
      <c r="J19" s="94">
        <v>1.4539358899798198E-2</v>
      </c>
      <c r="K19" s="94">
        <v>8.4670384181177505E-2</v>
      </c>
      <c r="L19" s="94">
        <v>4.7954226677157799</v>
      </c>
      <c r="M19" s="95">
        <v>4.2446375423351901</v>
      </c>
      <c r="O19" s="75"/>
      <c r="P19" s="75"/>
      <c r="Q19" s="75"/>
      <c r="R19" s="75"/>
      <c r="S19" s="75"/>
      <c r="T19" s="75"/>
      <c r="U19" s="75"/>
      <c r="V19" s="75"/>
      <c r="W19" s="75"/>
      <c r="X19" s="75"/>
      <c r="Y19" s="75"/>
      <c r="Z19" s="75"/>
      <c r="AA19" s="75"/>
      <c r="AB19" s="75"/>
      <c r="AC19" s="75"/>
      <c r="AD19" s="75"/>
      <c r="AE19" s="75"/>
      <c r="AF19" s="75"/>
      <c r="AG19" s="75"/>
      <c r="AH19" s="75"/>
      <c r="AI19" s="75"/>
      <c r="AJ19" s="75"/>
      <c r="AK19" s="75"/>
      <c r="AL19" s="75"/>
    </row>
    <row r="20" spans="1:38" ht="5.15" customHeight="1">
      <c r="A20" s="25"/>
      <c r="B20" s="26"/>
      <c r="C20" s="106"/>
      <c r="D20" s="106"/>
      <c r="E20" s="106"/>
      <c r="F20" s="106"/>
      <c r="G20" s="106"/>
      <c r="H20" s="106"/>
      <c r="I20" s="106"/>
      <c r="J20" s="106"/>
      <c r="K20" s="106"/>
      <c r="L20" s="106"/>
      <c r="M20" s="106"/>
      <c r="O20" s="75"/>
      <c r="P20" s="75"/>
      <c r="Q20" s="75"/>
      <c r="R20" s="75"/>
      <c r="S20" s="75"/>
      <c r="T20" s="75"/>
      <c r="U20" s="75"/>
      <c r="V20" s="75"/>
      <c r="W20" s="75"/>
      <c r="X20" s="75"/>
      <c r="Y20" s="75"/>
      <c r="Z20" s="75"/>
      <c r="AA20" s="75"/>
      <c r="AB20" s="75"/>
      <c r="AC20" s="75"/>
      <c r="AD20" s="75"/>
      <c r="AE20" s="75"/>
      <c r="AF20" s="75"/>
      <c r="AG20" s="75"/>
      <c r="AH20" s="75"/>
      <c r="AI20" s="75"/>
      <c r="AJ20" s="75"/>
      <c r="AK20" s="75"/>
      <c r="AL20" s="75"/>
    </row>
    <row r="21" spans="1:38">
      <c r="A21" s="31" t="s">
        <v>6</v>
      </c>
      <c r="B21" s="32" t="s">
        <v>6</v>
      </c>
      <c r="C21" s="96">
        <v>27.271934387131104</v>
      </c>
      <c r="D21" s="96">
        <v>1.2010631010072799</v>
      </c>
      <c r="E21" s="96">
        <v>5.3511848882348501</v>
      </c>
      <c r="F21" s="96">
        <v>9.2325184583766795</v>
      </c>
      <c r="G21" s="96">
        <v>27.504725598152902</v>
      </c>
      <c r="H21" s="96">
        <v>6.3849491284601507</v>
      </c>
      <c r="I21" s="96">
        <v>6.9133280897165905</v>
      </c>
      <c r="J21" s="96">
        <v>3.1680536878694801</v>
      </c>
      <c r="K21" s="96">
        <v>1.53502651409433</v>
      </c>
      <c r="L21" s="96">
        <v>4.4902697079643801</v>
      </c>
      <c r="M21" s="97">
        <v>6.9469464389922102</v>
      </c>
      <c r="O21" s="75"/>
      <c r="P21" s="75"/>
      <c r="Q21" s="75"/>
      <c r="R21" s="75"/>
      <c r="S21" s="75"/>
      <c r="T21" s="75"/>
      <c r="U21" s="75"/>
      <c r="V21" s="75"/>
      <c r="W21" s="75"/>
      <c r="X21" s="75"/>
      <c r="Y21" s="75"/>
      <c r="Z21" s="75"/>
      <c r="AA21" s="75"/>
      <c r="AB21" s="75"/>
      <c r="AC21" s="75"/>
      <c r="AD21" s="75"/>
      <c r="AE21" s="75"/>
      <c r="AF21" s="75"/>
      <c r="AG21" s="75"/>
      <c r="AH21" s="75"/>
      <c r="AI21" s="75"/>
      <c r="AJ21" s="75"/>
      <c r="AK21" s="75"/>
      <c r="AL21" s="75"/>
    </row>
    <row r="22" spans="1:38">
      <c r="A22" s="177" t="s">
        <v>803</v>
      </c>
      <c r="B22" s="178"/>
      <c r="C22" s="178"/>
      <c r="D22" s="178"/>
      <c r="E22" s="178"/>
      <c r="F22" s="178"/>
      <c r="G22" s="178"/>
      <c r="H22" s="178"/>
      <c r="I22" s="178"/>
      <c r="J22" s="178"/>
      <c r="K22" s="178"/>
      <c r="L22" s="178"/>
      <c r="M22" s="178"/>
      <c r="O22" s="75"/>
      <c r="P22" s="75"/>
      <c r="Q22" s="75"/>
      <c r="R22" s="75"/>
      <c r="S22" s="75"/>
      <c r="T22" s="75"/>
      <c r="U22" s="75"/>
      <c r="V22" s="75"/>
      <c r="W22" s="75"/>
      <c r="X22" s="75"/>
      <c r="Y22" s="75"/>
      <c r="Z22" s="75"/>
      <c r="AA22" s="75"/>
      <c r="AB22" s="75"/>
      <c r="AC22" s="75"/>
      <c r="AD22" s="75"/>
      <c r="AE22" s="75"/>
      <c r="AF22" s="75"/>
      <c r="AG22" s="75"/>
      <c r="AH22" s="75"/>
      <c r="AI22" s="75"/>
      <c r="AJ22" s="75"/>
      <c r="AK22" s="75"/>
      <c r="AL22" s="75"/>
    </row>
    <row r="23" spans="1:38">
      <c r="A23" s="178"/>
      <c r="B23" s="178"/>
      <c r="C23" s="178"/>
      <c r="D23" s="178"/>
      <c r="E23" s="178"/>
      <c r="F23" s="178"/>
      <c r="G23" s="178"/>
      <c r="H23" s="178"/>
      <c r="I23" s="178"/>
      <c r="J23" s="178"/>
      <c r="K23" s="178"/>
      <c r="L23" s="178"/>
      <c r="M23" s="178"/>
      <c r="O23" s="75"/>
      <c r="P23" s="75"/>
      <c r="Q23" s="75"/>
      <c r="R23" s="75"/>
      <c r="S23" s="75"/>
      <c r="T23" s="75"/>
      <c r="U23" s="75"/>
      <c r="V23" s="75"/>
      <c r="W23" s="75"/>
      <c r="X23" s="75"/>
      <c r="Y23" s="75"/>
      <c r="Z23" s="75"/>
      <c r="AA23" s="75"/>
      <c r="AB23" s="75"/>
      <c r="AC23" s="75"/>
      <c r="AD23" s="75"/>
      <c r="AE23" s="75"/>
      <c r="AF23" s="75"/>
      <c r="AG23" s="75"/>
      <c r="AH23" s="75"/>
      <c r="AI23" s="75"/>
      <c r="AJ23" s="75"/>
      <c r="AK23" s="75"/>
      <c r="AL23" s="75"/>
    </row>
    <row r="24" spans="1:38">
      <c r="A24" s="19" t="s">
        <v>705</v>
      </c>
      <c r="O24" s="75"/>
      <c r="P24" s="75"/>
      <c r="Q24" s="75"/>
      <c r="R24" s="75"/>
      <c r="S24" s="75"/>
      <c r="T24" s="75"/>
      <c r="U24" s="75"/>
      <c r="V24" s="75"/>
      <c r="W24" s="75"/>
      <c r="X24" s="75"/>
      <c r="Y24" s="75"/>
      <c r="Z24" s="75"/>
      <c r="AA24" s="75"/>
      <c r="AB24" s="75"/>
      <c r="AC24" s="75"/>
      <c r="AD24" s="75"/>
      <c r="AE24" s="75"/>
      <c r="AF24" s="75"/>
      <c r="AG24" s="75"/>
      <c r="AH24" s="75"/>
      <c r="AI24" s="75"/>
      <c r="AJ24" s="75"/>
      <c r="AK24" s="75"/>
      <c r="AL24" s="75"/>
    </row>
    <row r="25" spans="1:38">
      <c r="A25" s="17" t="s">
        <v>780</v>
      </c>
      <c r="O25" s="75"/>
      <c r="P25" s="75"/>
      <c r="Q25" s="75"/>
      <c r="R25" s="75"/>
      <c r="S25" s="75"/>
      <c r="T25" s="75"/>
      <c r="U25" s="75"/>
      <c r="V25" s="75"/>
      <c r="W25" s="75"/>
      <c r="X25" s="75"/>
      <c r="Y25" s="75"/>
    </row>
    <row r="26" spans="1:38">
      <c r="A26" s="18" t="s">
        <v>687</v>
      </c>
    </row>
  </sheetData>
  <mergeCells count="3">
    <mergeCell ref="A22:M23"/>
    <mergeCell ref="A7:A15"/>
    <mergeCell ref="A17:A19"/>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zoomScaleNormal="100" workbookViewId="0"/>
  </sheetViews>
  <sheetFormatPr baseColWidth="10" defaultColWidth="8.58203125" defaultRowHeight="14"/>
  <cols>
    <col min="1" max="1" width="15.58203125" customWidth="1"/>
    <col min="2" max="2" width="56.58203125" bestFit="1" customWidth="1"/>
    <col min="3" max="12" width="10.58203125" customWidth="1"/>
    <col min="14" max="14" width="8.9140625" bestFit="1" customWidth="1"/>
  </cols>
  <sheetData>
    <row r="1" spans="1:34" ht="15">
      <c r="A1" s="3" t="s">
        <v>790</v>
      </c>
    </row>
    <row r="2" spans="1:34">
      <c r="A2" s="1" t="str">
        <f>HYPERLINK("#'Sommaire'!A1", "Retour au sommaire")</f>
        <v>Retour au sommaire</v>
      </c>
    </row>
    <row r="4" spans="1:34" ht="42">
      <c r="A4" s="37" t="s">
        <v>23</v>
      </c>
      <c r="B4" s="38" t="s">
        <v>24</v>
      </c>
      <c r="C4" s="12" t="s">
        <v>8</v>
      </c>
      <c r="D4" s="33" t="s">
        <v>13</v>
      </c>
      <c r="E4" s="33" t="s">
        <v>14</v>
      </c>
      <c r="F4" s="33" t="s">
        <v>15</v>
      </c>
      <c r="G4" s="33" t="s">
        <v>16</v>
      </c>
      <c r="H4" s="33" t="s">
        <v>17</v>
      </c>
      <c r="I4" s="33" t="s">
        <v>18</v>
      </c>
      <c r="J4" s="33" t="s">
        <v>19</v>
      </c>
      <c r="K4" s="33" t="s">
        <v>20</v>
      </c>
      <c r="L4" s="33" t="s">
        <v>21</v>
      </c>
      <c r="N4" s="75"/>
      <c r="O4" s="75"/>
      <c r="P4" s="75"/>
      <c r="Q4" s="75"/>
      <c r="R4" s="75"/>
      <c r="S4" s="75"/>
      <c r="T4" s="75"/>
      <c r="U4" s="75"/>
      <c r="V4" s="75"/>
      <c r="W4" s="75"/>
      <c r="X4" s="75"/>
      <c r="Y4" s="75"/>
      <c r="Z4" s="75"/>
      <c r="AA4" s="75"/>
      <c r="AB4" s="75"/>
      <c r="AC4" s="75"/>
      <c r="AD4" s="75"/>
      <c r="AE4" s="75"/>
      <c r="AF4" s="75"/>
      <c r="AG4" s="75"/>
      <c r="AH4" s="75"/>
    </row>
    <row r="5" spans="1:34">
      <c r="A5" s="25" t="s">
        <v>37</v>
      </c>
      <c r="B5" s="26" t="s">
        <v>38</v>
      </c>
      <c r="C5" s="94">
        <v>43.1010852484496</v>
      </c>
      <c r="D5" s="94">
        <v>2.4035353463946301</v>
      </c>
      <c r="E5" s="94">
        <v>9.0874817168989406</v>
      </c>
      <c r="F5" s="94">
        <v>9.4667034525907994</v>
      </c>
      <c r="G5" s="94">
        <v>7.4421828573772304</v>
      </c>
      <c r="H5" s="94">
        <v>11.0140616997262</v>
      </c>
      <c r="I5" s="94">
        <v>4.4905232300945501</v>
      </c>
      <c r="J5" s="94">
        <v>5.3906523756917899</v>
      </c>
      <c r="K5" s="94">
        <v>2.3714342778323201</v>
      </c>
      <c r="L5" s="95">
        <v>5.2323397949439503</v>
      </c>
      <c r="N5" s="75"/>
      <c r="O5" s="75"/>
      <c r="P5" s="75"/>
      <c r="Q5" s="75"/>
      <c r="R5" s="75"/>
      <c r="S5" s="75"/>
      <c r="T5" s="75"/>
      <c r="U5" s="75"/>
      <c r="V5" s="75"/>
      <c r="W5" s="75"/>
      <c r="X5" s="75"/>
      <c r="Y5" s="75"/>
      <c r="Z5" s="75"/>
      <c r="AA5" s="75"/>
      <c r="AB5" s="75"/>
      <c r="AC5" s="75"/>
      <c r="AD5" s="75"/>
      <c r="AE5" s="75"/>
      <c r="AF5" s="75"/>
      <c r="AG5" s="75"/>
      <c r="AH5" s="75"/>
    </row>
    <row r="6" spans="1:34" ht="5.15" customHeight="1">
      <c r="A6" s="25"/>
      <c r="B6" s="26"/>
      <c r="C6" s="111"/>
      <c r="D6" s="111"/>
      <c r="E6" s="111"/>
      <c r="F6" s="111"/>
      <c r="G6" s="111"/>
      <c r="H6" s="111"/>
      <c r="I6" s="111"/>
      <c r="J6" s="111"/>
      <c r="K6" s="111"/>
      <c r="L6" s="111"/>
      <c r="N6" s="75"/>
      <c r="O6" s="75"/>
      <c r="P6" s="75"/>
      <c r="Q6" s="75"/>
      <c r="R6" s="75"/>
      <c r="S6" s="75"/>
      <c r="T6" s="75"/>
      <c r="U6" s="75"/>
      <c r="V6" s="75"/>
      <c r="W6" s="75"/>
      <c r="X6" s="75"/>
      <c r="Y6" s="75"/>
      <c r="Z6" s="75"/>
      <c r="AA6" s="75"/>
      <c r="AB6" s="75"/>
      <c r="AC6" s="75"/>
      <c r="AD6" s="75"/>
      <c r="AE6" s="75"/>
      <c r="AF6" s="75"/>
      <c r="AG6" s="75"/>
      <c r="AH6" s="75"/>
    </row>
    <row r="7" spans="1:34">
      <c r="A7" s="190" t="s">
        <v>4</v>
      </c>
      <c r="B7" s="26" t="s">
        <v>25</v>
      </c>
      <c r="C7" s="94">
        <v>8.2361660079051386</v>
      </c>
      <c r="D7" s="94">
        <v>0.123517786561265</v>
      </c>
      <c r="E7" s="94">
        <v>0.139986824769433</v>
      </c>
      <c r="F7" s="94">
        <v>3.2295783926218702</v>
      </c>
      <c r="G7" s="94">
        <v>81.877470355731191</v>
      </c>
      <c r="H7" s="94">
        <v>0.158102766798419</v>
      </c>
      <c r="I7" s="94">
        <v>0.78227931488801095</v>
      </c>
      <c r="J7" s="94">
        <v>0</v>
      </c>
      <c r="K7" s="94">
        <v>0.21409749670619199</v>
      </c>
      <c r="L7" s="95">
        <v>5.2388010540184498</v>
      </c>
      <c r="N7" s="75"/>
      <c r="O7" s="75"/>
      <c r="P7" s="75"/>
      <c r="Q7" s="75"/>
      <c r="R7" s="75"/>
      <c r="S7" s="75"/>
      <c r="T7" s="75"/>
      <c r="U7" s="75"/>
      <c r="V7" s="75"/>
      <c r="W7" s="75"/>
      <c r="X7" s="75"/>
      <c r="Y7" s="75"/>
      <c r="Z7" s="75"/>
      <c r="AA7" s="75"/>
      <c r="AB7" s="75"/>
      <c r="AC7" s="75"/>
      <c r="AD7" s="75"/>
      <c r="AE7" s="75"/>
      <c r="AF7" s="75"/>
      <c r="AG7" s="75"/>
      <c r="AH7" s="75"/>
    </row>
    <row r="8" spans="1:34">
      <c r="A8" s="190"/>
      <c r="B8" s="26" t="s">
        <v>26</v>
      </c>
      <c r="C8" s="94">
        <v>13.786502849002799</v>
      </c>
      <c r="D8" s="94">
        <v>4.8967236467236504E-2</v>
      </c>
      <c r="E8" s="94">
        <v>0.120192307692308</v>
      </c>
      <c r="F8" s="94">
        <v>1.88301282051282</v>
      </c>
      <c r="G8" s="94">
        <v>5.8137464387464401</v>
      </c>
      <c r="H8" s="94">
        <v>0.13354700854700902</v>
      </c>
      <c r="I8" s="94">
        <v>0.58760683760683807</v>
      </c>
      <c r="J8" s="94">
        <v>0</v>
      </c>
      <c r="K8" s="94">
        <v>0</v>
      </c>
      <c r="L8" s="95">
        <v>77.626424501424495</v>
      </c>
      <c r="N8" s="75"/>
      <c r="O8" s="75"/>
      <c r="P8" s="75"/>
      <c r="Q8" s="75"/>
      <c r="R8" s="75"/>
      <c r="S8" s="75"/>
      <c r="T8" s="75"/>
      <c r="U8" s="75"/>
      <c r="V8" s="75"/>
      <c r="W8" s="75"/>
      <c r="X8" s="75"/>
      <c r="Y8" s="75"/>
      <c r="Z8" s="75"/>
      <c r="AA8" s="75"/>
      <c r="AB8" s="75"/>
      <c r="AC8" s="75"/>
      <c r="AD8" s="75"/>
      <c r="AE8" s="75"/>
      <c r="AF8" s="75"/>
      <c r="AG8" s="75"/>
      <c r="AH8" s="75"/>
    </row>
    <row r="9" spans="1:34">
      <c r="A9" s="190"/>
      <c r="B9" s="26" t="s">
        <v>27</v>
      </c>
      <c r="C9" s="94">
        <v>84.9878934624697</v>
      </c>
      <c r="D9" s="94">
        <v>1.1299435028248599</v>
      </c>
      <c r="E9" s="94">
        <v>0.32284100080710199</v>
      </c>
      <c r="F9" s="94">
        <v>1.45278450363196</v>
      </c>
      <c r="G9" s="94">
        <v>6.6182405165455993</v>
      </c>
      <c r="H9" s="94">
        <v>0.36319612590799</v>
      </c>
      <c r="I9" s="94">
        <v>2.0581113801452799</v>
      </c>
      <c r="J9" s="94">
        <v>0</v>
      </c>
      <c r="K9" s="94">
        <v>0</v>
      </c>
      <c r="L9" s="95">
        <v>3.0669895076674702</v>
      </c>
      <c r="N9" s="75"/>
      <c r="O9" s="75"/>
      <c r="P9" s="75"/>
      <c r="Q9" s="75"/>
      <c r="R9" s="75"/>
      <c r="S9" s="75"/>
      <c r="T9" s="75"/>
      <c r="U9" s="75"/>
      <c r="V9" s="75"/>
      <c r="W9" s="75"/>
      <c r="X9" s="75"/>
      <c r="Y9" s="75"/>
      <c r="Z9" s="75"/>
      <c r="AA9" s="75"/>
      <c r="AB9" s="75"/>
      <c r="AC9" s="75"/>
      <c r="AD9" s="75"/>
      <c r="AE9" s="75"/>
      <c r="AF9" s="75"/>
      <c r="AG9" s="75"/>
      <c r="AH9" s="75"/>
    </row>
    <row r="10" spans="1:34">
      <c r="A10" s="190"/>
      <c r="B10" s="26" t="s">
        <v>28</v>
      </c>
      <c r="C10" s="94">
        <v>5.87728100494295</v>
      </c>
      <c r="D10" s="94">
        <v>0.16358816169274398</v>
      </c>
      <c r="E10" s="94">
        <v>0.26182777715835998</v>
      </c>
      <c r="F10" s="94">
        <v>34.9448099007693</v>
      </c>
      <c r="G10" s="94">
        <v>49.386405024714804</v>
      </c>
      <c r="H10" s="94">
        <v>2.6638049578176703</v>
      </c>
      <c r="I10" s="94">
        <v>0.650078666022472</v>
      </c>
      <c r="J10" s="94">
        <v>2.4722810668847002</v>
      </c>
      <c r="K10" s="94">
        <v>0.16600388994189899</v>
      </c>
      <c r="L10" s="95">
        <v>3.4139195500551298</v>
      </c>
      <c r="N10" s="75"/>
      <c r="O10" s="75"/>
      <c r="P10" s="75"/>
      <c r="Q10" s="75"/>
      <c r="R10" s="75"/>
      <c r="S10" s="75"/>
      <c r="T10" s="75"/>
      <c r="U10" s="75"/>
      <c r="V10" s="75"/>
      <c r="W10" s="75"/>
      <c r="X10" s="75"/>
      <c r="Y10" s="75"/>
      <c r="Z10" s="75"/>
      <c r="AA10" s="75"/>
      <c r="AB10" s="75"/>
      <c r="AC10" s="75"/>
      <c r="AD10" s="75"/>
      <c r="AE10" s="75"/>
      <c r="AF10" s="75"/>
      <c r="AG10" s="75"/>
      <c r="AH10" s="75"/>
    </row>
    <row r="11" spans="1:34">
      <c r="A11" s="190"/>
      <c r="B11" s="26" t="s">
        <v>29</v>
      </c>
      <c r="C11" s="94">
        <v>12.0312612031261</v>
      </c>
      <c r="D11" s="94">
        <v>0.47680504768050497</v>
      </c>
      <c r="E11" s="94">
        <v>0.33340503334050298</v>
      </c>
      <c r="F11" s="94">
        <v>5.0315480031547999</v>
      </c>
      <c r="G11" s="94">
        <v>74.960564996056505</v>
      </c>
      <c r="H11" s="94">
        <v>1.1238976123897599</v>
      </c>
      <c r="I11" s="94">
        <v>3.3878253387825294</v>
      </c>
      <c r="J11" s="94">
        <v>0.37104753710475397</v>
      </c>
      <c r="K11" s="94">
        <v>7.5285007528500703E-2</v>
      </c>
      <c r="L11" s="95">
        <v>2.20836022083602</v>
      </c>
      <c r="N11" s="75"/>
      <c r="O11" s="75"/>
      <c r="P11" s="75"/>
      <c r="Q11" s="75"/>
      <c r="R11" s="75"/>
      <c r="S11" s="75"/>
      <c r="T11" s="75"/>
      <c r="U11" s="75"/>
      <c r="V11" s="75"/>
      <c r="W11" s="75"/>
      <c r="X11" s="75"/>
      <c r="Y11" s="75"/>
      <c r="Z11" s="75"/>
      <c r="AA11" s="75"/>
      <c r="AB11" s="75"/>
      <c r="AC11" s="75"/>
      <c r="AD11" s="75"/>
      <c r="AE11" s="75"/>
      <c r="AF11" s="75"/>
      <c r="AG11" s="75"/>
      <c r="AH11" s="75"/>
    </row>
    <row r="12" spans="1:34">
      <c r="A12" s="190"/>
      <c r="B12" s="26" t="s">
        <v>30</v>
      </c>
      <c r="C12" s="94">
        <v>11.7081602590474</v>
      </c>
      <c r="D12" s="94">
        <v>0.15221689912810402</v>
      </c>
      <c r="E12" s="94">
        <v>0.149629079134208</v>
      </c>
      <c r="F12" s="94">
        <v>22.8503841917376</v>
      </c>
      <c r="G12" s="94">
        <v>59.055091812314501</v>
      </c>
      <c r="H12" s="94">
        <v>0.71817534360498803</v>
      </c>
      <c r="I12" s="94">
        <v>1.85281276127029</v>
      </c>
      <c r="J12" s="94">
        <v>4.5342145192184295E-3</v>
      </c>
      <c r="K12" s="94">
        <v>1.41144568453368</v>
      </c>
      <c r="L12" s="95">
        <v>2.0975497547100499</v>
      </c>
      <c r="N12" s="75"/>
      <c r="O12" s="75"/>
      <c r="P12" s="75"/>
      <c r="Q12" s="75"/>
      <c r="R12" s="75"/>
      <c r="S12" s="75"/>
      <c r="T12" s="75"/>
      <c r="U12" s="75"/>
      <c r="V12" s="75"/>
      <c r="W12" s="75"/>
      <c r="X12" s="75"/>
      <c r="Y12" s="75"/>
      <c r="Z12" s="75"/>
      <c r="AA12" s="75"/>
      <c r="AB12" s="75"/>
      <c r="AC12" s="75"/>
      <c r="AD12" s="75"/>
      <c r="AE12" s="75"/>
      <c r="AF12" s="75"/>
      <c r="AG12" s="75"/>
      <c r="AH12" s="75"/>
    </row>
    <row r="13" spans="1:34">
      <c r="A13" s="190"/>
      <c r="B13" s="26" t="s">
        <v>31</v>
      </c>
      <c r="C13" s="94">
        <v>14.0491777103624</v>
      </c>
      <c r="D13" s="94">
        <v>2.0767470328383602</v>
      </c>
      <c r="E13" s="94">
        <v>3.7918462930437999</v>
      </c>
      <c r="F13" s="94">
        <v>20.4686252594603</v>
      </c>
      <c r="G13" s="94">
        <v>40.066528287828</v>
      </c>
      <c r="H13" s="94">
        <v>2.7481505135983801</v>
      </c>
      <c r="I13" s="94">
        <v>15.260790888285699</v>
      </c>
      <c r="J13" s="94">
        <v>0.38054180637607099</v>
      </c>
      <c r="K13" s="94">
        <v>4.7900367236148801E-2</v>
      </c>
      <c r="L13" s="95">
        <v>1.1096918409707799</v>
      </c>
      <c r="N13" s="75"/>
      <c r="O13" s="75"/>
      <c r="P13" s="75"/>
      <c r="Q13" s="75"/>
      <c r="R13" s="75"/>
      <c r="S13" s="75"/>
      <c r="T13" s="75"/>
      <c r="U13" s="75"/>
      <c r="V13" s="75"/>
      <c r="W13" s="75"/>
      <c r="X13" s="75"/>
      <c r="Y13" s="75"/>
      <c r="Z13" s="75"/>
      <c r="AA13" s="75"/>
      <c r="AB13" s="75"/>
      <c r="AC13" s="75"/>
      <c r="AD13" s="75"/>
      <c r="AE13" s="75"/>
      <c r="AF13" s="75"/>
      <c r="AG13" s="75"/>
      <c r="AH13" s="75"/>
    </row>
    <row r="14" spans="1:34">
      <c r="A14" s="190"/>
      <c r="B14" s="26" t="s">
        <v>32</v>
      </c>
      <c r="C14" s="94">
        <v>13.772418058132299</v>
      </c>
      <c r="D14" s="94">
        <v>2.0652280050776297</v>
      </c>
      <c r="E14" s="94">
        <v>3.0657813364580297</v>
      </c>
      <c r="F14" s="94">
        <v>2.3047065716238699</v>
      </c>
      <c r="G14" s="94">
        <v>12.5481723789994</v>
      </c>
      <c r="H14" s="94">
        <v>3.0270481398300898E-2</v>
      </c>
      <c r="I14" s="94">
        <v>64.863213227874908</v>
      </c>
      <c r="J14" s="94">
        <v>6.5097809458711702E-3</v>
      </c>
      <c r="K14" s="94">
        <v>2.2377372001432101E-2</v>
      </c>
      <c r="L14" s="95">
        <v>1.3213227874881999</v>
      </c>
      <c r="N14" s="75"/>
      <c r="O14" s="75"/>
      <c r="P14" s="75"/>
      <c r="Q14" s="75"/>
      <c r="R14" s="75"/>
      <c r="S14" s="75"/>
      <c r="T14" s="75"/>
      <c r="U14" s="75"/>
      <c r="V14" s="75"/>
      <c r="W14" s="75"/>
      <c r="X14" s="75"/>
      <c r="Y14" s="75"/>
      <c r="Z14" s="75"/>
      <c r="AA14" s="75"/>
      <c r="AB14" s="75"/>
      <c r="AC14" s="75"/>
      <c r="AD14" s="75"/>
      <c r="AE14" s="75"/>
      <c r="AF14" s="75"/>
      <c r="AG14" s="75"/>
      <c r="AH14" s="75"/>
    </row>
    <row r="15" spans="1:34">
      <c r="A15" s="190"/>
      <c r="B15" s="26" t="s">
        <v>39</v>
      </c>
      <c r="C15" s="94">
        <v>11.225956782398299</v>
      </c>
      <c r="D15" s="94">
        <v>0.53130475202917704</v>
      </c>
      <c r="E15" s="94">
        <v>0.76717798357588107</v>
      </c>
      <c r="F15" s="94">
        <v>20.560541590684302</v>
      </c>
      <c r="G15" s="94">
        <v>48.810943850490503</v>
      </c>
      <c r="H15" s="94">
        <v>1.07139366634486</v>
      </c>
      <c r="I15" s="94">
        <v>11.4534749287851</v>
      </c>
      <c r="J15" s="94">
        <v>0.50849215146422599</v>
      </c>
      <c r="K15" s="94">
        <v>0.80355418886544905</v>
      </c>
      <c r="L15" s="95">
        <v>4.2671601053622696</v>
      </c>
      <c r="N15" s="75"/>
      <c r="O15" s="75"/>
      <c r="P15" s="75"/>
      <c r="Q15" s="75"/>
      <c r="R15" s="75"/>
      <c r="S15" s="75"/>
      <c r="T15" s="75"/>
      <c r="U15" s="75"/>
      <c r="V15" s="75"/>
      <c r="W15" s="75"/>
      <c r="X15" s="75"/>
      <c r="Y15" s="75"/>
      <c r="Z15" s="75"/>
      <c r="AA15" s="75"/>
      <c r="AB15" s="75"/>
      <c r="AC15" s="75"/>
      <c r="AD15" s="75"/>
      <c r="AE15" s="75"/>
      <c r="AF15" s="75"/>
      <c r="AG15" s="75"/>
      <c r="AH15" s="75"/>
    </row>
    <row r="16" spans="1:34" ht="5.15" customHeight="1">
      <c r="A16" s="25"/>
      <c r="B16" s="26"/>
      <c r="C16" s="111"/>
      <c r="D16" s="111"/>
      <c r="E16" s="111"/>
      <c r="F16" s="111"/>
      <c r="G16" s="111"/>
      <c r="H16" s="111"/>
      <c r="I16" s="111"/>
      <c r="J16" s="111"/>
      <c r="K16" s="111"/>
      <c r="L16" s="111"/>
      <c r="N16" s="75"/>
      <c r="O16" s="75"/>
      <c r="P16" s="75"/>
      <c r="Q16" s="75"/>
      <c r="R16" s="75"/>
      <c r="S16" s="75"/>
      <c r="T16" s="75"/>
      <c r="U16" s="75"/>
      <c r="V16" s="75"/>
      <c r="W16" s="75"/>
      <c r="X16" s="75"/>
      <c r="Y16" s="75"/>
      <c r="Z16" s="75"/>
      <c r="AA16" s="75"/>
      <c r="AB16" s="75"/>
      <c r="AC16" s="75"/>
      <c r="AD16" s="75"/>
      <c r="AE16" s="75"/>
      <c r="AF16" s="75"/>
      <c r="AG16" s="75"/>
      <c r="AH16" s="75"/>
    </row>
    <row r="17" spans="1:34">
      <c r="A17" s="190" t="s">
        <v>33</v>
      </c>
      <c r="B17" s="26" t="s">
        <v>702</v>
      </c>
      <c r="C17" s="94">
        <v>6.2353096030537198</v>
      </c>
      <c r="D17" s="94">
        <v>0.227665895714635</v>
      </c>
      <c r="E17" s="94">
        <v>0.34926320803795802</v>
      </c>
      <c r="F17" s="94">
        <v>1.9700174874485201</v>
      </c>
      <c r="G17" s="94">
        <v>74.930426280062406</v>
      </c>
      <c r="H17" s="94">
        <v>0.10133631685501698</v>
      </c>
      <c r="I17" s="94">
        <v>10.2617789561435</v>
      </c>
      <c r="J17" s="94">
        <v>2.0605730116645699E-2</v>
      </c>
      <c r="K17" s="94">
        <v>0.108669763010599</v>
      </c>
      <c r="L17" s="95">
        <v>5.7949267595569802</v>
      </c>
      <c r="N17" s="75"/>
      <c r="O17" s="75"/>
      <c r="P17" s="75"/>
      <c r="Q17" s="75"/>
      <c r="R17" s="75"/>
      <c r="S17" s="75"/>
      <c r="T17" s="75"/>
      <c r="U17" s="75"/>
      <c r="V17" s="75"/>
      <c r="W17" s="75"/>
      <c r="X17" s="75"/>
      <c r="Y17" s="75"/>
      <c r="Z17" s="75"/>
      <c r="AA17" s="75"/>
      <c r="AB17" s="75"/>
      <c r="AC17" s="75"/>
      <c r="AD17" s="75"/>
      <c r="AE17" s="75"/>
      <c r="AF17" s="75"/>
      <c r="AG17" s="75"/>
      <c r="AH17" s="75"/>
    </row>
    <row r="18" spans="1:34">
      <c r="A18" s="190"/>
      <c r="B18" s="26" t="s">
        <v>703</v>
      </c>
      <c r="C18" s="94">
        <v>7.5301394937827411</v>
      </c>
      <c r="D18" s="94">
        <v>0.33926655305182102</v>
      </c>
      <c r="E18" s="94">
        <v>0.48049611815943899</v>
      </c>
      <c r="F18" s="94">
        <v>1.03673546676766</v>
      </c>
      <c r="G18" s="94">
        <v>69.243514485892803</v>
      </c>
      <c r="H18" s="94">
        <v>0.11519282964085099</v>
      </c>
      <c r="I18" s="94">
        <v>18.662816385785501</v>
      </c>
      <c r="J18" s="94">
        <v>0</v>
      </c>
      <c r="K18" s="94">
        <v>3.6293631256706399E-2</v>
      </c>
      <c r="L18" s="95">
        <v>2.5555450356624401</v>
      </c>
      <c r="N18" s="75"/>
      <c r="O18" s="75"/>
      <c r="P18" s="75"/>
      <c r="Q18" s="75"/>
      <c r="R18" s="75"/>
      <c r="S18" s="75"/>
      <c r="T18" s="75"/>
      <c r="U18" s="75"/>
      <c r="V18" s="75"/>
      <c r="W18" s="75"/>
      <c r="X18" s="75"/>
      <c r="Y18" s="75"/>
      <c r="Z18" s="75"/>
      <c r="AA18" s="75"/>
      <c r="AB18" s="75"/>
      <c r="AC18" s="75"/>
      <c r="AD18" s="75"/>
      <c r="AE18" s="75"/>
      <c r="AF18" s="75"/>
      <c r="AG18" s="75"/>
      <c r="AH18" s="75"/>
    </row>
    <row r="19" spans="1:34">
      <c r="A19" s="190"/>
      <c r="B19" s="26" t="s">
        <v>40</v>
      </c>
      <c r="C19" s="94">
        <v>6.35227441186868</v>
      </c>
      <c r="D19" s="94">
        <v>0.237747026558562</v>
      </c>
      <c r="E19" s="94">
        <v>0.36111776310537902</v>
      </c>
      <c r="F19" s="94">
        <v>1.8857120864835299</v>
      </c>
      <c r="G19" s="94">
        <v>74.416715131196298</v>
      </c>
      <c r="H19" s="94">
        <v>0.102588005884164</v>
      </c>
      <c r="I19" s="94">
        <v>11.0206629947658</v>
      </c>
      <c r="J19" s="94">
        <v>1.8744369561994701E-2</v>
      </c>
      <c r="K19" s="94">
        <v>0.102131869134366</v>
      </c>
      <c r="L19" s="95">
        <v>5.5023063414411597</v>
      </c>
      <c r="N19" s="75"/>
      <c r="O19" s="75"/>
      <c r="P19" s="75"/>
      <c r="Q19" s="75"/>
      <c r="R19" s="75"/>
      <c r="S19" s="75"/>
      <c r="T19" s="75"/>
      <c r="U19" s="75"/>
      <c r="V19" s="75"/>
      <c r="W19" s="75"/>
      <c r="X19" s="75"/>
      <c r="Y19" s="75"/>
      <c r="Z19" s="75"/>
      <c r="AA19" s="75"/>
      <c r="AB19" s="75"/>
      <c r="AC19" s="75"/>
      <c r="AD19" s="75"/>
      <c r="AE19" s="75"/>
      <c r="AF19" s="75"/>
      <c r="AG19" s="75"/>
      <c r="AH19" s="75"/>
    </row>
    <row r="20" spans="1:34" ht="5.15" customHeight="1">
      <c r="A20" s="25"/>
      <c r="B20" s="26"/>
      <c r="C20" s="111"/>
      <c r="D20" s="111"/>
      <c r="E20" s="111"/>
      <c r="F20" s="111"/>
      <c r="G20" s="111"/>
      <c r="H20" s="111"/>
      <c r="I20" s="111"/>
      <c r="J20" s="111"/>
      <c r="K20" s="111"/>
      <c r="L20" s="111"/>
      <c r="N20" s="75"/>
      <c r="O20" s="75"/>
      <c r="P20" s="75"/>
      <c r="Q20" s="75"/>
      <c r="R20" s="75"/>
      <c r="S20" s="75"/>
      <c r="T20" s="75"/>
      <c r="U20" s="75"/>
      <c r="V20" s="75"/>
      <c r="W20" s="75"/>
      <c r="X20" s="75"/>
      <c r="Y20" s="75"/>
      <c r="Z20" s="75"/>
      <c r="AA20" s="75"/>
      <c r="AB20" s="75"/>
      <c r="AC20" s="75"/>
      <c r="AD20" s="75"/>
      <c r="AE20" s="75"/>
      <c r="AF20" s="75"/>
      <c r="AG20" s="75"/>
      <c r="AH20" s="75"/>
    </row>
    <row r="21" spans="1:34">
      <c r="A21" s="31" t="s">
        <v>6</v>
      </c>
      <c r="B21" s="32" t="s">
        <v>6</v>
      </c>
      <c r="C21" s="96">
        <v>29.219122845012503</v>
      </c>
      <c r="D21" s="96">
        <v>1.5868060967314399</v>
      </c>
      <c r="E21" s="96">
        <v>5.6244887775727896</v>
      </c>
      <c r="F21" s="96">
        <v>10.521093852886301</v>
      </c>
      <c r="G21" s="96">
        <v>29.033616687991497</v>
      </c>
      <c r="H21" s="96">
        <v>6.7861639651166596</v>
      </c>
      <c r="I21" s="96">
        <v>7.2453160849755891</v>
      </c>
      <c r="J21" s="96">
        <v>3.3120205685095399</v>
      </c>
      <c r="K21" s="96">
        <v>1.60300059624997</v>
      </c>
      <c r="L21" s="97">
        <v>5.0683705249536999</v>
      </c>
      <c r="N21" s="75"/>
      <c r="O21" s="75"/>
      <c r="P21" s="75"/>
      <c r="Q21" s="75"/>
      <c r="R21" s="75"/>
      <c r="S21" s="75"/>
      <c r="T21" s="75"/>
      <c r="U21" s="75"/>
      <c r="V21" s="75"/>
      <c r="W21" s="75"/>
      <c r="X21" s="75"/>
      <c r="Y21" s="75"/>
      <c r="Z21" s="75"/>
      <c r="AA21" s="75"/>
      <c r="AB21" s="75"/>
      <c r="AC21" s="75"/>
      <c r="AD21" s="75"/>
      <c r="AE21" s="75"/>
      <c r="AF21" s="75"/>
      <c r="AG21" s="75"/>
      <c r="AH21" s="75"/>
    </row>
    <row r="22" spans="1:34">
      <c r="A22" s="177" t="s">
        <v>804</v>
      </c>
      <c r="B22" s="178"/>
      <c r="C22" s="178"/>
      <c r="D22" s="178"/>
      <c r="E22" s="178"/>
      <c r="F22" s="178"/>
      <c r="G22" s="178"/>
      <c r="H22" s="178"/>
      <c r="I22" s="178"/>
      <c r="J22" s="178"/>
      <c r="K22" s="178"/>
      <c r="L22" s="178"/>
      <c r="N22" s="75"/>
      <c r="O22" s="75"/>
      <c r="P22" s="75"/>
      <c r="Q22" s="75"/>
      <c r="R22" s="75"/>
      <c r="S22" s="75"/>
      <c r="T22" s="75"/>
      <c r="U22" s="75"/>
      <c r="V22" s="75"/>
      <c r="W22" s="75"/>
      <c r="X22" s="75"/>
      <c r="Y22" s="75"/>
      <c r="Z22" s="75"/>
      <c r="AA22" s="75"/>
      <c r="AB22" s="75"/>
      <c r="AC22" s="75"/>
      <c r="AD22" s="75"/>
      <c r="AE22" s="75"/>
      <c r="AF22" s="75"/>
      <c r="AG22" s="75"/>
      <c r="AH22" s="75"/>
    </row>
    <row r="23" spans="1:34">
      <c r="A23" s="178"/>
      <c r="B23" s="178"/>
      <c r="C23" s="178"/>
      <c r="D23" s="178"/>
      <c r="E23" s="178"/>
      <c r="F23" s="178"/>
      <c r="G23" s="178"/>
      <c r="H23" s="178"/>
      <c r="I23" s="178"/>
      <c r="J23" s="178"/>
      <c r="K23" s="178"/>
      <c r="L23" s="178"/>
      <c r="N23" s="75"/>
      <c r="O23" s="75"/>
      <c r="P23" s="75"/>
      <c r="Q23" s="75"/>
      <c r="R23" s="75"/>
      <c r="S23" s="75"/>
      <c r="T23" s="75"/>
      <c r="U23" s="75"/>
      <c r="V23" s="75"/>
      <c r="W23" s="75"/>
      <c r="X23" s="75"/>
      <c r="Y23" s="75"/>
      <c r="Z23" s="75"/>
      <c r="AA23" s="75"/>
      <c r="AB23" s="75"/>
      <c r="AC23" s="75"/>
      <c r="AD23" s="75"/>
      <c r="AE23" s="75"/>
      <c r="AF23" s="75"/>
      <c r="AG23" s="75"/>
      <c r="AH23" s="75"/>
    </row>
    <row r="24" spans="1:34">
      <c r="A24" s="19" t="s">
        <v>706</v>
      </c>
      <c r="N24" s="75"/>
      <c r="O24" s="75"/>
      <c r="P24" s="75"/>
      <c r="Q24" s="75"/>
      <c r="R24" s="75"/>
      <c r="S24" s="75"/>
      <c r="T24" s="75"/>
      <c r="U24" s="75"/>
      <c r="V24" s="75"/>
      <c r="W24" s="75"/>
      <c r="X24" s="75"/>
      <c r="Y24" s="75"/>
      <c r="Z24" s="75"/>
      <c r="AA24" s="75"/>
      <c r="AB24" s="75"/>
      <c r="AC24" s="75"/>
      <c r="AD24" s="75"/>
      <c r="AE24" s="75"/>
      <c r="AF24" s="75"/>
      <c r="AG24" s="75"/>
      <c r="AH24" s="75"/>
    </row>
    <row r="25" spans="1:34">
      <c r="A25" s="17" t="s">
        <v>780</v>
      </c>
    </row>
    <row r="26" spans="1:34">
      <c r="A26" s="18" t="s">
        <v>687</v>
      </c>
    </row>
  </sheetData>
  <mergeCells count="3">
    <mergeCell ref="A7:A15"/>
    <mergeCell ref="A17:A19"/>
    <mergeCell ref="A22:L23"/>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showGridLines="0" zoomScaleNormal="100" workbookViewId="0"/>
  </sheetViews>
  <sheetFormatPr baseColWidth="10" defaultColWidth="8.58203125" defaultRowHeight="14"/>
  <cols>
    <col min="1" max="1" width="15.58203125" customWidth="1"/>
    <col min="2" max="2" width="56.58203125" bestFit="1" customWidth="1"/>
    <col min="3" max="12" width="10.58203125" customWidth="1"/>
  </cols>
  <sheetData>
    <row r="1" spans="1:35" ht="15">
      <c r="A1" s="3" t="s">
        <v>791</v>
      </c>
    </row>
    <row r="2" spans="1:35">
      <c r="A2" s="1" t="str">
        <f>HYPERLINK("#'Sommaire'!A1", "Retour au sommaire")</f>
        <v>Retour au sommaire</v>
      </c>
    </row>
    <row r="3" spans="1:35">
      <c r="N3" s="75"/>
      <c r="O3" s="75"/>
      <c r="P3" s="75"/>
      <c r="Q3" s="75"/>
      <c r="R3" s="75"/>
      <c r="S3" s="75"/>
      <c r="T3" s="75"/>
      <c r="U3" s="75"/>
      <c r="V3" s="75"/>
      <c r="W3" s="75"/>
      <c r="X3" s="75"/>
      <c r="Y3" s="75"/>
      <c r="Z3" s="75"/>
      <c r="AA3" s="75"/>
      <c r="AB3" s="75"/>
      <c r="AC3" s="75"/>
      <c r="AD3" s="75"/>
      <c r="AE3" s="75"/>
      <c r="AF3" s="75"/>
      <c r="AG3" s="75"/>
      <c r="AH3" s="75"/>
      <c r="AI3" s="75"/>
    </row>
    <row r="4" spans="1:35" ht="42">
      <c r="A4" s="37" t="s">
        <v>23</v>
      </c>
      <c r="B4" s="38" t="s">
        <v>24</v>
      </c>
      <c r="C4" s="12" t="s">
        <v>8</v>
      </c>
      <c r="D4" s="33" t="s">
        <v>13</v>
      </c>
      <c r="E4" s="33" t="s">
        <v>14</v>
      </c>
      <c r="F4" s="33" t="s">
        <v>15</v>
      </c>
      <c r="G4" s="33" t="s">
        <v>16</v>
      </c>
      <c r="H4" s="33" t="s">
        <v>17</v>
      </c>
      <c r="I4" s="33" t="s">
        <v>18</v>
      </c>
      <c r="J4" s="33" t="s">
        <v>19</v>
      </c>
      <c r="K4" s="33" t="s">
        <v>20</v>
      </c>
      <c r="L4" s="39" t="s">
        <v>21</v>
      </c>
      <c r="N4" s="75"/>
      <c r="O4" s="75"/>
      <c r="P4" s="75"/>
      <c r="Q4" s="75"/>
      <c r="R4" s="75"/>
      <c r="S4" s="75"/>
      <c r="T4" s="75"/>
      <c r="U4" s="75"/>
      <c r="V4" s="75"/>
      <c r="W4" s="75"/>
      <c r="X4" s="75"/>
      <c r="Y4" s="75"/>
      <c r="Z4" s="75"/>
      <c r="AA4" s="75"/>
      <c r="AB4" s="75"/>
      <c r="AC4" s="75"/>
      <c r="AD4" s="75"/>
      <c r="AE4" s="75"/>
      <c r="AF4" s="75"/>
      <c r="AG4" s="75"/>
      <c r="AH4" s="75"/>
      <c r="AI4" s="75"/>
    </row>
    <row r="5" spans="1:35">
      <c r="A5" s="25" t="s">
        <v>37</v>
      </c>
      <c r="B5" s="26" t="s">
        <v>38</v>
      </c>
      <c r="C5" s="94">
        <v>28.0640278284075</v>
      </c>
      <c r="D5" s="94">
        <v>5.2412810367168401</v>
      </c>
      <c r="E5" s="94">
        <v>12.614311716323101</v>
      </c>
      <c r="F5" s="94">
        <v>8.9892048674442098</v>
      </c>
      <c r="G5" s="94">
        <v>5.2696635105313705</v>
      </c>
      <c r="H5" s="94">
        <v>13.593972996690102</v>
      </c>
      <c r="I5" s="94">
        <v>5.0433776438977205</v>
      </c>
      <c r="J5" s="94">
        <v>11.7526975195898</v>
      </c>
      <c r="K5" s="94">
        <v>4.3398018628505799</v>
      </c>
      <c r="L5" s="95">
        <v>5.0916610175488</v>
      </c>
      <c r="N5" s="75"/>
      <c r="O5" s="75"/>
      <c r="P5" s="75"/>
      <c r="Q5" s="75"/>
      <c r="R5" s="75"/>
      <c r="S5" s="75"/>
      <c r="T5" s="75"/>
      <c r="U5" s="75"/>
      <c r="V5" s="75"/>
      <c r="W5" s="75"/>
      <c r="X5" s="75"/>
      <c r="Y5" s="75"/>
      <c r="Z5" s="75"/>
      <c r="AA5" s="75"/>
      <c r="AB5" s="75"/>
      <c r="AC5" s="75"/>
      <c r="AD5" s="75"/>
      <c r="AE5" s="75"/>
      <c r="AF5" s="75"/>
      <c r="AG5" s="75"/>
      <c r="AH5" s="75"/>
      <c r="AI5" s="75"/>
    </row>
    <row r="6" spans="1:35" ht="5.15" customHeight="1">
      <c r="A6" s="25"/>
      <c r="B6" s="26"/>
      <c r="C6" s="111"/>
      <c r="D6" s="111"/>
      <c r="E6" s="111"/>
      <c r="F6" s="111"/>
      <c r="G6" s="111"/>
      <c r="H6" s="111"/>
      <c r="I6" s="111"/>
      <c r="J6" s="111"/>
      <c r="K6" s="111"/>
      <c r="L6" s="111"/>
      <c r="N6" s="75"/>
      <c r="O6" s="75"/>
      <c r="P6" s="75"/>
      <c r="Q6" s="75"/>
      <c r="R6" s="75"/>
      <c r="S6" s="75"/>
      <c r="T6" s="75"/>
      <c r="U6" s="75"/>
      <c r="V6" s="75"/>
      <c r="W6" s="75"/>
      <c r="X6" s="75"/>
      <c r="Y6" s="75"/>
      <c r="Z6" s="75"/>
      <c r="AA6" s="75"/>
      <c r="AB6" s="75"/>
      <c r="AC6" s="75"/>
      <c r="AD6" s="75"/>
      <c r="AE6" s="75"/>
      <c r="AF6" s="75"/>
      <c r="AG6" s="75"/>
      <c r="AH6" s="75"/>
      <c r="AI6" s="75"/>
    </row>
    <row r="7" spans="1:35">
      <c r="A7" s="190" t="s">
        <v>4</v>
      </c>
      <c r="B7" s="26" t="s">
        <v>25</v>
      </c>
      <c r="C7" s="94">
        <v>12.241653418124001</v>
      </c>
      <c r="D7" s="94">
        <v>0.628359451888864</v>
      </c>
      <c r="E7" s="94">
        <v>0.52237111060640495</v>
      </c>
      <c r="F7" s="94">
        <v>7.5705958058899192</v>
      </c>
      <c r="G7" s="94">
        <v>69.657052009993208</v>
      </c>
      <c r="H7" s="94">
        <v>0.34067681126504701</v>
      </c>
      <c r="I7" s="94">
        <v>2.1651904004845202</v>
      </c>
      <c r="J7" s="94">
        <v>0</v>
      </c>
      <c r="K7" s="94">
        <v>0.423953365129836</v>
      </c>
      <c r="L7" s="95">
        <v>6.4501476266182109</v>
      </c>
      <c r="N7" s="75"/>
      <c r="O7" s="75"/>
      <c r="P7" s="75"/>
      <c r="Q7" s="75"/>
      <c r="R7" s="75"/>
      <c r="S7" s="75"/>
      <c r="T7" s="75"/>
      <c r="U7" s="75"/>
      <c r="V7" s="75"/>
      <c r="W7" s="75"/>
      <c r="X7" s="75"/>
      <c r="Y7" s="75"/>
      <c r="Z7" s="75"/>
      <c r="AA7" s="75"/>
      <c r="AB7" s="75"/>
      <c r="AC7" s="75"/>
      <c r="AD7" s="75"/>
      <c r="AE7" s="75"/>
      <c r="AF7" s="75"/>
      <c r="AG7" s="75"/>
      <c r="AH7" s="75"/>
      <c r="AI7" s="75"/>
    </row>
    <row r="8" spans="1:35">
      <c r="A8" s="190"/>
      <c r="B8" s="26" t="s">
        <v>26</v>
      </c>
      <c r="C8" s="94">
        <v>17.632527840309201</v>
      </c>
      <c r="D8" s="94">
        <v>0.42034384524971596</v>
      </c>
      <c r="E8" s="94">
        <v>0.25300316751997098</v>
      </c>
      <c r="F8" s="94">
        <v>2.8169014084507</v>
      </c>
      <c r="G8" s="94">
        <v>7.530330497838519</v>
      </c>
      <c r="H8" s="94">
        <v>0.892483614558639</v>
      </c>
      <c r="I8" s="94">
        <v>0.80682112476841206</v>
      </c>
      <c r="J8" s="94">
        <v>2.58979620296034E-2</v>
      </c>
      <c r="K8" s="94">
        <v>2.9882263880311601E-2</v>
      </c>
      <c r="L8" s="95">
        <v>69.591808275394897</v>
      </c>
      <c r="N8" s="75"/>
      <c r="O8" s="75"/>
      <c r="P8" s="75"/>
      <c r="Q8" s="75"/>
      <c r="R8" s="75"/>
      <c r="S8" s="75"/>
      <c r="T8" s="75"/>
      <c r="U8" s="75"/>
      <c r="V8" s="75"/>
      <c r="W8" s="75"/>
      <c r="X8" s="75"/>
      <c r="Y8" s="75"/>
      <c r="Z8" s="75"/>
      <c r="AA8" s="75"/>
      <c r="AB8" s="75"/>
      <c r="AC8" s="75"/>
      <c r="AD8" s="75"/>
      <c r="AE8" s="75"/>
      <c r="AF8" s="75"/>
      <c r="AG8" s="75"/>
      <c r="AH8" s="75"/>
      <c r="AI8" s="75"/>
    </row>
    <row r="9" spans="1:35">
      <c r="A9" s="190"/>
      <c r="B9" s="26" t="s">
        <v>27</v>
      </c>
      <c r="C9" s="94">
        <v>73.727810650887605</v>
      </c>
      <c r="D9" s="94">
        <v>3.55029585798817</v>
      </c>
      <c r="E9" s="94">
        <v>1.1834319526627199</v>
      </c>
      <c r="F9" s="94">
        <v>2.9585798816567999</v>
      </c>
      <c r="G9" s="94">
        <v>8.0078895463510893</v>
      </c>
      <c r="H9" s="94">
        <v>2.3274161735700201</v>
      </c>
      <c r="I9" s="94">
        <v>3.3925049309664703</v>
      </c>
      <c r="J9" s="94">
        <v>0</v>
      </c>
      <c r="K9" s="94">
        <v>3.9447731755424098E-2</v>
      </c>
      <c r="L9" s="95">
        <v>4.8126232741617399</v>
      </c>
      <c r="N9" s="75"/>
      <c r="O9" s="75"/>
      <c r="P9" s="75"/>
      <c r="Q9" s="75"/>
      <c r="R9" s="75"/>
      <c r="S9" s="75"/>
      <c r="T9" s="75"/>
      <c r="U9" s="75"/>
      <c r="V9" s="75"/>
      <c r="W9" s="75"/>
      <c r="X9" s="75"/>
      <c r="Y9" s="75"/>
      <c r="Z9" s="75"/>
      <c r="AA9" s="75"/>
      <c r="AB9" s="75"/>
      <c r="AC9" s="75"/>
      <c r="AD9" s="75"/>
      <c r="AE9" s="75"/>
      <c r="AF9" s="75"/>
      <c r="AG9" s="75"/>
      <c r="AH9" s="75"/>
      <c r="AI9" s="75"/>
    </row>
    <row r="10" spans="1:35">
      <c r="A10" s="190"/>
      <c r="B10" s="26" t="s">
        <v>28</v>
      </c>
      <c r="C10" s="94">
        <v>8.5754446743787298</v>
      </c>
      <c r="D10" s="94">
        <v>0.66732215687040097</v>
      </c>
      <c r="E10" s="94">
        <v>0.459316420739521</v>
      </c>
      <c r="F10" s="94">
        <v>35.480596188454598</v>
      </c>
      <c r="G10" s="94">
        <v>40.474508648566101</v>
      </c>
      <c r="H10" s="94">
        <v>4.5182679440443305</v>
      </c>
      <c r="I10" s="94">
        <v>1.08936792523152</v>
      </c>
      <c r="J10" s="94">
        <v>4.7315980590864104</v>
      </c>
      <c r="K10" s="94">
        <v>0.41068709335056097</v>
      </c>
      <c r="L10" s="95">
        <v>3.5928908892777702</v>
      </c>
      <c r="N10" s="75"/>
      <c r="O10" s="75"/>
      <c r="P10" s="75"/>
      <c r="Q10" s="75"/>
      <c r="R10" s="75"/>
      <c r="S10" s="75"/>
      <c r="T10" s="75"/>
      <c r="U10" s="75"/>
      <c r="V10" s="75"/>
      <c r="W10" s="75"/>
      <c r="X10" s="75"/>
      <c r="Y10" s="75"/>
      <c r="Z10" s="75"/>
      <c r="AA10" s="75"/>
      <c r="AB10" s="75"/>
      <c r="AC10" s="75"/>
      <c r="AD10" s="75"/>
      <c r="AE10" s="75"/>
      <c r="AF10" s="75"/>
      <c r="AG10" s="75"/>
      <c r="AH10" s="75"/>
      <c r="AI10" s="75"/>
    </row>
    <row r="11" spans="1:35">
      <c r="A11" s="190"/>
      <c r="B11" s="26" t="s">
        <v>29</v>
      </c>
      <c r="C11" s="94">
        <v>13.420639645002399</v>
      </c>
      <c r="D11" s="94">
        <v>1.8967476595053798</v>
      </c>
      <c r="E11" s="94">
        <v>0.91996320147194111</v>
      </c>
      <c r="F11" s="94">
        <v>9.9897180583364893</v>
      </c>
      <c r="G11" s="94">
        <v>62.029871746306597</v>
      </c>
      <c r="H11" s="94">
        <v>2.0103901726283899</v>
      </c>
      <c r="I11" s="94">
        <v>6.2368093511553706</v>
      </c>
      <c r="J11" s="94">
        <v>0.93890362032577512</v>
      </c>
      <c r="K11" s="94">
        <v>0.20563883327019897</v>
      </c>
      <c r="L11" s="95">
        <v>2.3513177119974</v>
      </c>
      <c r="N11" s="75"/>
      <c r="O11" s="75"/>
      <c r="P11" s="75"/>
      <c r="Q11" s="75"/>
      <c r="R11" s="75"/>
      <c r="S11" s="75"/>
      <c r="T11" s="75"/>
      <c r="U11" s="75"/>
      <c r="V11" s="75"/>
      <c r="W11" s="75"/>
      <c r="X11" s="75"/>
      <c r="Y11" s="75"/>
      <c r="Z11" s="75"/>
      <c r="AA11" s="75"/>
      <c r="AB11" s="75"/>
      <c r="AC11" s="75"/>
      <c r="AD11" s="75"/>
      <c r="AE11" s="75"/>
      <c r="AF11" s="75"/>
      <c r="AG11" s="75"/>
      <c r="AH11" s="75"/>
      <c r="AI11" s="75"/>
    </row>
    <row r="12" spans="1:35">
      <c r="A12" s="190"/>
      <c r="B12" s="26" t="s">
        <v>30</v>
      </c>
      <c r="C12" s="94">
        <v>14.271746223617901</v>
      </c>
      <c r="D12" s="94">
        <v>0.76633512462389497</v>
      </c>
      <c r="E12" s="94">
        <v>0.30230765524883196</v>
      </c>
      <c r="F12" s="94">
        <v>27.085933770425701</v>
      </c>
      <c r="G12" s="94">
        <v>47.4460970450275</v>
      </c>
      <c r="H12" s="94">
        <v>1.5447143789389801</v>
      </c>
      <c r="I12" s="94">
        <v>2.6624096142812701</v>
      </c>
      <c r="J12" s="94">
        <v>1.87231470653931E-2</v>
      </c>
      <c r="K12" s="94">
        <v>2.9204824659370101</v>
      </c>
      <c r="L12" s="95">
        <v>2.9812505748334597</v>
      </c>
      <c r="N12" s="75"/>
      <c r="O12" s="75"/>
      <c r="P12" s="75"/>
      <c r="Q12" s="75"/>
      <c r="R12" s="75"/>
      <c r="S12" s="75"/>
      <c r="T12" s="75"/>
      <c r="U12" s="75"/>
      <c r="V12" s="75"/>
      <c r="W12" s="75"/>
      <c r="X12" s="75"/>
      <c r="Y12" s="75"/>
      <c r="Z12" s="75"/>
      <c r="AA12" s="75"/>
      <c r="AB12" s="75"/>
      <c r="AC12" s="75"/>
      <c r="AD12" s="75"/>
      <c r="AE12" s="75"/>
      <c r="AF12" s="75"/>
      <c r="AG12" s="75"/>
      <c r="AH12" s="75"/>
      <c r="AI12" s="75"/>
    </row>
    <row r="13" spans="1:35">
      <c r="A13" s="190"/>
      <c r="B13" s="26" t="s">
        <v>31</v>
      </c>
      <c r="C13" s="94">
        <v>14.401704552618</v>
      </c>
      <c r="D13" s="94">
        <v>5.2561241600161406</v>
      </c>
      <c r="E13" s="94">
        <v>5.8449008409294398</v>
      </c>
      <c r="F13" s="94">
        <v>19.834335640531002</v>
      </c>
      <c r="G13" s="94">
        <v>29.176595181360899</v>
      </c>
      <c r="H13" s="94">
        <v>3.65873646254901</v>
      </c>
      <c r="I13" s="94">
        <v>19.622527327054701</v>
      </c>
      <c r="J13" s="94">
        <v>0.76528360881021706</v>
      </c>
      <c r="K13" s="94">
        <v>3.0258330496614898E-2</v>
      </c>
      <c r="L13" s="95">
        <v>1.40953389563398</v>
      </c>
      <c r="N13" s="75"/>
      <c r="O13" s="75"/>
      <c r="P13" s="75"/>
      <c r="Q13" s="75"/>
      <c r="R13" s="75"/>
      <c r="S13" s="75"/>
      <c r="T13" s="75"/>
      <c r="U13" s="75"/>
      <c r="V13" s="75"/>
      <c r="W13" s="75"/>
      <c r="X13" s="75"/>
      <c r="Y13" s="75"/>
      <c r="Z13" s="75"/>
      <c r="AA13" s="75"/>
      <c r="AB13" s="75"/>
      <c r="AC13" s="75"/>
      <c r="AD13" s="75"/>
      <c r="AE13" s="75"/>
      <c r="AF13" s="75"/>
      <c r="AG13" s="75"/>
      <c r="AH13" s="75"/>
      <c r="AI13" s="75"/>
    </row>
    <row r="14" spans="1:35">
      <c r="A14" s="190"/>
      <c r="B14" s="26" t="s">
        <v>32</v>
      </c>
      <c r="C14" s="94">
        <v>10.8709447944441</v>
      </c>
      <c r="D14" s="94">
        <v>4.7848738721679505</v>
      </c>
      <c r="E14" s="94">
        <v>5.6945603054294605</v>
      </c>
      <c r="F14" s="94">
        <v>3.3454966043490901</v>
      </c>
      <c r="G14" s="94">
        <v>9.5758890873452511</v>
      </c>
      <c r="H14" s="94">
        <v>3.6336279472049197E-2</v>
      </c>
      <c r="I14" s="94">
        <v>64.743317451137898</v>
      </c>
      <c r="J14" s="94">
        <v>6.9090108855304807E-3</v>
      </c>
      <c r="K14" s="94">
        <v>2.4309482745385001E-2</v>
      </c>
      <c r="L14" s="95">
        <v>0.91736311202321397</v>
      </c>
      <c r="N14" s="75"/>
      <c r="O14" s="75"/>
      <c r="P14" s="75"/>
      <c r="Q14" s="75"/>
      <c r="R14" s="75"/>
      <c r="S14" s="75"/>
      <c r="T14" s="75"/>
      <c r="U14" s="75"/>
      <c r="V14" s="75"/>
      <c r="W14" s="75"/>
      <c r="X14" s="75"/>
      <c r="Y14" s="75"/>
      <c r="Z14" s="75"/>
      <c r="AA14" s="75"/>
      <c r="AB14" s="75"/>
      <c r="AC14" s="75"/>
      <c r="AD14" s="75"/>
      <c r="AE14" s="75"/>
      <c r="AF14" s="75"/>
      <c r="AG14" s="75"/>
      <c r="AH14" s="75"/>
      <c r="AI14" s="75"/>
    </row>
    <row r="15" spans="1:35">
      <c r="A15" s="190"/>
      <c r="B15" s="26" t="s">
        <v>39</v>
      </c>
      <c r="C15" s="94">
        <v>12.765936989017801</v>
      </c>
      <c r="D15" s="94">
        <v>1.8569705114304498</v>
      </c>
      <c r="E15" s="94">
        <v>1.7822550495152498</v>
      </c>
      <c r="F15" s="94">
        <v>21.6240460487059</v>
      </c>
      <c r="G15" s="94">
        <v>36.426078354517799</v>
      </c>
      <c r="H15" s="94">
        <v>1.7633075251082999</v>
      </c>
      <c r="I15" s="94">
        <v>16.913861160459501</v>
      </c>
      <c r="J15" s="94">
        <v>0.81983392919055598</v>
      </c>
      <c r="K15" s="94">
        <v>1.5891599798873401</v>
      </c>
      <c r="L15" s="95">
        <v>4.4585504521671195</v>
      </c>
      <c r="N15" s="75"/>
      <c r="O15" s="75"/>
      <c r="P15" s="75"/>
      <c r="Q15" s="75"/>
      <c r="R15" s="75"/>
      <c r="S15" s="75"/>
      <c r="T15" s="75"/>
      <c r="U15" s="75"/>
      <c r="V15" s="75"/>
      <c r="W15" s="75"/>
      <c r="X15" s="75"/>
      <c r="Y15" s="75"/>
      <c r="Z15" s="75"/>
      <c r="AA15" s="75"/>
      <c r="AB15" s="75"/>
      <c r="AC15" s="75"/>
      <c r="AD15" s="75"/>
      <c r="AE15" s="75"/>
      <c r="AF15" s="75"/>
      <c r="AG15" s="75"/>
      <c r="AH15" s="75"/>
      <c r="AI15" s="75"/>
    </row>
    <row r="16" spans="1:35" ht="5.15" customHeight="1">
      <c r="A16" s="25"/>
      <c r="B16" s="26"/>
      <c r="C16" s="111"/>
      <c r="D16" s="111"/>
      <c r="E16" s="111"/>
      <c r="F16" s="111"/>
      <c r="G16" s="111"/>
      <c r="H16" s="111"/>
      <c r="I16" s="111"/>
      <c r="J16" s="111"/>
      <c r="K16" s="111"/>
      <c r="L16" s="111"/>
      <c r="N16" s="75"/>
      <c r="O16" s="75"/>
      <c r="P16" s="75"/>
      <c r="Q16" s="75"/>
      <c r="R16" s="75"/>
      <c r="S16" s="75"/>
      <c r="T16" s="75"/>
      <c r="U16" s="75"/>
      <c r="V16" s="75"/>
      <c r="W16" s="75"/>
      <c r="X16" s="75"/>
      <c r="Y16" s="75"/>
      <c r="Z16" s="75"/>
      <c r="AA16" s="75"/>
      <c r="AB16" s="75"/>
      <c r="AC16" s="75"/>
      <c r="AD16" s="75"/>
      <c r="AE16" s="75"/>
      <c r="AF16" s="75"/>
      <c r="AG16" s="75"/>
      <c r="AH16" s="75"/>
      <c r="AI16" s="75"/>
    </row>
    <row r="17" spans="1:35">
      <c r="A17" s="190" t="s">
        <v>33</v>
      </c>
      <c r="B17" s="26" t="s">
        <v>702</v>
      </c>
      <c r="C17" s="94">
        <v>7.5411091542188693</v>
      </c>
      <c r="D17" s="94">
        <v>1.04634143809666</v>
      </c>
      <c r="E17" s="94">
        <v>1.2473746310642999</v>
      </c>
      <c r="F17" s="94">
        <v>3.8873337554684402</v>
      </c>
      <c r="G17" s="94">
        <v>61.244652667005795</v>
      </c>
      <c r="H17" s="94">
        <v>0.23079025767542</v>
      </c>
      <c r="I17" s="94">
        <v>19.895019843810001</v>
      </c>
      <c r="J17" s="94">
        <v>3.76000119950958E-2</v>
      </c>
      <c r="K17" s="94">
        <v>0.187654047595156</v>
      </c>
      <c r="L17" s="95">
        <v>4.6821241930702904</v>
      </c>
      <c r="N17" s="75"/>
      <c r="O17" s="75"/>
      <c r="P17" s="75"/>
      <c r="Q17" s="75"/>
      <c r="R17" s="75"/>
      <c r="S17" s="75"/>
      <c r="T17" s="75"/>
      <c r="U17" s="75"/>
      <c r="V17" s="75"/>
      <c r="W17" s="75"/>
      <c r="X17" s="75"/>
      <c r="Y17" s="75"/>
      <c r="Z17" s="75"/>
      <c r="AA17" s="75"/>
      <c r="AB17" s="75"/>
      <c r="AC17" s="75"/>
      <c r="AD17" s="75"/>
      <c r="AE17" s="75"/>
      <c r="AF17" s="75"/>
      <c r="AG17" s="75"/>
      <c r="AH17" s="75"/>
      <c r="AI17" s="75"/>
    </row>
    <row r="18" spans="1:35">
      <c r="A18" s="190"/>
      <c r="B18" s="26" t="s">
        <v>703</v>
      </c>
      <c r="C18" s="94">
        <v>8.9247401710830605</v>
      </c>
      <c r="D18" s="94">
        <v>1.5297166262643098</v>
      </c>
      <c r="E18" s="94">
        <v>1.60494859149043</v>
      </c>
      <c r="F18" s="94">
        <v>1.7233692774945</v>
      </c>
      <c r="G18" s="94">
        <v>45.647691493215198</v>
      </c>
      <c r="H18" s="94">
        <v>0.16160940678202199</v>
      </c>
      <c r="I18" s="94">
        <v>38.315361252751501</v>
      </c>
      <c r="J18" s="94">
        <v>1.2538660871019E-2</v>
      </c>
      <c r="K18" s="94">
        <v>3.6222798071832603E-2</v>
      </c>
      <c r="L18" s="95">
        <v>2.0438017219760898</v>
      </c>
      <c r="N18" s="75"/>
      <c r="O18" s="75"/>
      <c r="P18" s="75"/>
      <c r="Q18" s="75"/>
      <c r="R18" s="75"/>
      <c r="S18" s="75"/>
      <c r="T18" s="75"/>
      <c r="U18" s="75"/>
      <c r="V18" s="75"/>
      <c r="W18" s="75"/>
      <c r="X18" s="75"/>
      <c r="Y18" s="75"/>
      <c r="Z18" s="75"/>
      <c r="AA18" s="75"/>
      <c r="AB18" s="75"/>
      <c r="AC18" s="75"/>
      <c r="AD18" s="75"/>
      <c r="AE18" s="75"/>
      <c r="AF18" s="75"/>
      <c r="AG18" s="75"/>
      <c r="AH18" s="75"/>
      <c r="AI18" s="75"/>
    </row>
    <row r="19" spans="1:35">
      <c r="A19" s="190"/>
      <c r="B19" s="26" t="s">
        <v>40</v>
      </c>
      <c r="C19" s="94">
        <v>7.6468977917530792</v>
      </c>
      <c r="D19" s="94">
        <v>1.0832989809320202</v>
      </c>
      <c r="E19" s="94">
        <v>1.27471375661883</v>
      </c>
      <c r="F19" s="94">
        <v>3.7218829589720497</v>
      </c>
      <c r="G19" s="94">
        <v>60.052151738551096</v>
      </c>
      <c r="H19" s="94">
        <v>0.22550087931495502</v>
      </c>
      <c r="I19" s="94">
        <v>21.303388691296</v>
      </c>
      <c r="J19" s="94">
        <v>3.5683889735715499E-2</v>
      </c>
      <c r="K19" s="94">
        <v>0.17607602905414299</v>
      </c>
      <c r="L19" s="95">
        <v>4.4804052837721402</v>
      </c>
      <c r="N19" s="75"/>
      <c r="O19" s="75"/>
      <c r="P19" s="75"/>
      <c r="Q19" s="75"/>
      <c r="R19" s="75"/>
      <c r="S19" s="75"/>
      <c r="T19" s="75"/>
      <c r="U19" s="75"/>
      <c r="V19" s="75"/>
      <c r="W19" s="75"/>
      <c r="X19" s="75"/>
      <c r="Y19" s="75"/>
      <c r="Z19" s="75"/>
      <c r="AA19" s="75"/>
      <c r="AB19" s="75"/>
      <c r="AC19" s="75"/>
      <c r="AD19" s="75"/>
      <c r="AE19" s="75"/>
      <c r="AF19" s="75"/>
      <c r="AG19" s="75"/>
      <c r="AH19" s="75"/>
      <c r="AI19" s="75"/>
    </row>
    <row r="20" spans="1:35" ht="5.15" customHeight="1">
      <c r="A20" s="25"/>
      <c r="B20" s="26"/>
      <c r="C20" s="111"/>
      <c r="D20" s="111"/>
      <c r="E20" s="111"/>
      <c r="F20" s="111"/>
      <c r="G20" s="111"/>
      <c r="H20" s="111"/>
      <c r="I20" s="111"/>
      <c r="J20" s="111"/>
      <c r="K20" s="111"/>
      <c r="L20" s="111"/>
      <c r="N20" s="75"/>
      <c r="O20" s="75"/>
      <c r="P20" s="75"/>
      <c r="Q20" s="75"/>
      <c r="R20" s="75"/>
      <c r="S20" s="75"/>
      <c r="T20" s="75"/>
      <c r="U20" s="75"/>
      <c r="V20" s="75"/>
      <c r="W20" s="75"/>
      <c r="X20" s="75"/>
      <c r="Y20" s="75"/>
      <c r="Z20" s="75"/>
      <c r="AA20" s="75"/>
      <c r="AB20" s="75"/>
      <c r="AC20" s="75"/>
      <c r="AD20" s="75"/>
      <c r="AE20" s="75"/>
      <c r="AF20" s="75"/>
      <c r="AG20" s="75"/>
      <c r="AH20" s="75"/>
      <c r="AI20" s="75"/>
    </row>
    <row r="21" spans="1:35">
      <c r="A21" s="31" t="s">
        <v>6</v>
      </c>
      <c r="B21" s="32" t="s">
        <v>6</v>
      </c>
      <c r="C21" s="96">
        <v>22.9507119328469</v>
      </c>
      <c r="D21" s="96">
        <v>4.1473579066302095</v>
      </c>
      <c r="E21" s="96">
        <v>9.3175176683175813</v>
      </c>
      <c r="F21" s="96">
        <v>10.9136962045148</v>
      </c>
      <c r="G21" s="96">
        <v>17.054689577982902</v>
      </c>
      <c r="H21" s="96">
        <v>9.8910935038921401</v>
      </c>
      <c r="I21" s="96">
        <v>9.0543904037656997</v>
      </c>
      <c r="J21" s="96">
        <v>8.3969816153903007</v>
      </c>
      <c r="K21" s="96">
        <v>3.3692394026606101</v>
      </c>
      <c r="L21" s="97">
        <v>4.9043217839988698</v>
      </c>
      <c r="N21" s="75"/>
      <c r="O21" s="75"/>
      <c r="P21" s="75"/>
      <c r="Q21" s="75"/>
      <c r="R21" s="75"/>
      <c r="S21" s="75"/>
      <c r="T21" s="75"/>
      <c r="U21" s="75"/>
      <c r="V21" s="75"/>
      <c r="W21" s="75"/>
      <c r="X21" s="75"/>
      <c r="Y21" s="75"/>
      <c r="Z21" s="75"/>
      <c r="AA21" s="75"/>
      <c r="AB21" s="75"/>
      <c r="AC21" s="75"/>
      <c r="AD21" s="75"/>
      <c r="AE21" s="75"/>
      <c r="AF21" s="75"/>
      <c r="AG21" s="75"/>
      <c r="AH21" s="75"/>
      <c r="AI21" s="75"/>
    </row>
    <row r="22" spans="1:35">
      <c r="A22" s="177" t="s">
        <v>805</v>
      </c>
      <c r="B22" s="178"/>
      <c r="C22" s="178"/>
      <c r="D22" s="178"/>
      <c r="E22" s="178"/>
      <c r="F22" s="178"/>
      <c r="G22" s="178"/>
      <c r="H22" s="178"/>
      <c r="I22" s="178"/>
      <c r="J22" s="178"/>
      <c r="K22" s="178"/>
      <c r="L22" s="178"/>
      <c r="N22" s="75"/>
      <c r="O22" s="75"/>
      <c r="P22" s="75"/>
      <c r="Q22" s="75"/>
      <c r="R22" s="75"/>
      <c r="S22" s="75"/>
      <c r="T22" s="75"/>
      <c r="U22" s="75"/>
      <c r="V22" s="75"/>
      <c r="W22" s="75"/>
      <c r="X22" s="75"/>
      <c r="Y22" s="75"/>
      <c r="Z22" s="75"/>
      <c r="AA22" s="75"/>
      <c r="AB22" s="75"/>
      <c r="AC22" s="75"/>
      <c r="AD22" s="75"/>
      <c r="AE22" s="75"/>
      <c r="AF22" s="75"/>
      <c r="AG22" s="75"/>
      <c r="AH22" s="75"/>
      <c r="AI22" s="75"/>
    </row>
    <row r="23" spans="1:35">
      <c r="A23" s="178"/>
      <c r="B23" s="178"/>
      <c r="C23" s="178"/>
      <c r="D23" s="178"/>
      <c r="E23" s="178"/>
      <c r="F23" s="178"/>
      <c r="G23" s="178"/>
      <c r="H23" s="178"/>
      <c r="I23" s="178"/>
      <c r="J23" s="178"/>
      <c r="K23" s="178"/>
      <c r="L23" s="178"/>
      <c r="N23" s="75"/>
      <c r="O23" s="75"/>
      <c r="P23" s="75"/>
      <c r="Q23" s="75"/>
      <c r="R23" s="75"/>
      <c r="S23" s="75"/>
      <c r="T23" s="75"/>
      <c r="U23" s="75"/>
      <c r="V23" s="75"/>
      <c r="W23" s="75"/>
      <c r="X23" s="75"/>
      <c r="Y23" s="75"/>
      <c r="Z23" s="75"/>
      <c r="AA23" s="75"/>
      <c r="AB23" s="75"/>
      <c r="AC23" s="75"/>
      <c r="AD23" s="75"/>
      <c r="AE23" s="75"/>
      <c r="AF23" s="75"/>
      <c r="AG23" s="75"/>
      <c r="AH23" s="75"/>
      <c r="AI23" s="75"/>
    </row>
    <row r="24" spans="1:35">
      <c r="A24" s="19" t="s">
        <v>707</v>
      </c>
      <c r="N24" s="75"/>
      <c r="O24" s="75"/>
      <c r="P24" s="75"/>
      <c r="Q24" s="75"/>
      <c r="R24" s="75"/>
      <c r="S24" s="75"/>
      <c r="T24" s="75"/>
      <c r="U24" s="75"/>
      <c r="V24" s="75"/>
      <c r="W24" s="75"/>
      <c r="X24" s="75"/>
      <c r="Y24" s="75"/>
      <c r="Z24" s="75"/>
      <c r="AA24" s="75"/>
      <c r="AB24" s="75"/>
      <c r="AC24" s="75"/>
      <c r="AD24" s="75"/>
      <c r="AE24" s="75"/>
      <c r="AF24" s="75"/>
      <c r="AG24" s="75"/>
      <c r="AH24" s="75"/>
      <c r="AI24" s="75"/>
    </row>
    <row r="25" spans="1:35">
      <c r="A25" s="17" t="s">
        <v>685</v>
      </c>
      <c r="B25" s="40"/>
      <c r="N25" s="75"/>
      <c r="O25" s="75"/>
      <c r="P25" s="75"/>
      <c r="Q25" s="75"/>
      <c r="R25" s="75"/>
      <c r="S25" s="75"/>
      <c r="T25" s="75"/>
      <c r="U25" s="75"/>
      <c r="V25" s="75"/>
      <c r="W25" s="75"/>
      <c r="X25" s="75"/>
      <c r="Y25" s="75"/>
      <c r="Z25" s="75"/>
      <c r="AA25" s="75"/>
      <c r="AB25" s="75"/>
      <c r="AC25" s="75"/>
      <c r="AD25" s="75"/>
      <c r="AE25" s="75"/>
      <c r="AF25" s="75"/>
      <c r="AG25" s="75"/>
      <c r="AH25" s="75"/>
      <c r="AI25" s="75"/>
    </row>
    <row r="26" spans="1:35">
      <c r="A26" s="18" t="s">
        <v>687</v>
      </c>
    </row>
  </sheetData>
  <mergeCells count="3">
    <mergeCell ref="A7:A15"/>
    <mergeCell ref="A17:A19"/>
    <mergeCell ref="A22:L23"/>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showGridLines="0" zoomScaleNormal="100" workbookViewId="0"/>
  </sheetViews>
  <sheetFormatPr baseColWidth="10" defaultColWidth="8.58203125" defaultRowHeight="14"/>
  <cols>
    <col min="1" max="1" width="15.58203125" customWidth="1"/>
    <col min="2" max="2" width="26.83203125" bestFit="1" customWidth="1"/>
    <col min="3" max="9" width="15.58203125" customWidth="1"/>
    <col min="16" max="16" width="8.58203125" style="75"/>
    <col min="18" max="18" width="11.25" bestFit="1" customWidth="1"/>
  </cols>
  <sheetData>
    <row r="1" spans="1:29" ht="15">
      <c r="A1" s="3" t="s">
        <v>792</v>
      </c>
    </row>
    <row r="2" spans="1:29">
      <c r="A2" s="1" t="str">
        <f>HYPERLINK("#'Sommaire'!A1", "Retour au sommaire")</f>
        <v>Retour au sommaire</v>
      </c>
      <c r="K2" s="75"/>
      <c r="L2" s="75"/>
      <c r="M2" s="75"/>
      <c r="N2" s="75"/>
      <c r="O2" s="75"/>
      <c r="Q2" s="75"/>
      <c r="R2" s="75"/>
      <c r="S2" s="75"/>
      <c r="T2" s="75"/>
    </row>
    <row r="3" spans="1:29">
      <c r="K3" s="75"/>
      <c r="L3" s="75"/>
      <c r="M3" s="75"/>
      <c r="N3" s="75"/>
      <c r="O3" s="75"/>
      <c r="Q3" s="75"/>
      <c r="R3" s="75"/>
      <c r="S3" s="75"/>
      <c r="T3" s="75"/>
      <c r="U3" s="75"/>
      <c r="V3" s="75"/>
      <c r="W3" s="75"/>
      <c r="X3" s="75"/>
      <c r="Y3" s="75"/>
      <c r="Z3" s="75"/>
      <c r="AA3" s="75"/>
      <c r="AB3" s="75"/>
      <c r="AC3" s="75"/>
    </row>
    <row r="4" spans="1:29">
      <c r="A4" s="179" t="s">
        <v>683</v>
      </c>
      <c r="B4" s="179" t="s">
        <v>782</v>
      </c>
      <c r="C4" s="179" t="s">
        <v>784</v>
      </c>
      <c r="D4" s="199" t="s">
        <v>42</v>
      </c>
      <c r="E4" s="197" t="s">
        <v>689</v>
      </c>
      <c r="F4" s="198"/>
      <c r="G4" s="198"/>
      <c r="H4" s="198"/>
      <c r="I4" s="198"/>
      <c r="K4" s="75"/>
      <c r="L4" s="75"/>
      <c r="M4" s="75"/>
      <c r="N4" s="75"/>
      <c r="O4" s="75"/>
      <c r="Q4" s="75"/>
      <c r="R4" s="75"/>
      <c r="S4" s="75"/>
      <c r="T4" s="75"/>
      <c r="U4" s="75"/>
      <c r="V4" s="75"/>
      <c r="W4" s="75"/>
      <c r="X4" s="75"/>
      <c r="Y4" s="75"/>
      <c r="Z4" s="75"/>
      <c r="AA4" s="75"/>
      <c r="AB4" s="75"/>
      <c r="AC4" s="75"/>
    </row>
    <row r="5" spans="1:29" ht="27.75" customHeight="1">
      <c r="A5" s="179"/>
      <c r="B5" s="179"/>
      <c r="C5" s="180"/>
      <c r="D5" s="200"/>
      <c r="E5" s="12" t="s">
        <v>9</v>
      </c>
      <c r="F5" s="12" t="s">
        <v>10</v>
      </c>
      <c r="G5" s="12" t="s">
        <v>11</v>
      </c>
      <c r="H5" s="12" t="s">
        <v>12</v>
      </c>
      <c r="I5" s="13" t="s">
        <v>691</v>
      </c>
      <c r="K5" s="75"/>
      <c r="L5" s="75"/>
      <c r="M5" s="75"/>
      <c r="N5" s="75"/>
      <c r="O5" s="75"/>
      <c r="Q5" s="75"/>
      <c r="R5" s="75"/>
      <c r="S5" s="75"/>
      <c r="T5" s="75"/>
      <c r="U5" s="75"/>
      <c r="V5" s="75"/>
      <c r="W5" s="75"/>
      <c r="X5" s="75"/>
      <c r="Y5" s="75"/>
      <c r="Z5" s="75"/>
      <c r="AA5" s="75"/>
      <c r="AB5" s="75"/>
      <c r="AC5" s="75"/>
    </row>
    <row r="6" spans="1:29">
      <c r="A6" s="196" t="s">
        <v>37</v>
      </c>
      <c r="B6" s="5" t="s">
        <v>8</v>
      </c>
      <c r="C6" s="112">
        <v>54.538794306447102</v>
      </c>
      <c r="D6" s="113">
        <v>91.995966285853399</v>
      </c>
      <c r="E6" s="94">
        <v>16.903927007554</v>
      </c>
      <c r="F6" s="94">
        <v>25.919238440827403</v>
      </c>
      <c r="G6" s="94">
        <v>29.021650006105997</v>
      </c>
      <c r="H6" s="94">
        <v>18.1951931520153</v>
      </c>
      <c r="I6" s="95">
        <v>9.9599913934974396</v>
      </c>
      <c r="K6" s="75"/>
      <c r="L6" s="75"/>
      <c r="M6" s="75"/>
      <c r="N6" s="75"/>
      <c r="O6" s="75"/>
      <c r="Q6" s="75"/>
      <c r="R6" s="75"/>
      <c r="S6" s="75"/>
      <c r="T6" s="75"/>
      <c r="U6" s="75"/>
      <c r="V6" s="75"/>
      <c r="W6" s="75"/>
      <c r="X6" s="75"/>
      <c r="Y6" s="75"/>
      <c r="Z6" s="75"/>
      <c r="AA6" s="75"/>
      <c r="AB6" s="75"/>
      <c r="AC6" s="75"/>
    </row>
    <row r="7" spans="1:29">
      <c r="A7" s="196"/>
      <c r="B7" s="5" t="s">
        <v>13</v>
      </c>
      <c r="C7" s="112">
        <v>16.312669677517601</v>
      </c>
      <c r="D7" s="113">
        <v>27.516189691560001</v>
      </c>
      <c r="E7" s="94">
        <v>0.48799930008068504</v>
      </c>
      <c r="F7" s="94">
        <v>14.460138622908699</v>
      </c>
      <c r="G7" s="94">
        <v>30.095558428681102</v>
      </c>
      <c r="H7" s="94">
        <v>29.8321165754503</v>
      </c>
      <c r="I7" s="95">
        <v>25.124187072879099</v>
      </c>
      <c r="K7" s="75"/>
      <c r="L7" s="75"/>
      <c r="M7" s="75"/>
      <c r="N7" s="75"/>
      <c r="O7" s="75"/>
      <c r="Q7" s="75"/>
      <c r="R7" s="75"/>
      <c r="S7" s="75"/>
      <c r="T7" s="75"/>
      <c r="U7" s="75"/>
      <c r="V7" s="75"/>
      <c r="W7" s="75"/>
      <c r="X7" s="75"/>
      <c r="Y7" s="75"/>
      <c r="Z7" s="75"/>
      <c r="AA7" s="75"/>
      <c r="AB7" s="75"/>
      <c r="AC7" s="75"/>
    </row>
    <row r="8" spans="1:29">
      <c r="A8" s="196"/>
      <c r="B8" s="5" t="s">
        <v>14</v>
      </c>
      <c r="C8" s="112">
        <v>10.102789688681399</v>
      </c>
      <c r="D8" s="113">
        <v>17.041372318770399</v>
      </c>
      <c r="E8" s="94">
        <v>1.1222904142271899</v>
      </c>
      <c r="F8" s="94">
        <v>8.9280949316423097</v>
      </c>
      <c r="G8" s="94">
        <v>28.768305890847401</v>
      </c>
      <c r="H8" s="94">
        <v>31.604639846803401</v>
      </c>
      <c r="I8" s="95">
        <v>29.576668916479598</v>
      </c>
      <c r="K8" s="75"/>
      <c r="L8" s="75"/>
      <c r="M8" s="75"/>
      <c r="N8" s="75"/>
      <c r="O8" s="75"/>
      <c r="Q8" s="75"/>
      <c r="R8" s="75"/>
      <c r="S8" s="75"/>
      <c r="T8" s="75"/>
      <c r="U8" s="75"/>
      <c r="V8" s="75"/>
      <c r="W8" s="75"/>
      <c r="X8" s="75"/>
      <c r="Y8" s="75"/>
      <c r="Z8" s="75"/>
      <c r="AA8" s="75"/>
      <c r="AB8" s="75"/>
      <c r="AC8" s="75"/>
    </row>
    <row r="9" spans="1:29">
      <c r="A9" s="196"/>
      <c r="B9" s="5" t="s">
        <v>15</v>
      </c>
      <c r="C9" s="112">
        <v>21.210799736127701</v>
      </c>
      <c r="D9" s="113">
        <v>35.778349012569201</v>
      </c>
      <c r="E9" s="94">
        <v>0.89939218134377996</v>
      </c>
      <c r="F9" s="94">
        <v>19.8965287798022</v>
      </c>
      <c r="G9" s="94">
        <v>34.920041567917899</v>
      </c>
      <c r="H9" s="94">
        <v>26.165359569966402</v>
      </c>
      <c r="I9" s="95">
        <v>18.118677900969701</v>
      </c>
      <c r="K9" s="75"/>
      <c r="L9" s="75"/>
      <c r="M9" s="75"/>
      <c r="N9" s="75"/>
      <c r="O9" s="75"/>
      <c r="Q9" s="75"/>
      <c r="R9" s="75"/>
      <c r="S9" s="75"/>
      <c r="T9" s="75"/>
      <c r="U9" s="75"/>
      <c r="V9" s="75"/>
      <c r="W9" s="75"/>
      <c r="X9" s="75"/>
      <c r="Y9" s="75"/>
      <c r="Z9" s="75"/>
      <c r="AA9" s="75"/>
      <c r="AB9" s="75"/>
      <c r="AC9" s="75"/>
    </row>
    <row r="10" spans="1:29">
      <c r="A10" s="196"/>
      <c r="B10" s="5" t="s">
        <v>16</v>
      </c>
      <c r="C10" s="112">
        <v>14.817604597467801</v>
      </c>
      <c r="D10" s="113">
        <v>24.9943158868955</v>
      </c>
      <c r="E10" s="94">
        <v>3.7916974347449202</v>
      </c>
      <c r="F10" s="94">
        <v>20.3197739750217</v>
      </c>
      <c r="G10" s="94">
        <v>37.648355646878798</v>
      </c>
      <c r="H10" s="94">
        <v>22.849712652904</v>
      </c>
      <c r="I10" s="95">
        <v>15.390460290450699</v>
      </c>
      <c r="K10" s="75"/>
      <c r="L10" s="75"/>
      <c r="M10" s="75"/>
      <c r="N10" s="75"/>
      <c r="O10" s="75"/>
      <c r="Q10" s="75"/>
      <c r="R10" s="75"/>
      <c r="S10" s="75"/>
      <c r="T10" s="75"/>
      <c r="U10" s="75"/>
      <c r="V10" s="75"/>
      <c r="W10" s="75"/>
      <c r="X10" s="75"/>
      <c r="Y10" s="75"/>
      <c r="Z10" s="75"/>
      <c r="AA10" s="75"/>
      <c r="AB10" s="75"/>
      <c r="AC10" s="75"/>
    </row>
    <row r="11" spans="1:29">
      <c r="A11" s="196"/>
      <c r="B11" s="5" t="s">
        <v>17</v>
      </c>
      <c r="C11" s="112">
        <v>15.523589932255899</v>
      </c>
      <c r="D11" s="113">
        <v>26.185171018245303</v>
      </c>
      <c r="E11" s="94">
        <v>0.51178327357420805</v>
      </c>
      <c r="F11" s="94">
        <v>17.017559988967502</v>
      </c>
      <c r="G11" s="94">
        <v>31.793897418610101</v>
      </c>
      <c r="H11" s="94">
        <v>29.129764130223801</v>
      </c>
      <c r="I11" s="95">
        <v>21.546995188624297</v>
      </c>
      <c r="K11" s="75"/>
      <c r="L11" s="75"/>
      <c r="M11" s="75"/>
      <c r="N11" s="75"/>
      <c r="O11" s="75"/>
      <c r="Q11" s="75"/>
      <c r="R11" s="75"/>
      <c r="S11" s="75"/>
      <c r="T11" s="75"/>
      <c r="U11" s="75"/>
      <c r="V11" s="75"/>
      <c r="W11" s="75"/>
      <c r="X11" s="75"/>
      <c r="Y11" s="75"/>
      <c r="Z11" s="75"/>
      <c r="AA11" s="75"/>
      <c r="AB11" s="75"/>
      <c r="AC11" s="75"/>
    </row>
    <row r="12" spans="1:29" ht="14.15" customHeight="1">
      <c r="A12" s="196"/>
      <c r="B12" s="5" t="s">
        <v>18</v>
      </c>
      <c r="C12" s="112">
        <v>6.2902785882830505</v>
      </c>
      <c r="D12" s="113">
        <v>10.610433624270801</v>
      </c>
      <c r="E12" s="94">
        <v>1.6814984748027302</v>
      </c>
      <c r="F12" s="94">
        <v>12.3225855244914</v>
      </c>
      <c r="G12" s="94">
        <v>24.3653414677188</v>
      </c>
      <c r="H12" s="94">
        <v>34.577860690246297</v>
      </c>
      <c r="I12" s="95">
        <v>27.0527138427408</v>
      </c>
      <c r="K12" s="75"/>
      <c r="L12" s="75"/>
      <c r="M12" s="75"/>
      <c r="N12" s="75"/>
      <c r="O12" s="75"/>
      <c r="Q12" s="75"/>
      <c r="R12" s="75"/>
      <c r="S12" s="75"/>
      <c r="T12" s="75"/>
      <c r="U12" s="75"/>
      <c r="V12" s="75"/>
      <c r="W12" s="75"/>
      <c r="X12" s="75"/>
      <c r="Y12" s="75"/>
      <c r="Z12" s="75"/>
      <c r="AA12" s="75"/>
      <c r="AB12" s="75"/>
      <c r="AC12" s="75"/>
    </row>
    <row r="13" spans="1:29" ht="14.15" customHeight="1">
      <c r="A13" s="196"/>
      <c r="B13" s="5" t="s">
        <v>19</v>
      </c>
      <c r="C13" s="112">
        <v>6.5679471240453697</v>
      </c>
      <c r="D13" s="113">
        <v>11.078804544080601</v>
      </c>
      <c r="E13" s="94">
        <v>0.22212564585445899</v>
      </c>
      <c r="F13" s="94">
        <v>3.6216137911053199</v>
      </c>
      <c r="G13" s="94">
        <v>24.706649282920502</v>
      </c>
      <c r="H13" s="94">
        <v>38.432565551209599</v>
      </c>
      <c r="I13" s="95">
        <v>33.017045728910098</v>
      </c>
      <c r="K13" s="75"/>
      <c r="L13" s="75"/>
      <c r="M13" s="75"/>
      <c r="N13" s="75"/>
      <c r="O13" s="75"/>
      <c r="Q13" s="75"/>
      <c r="R13" s="75"/>
      <c r="S13" s="75"/>
      <c r="T13" s="75"/>
      <c r="U13" s="75"/>
      <c r="V13" s="75"/>
      <c r="W13" s="75"/>
      <c r="X13" s="75"/>
      <c r="Y13" s="75"/>
      <c r="Z13" s="75"/>
      <c r="AA13" s="75"/>
      <c r="AB13" s="75"/>
      <c r="AC13" s="75"/>
    </row>
    <row r="14" spans="1:29" ht="14.15" customHeight="1">
      <c r="A14" s="196"/>
      <c r="B14" s="5" t="s">
        <v>20</v>
      </c>
      <c r="C14" s="112">
        <v>2.8345660061401103</v>
      </c>
      <c r="D14" s="113">
        <v>4.78134219965815</v>
      </c>
      <c r="E14" s="94">
        <v>1.8685314685314698</v>
      </c>
      <c r="F14" s="94">
        <v>13.504895104895102</v>
      </c>
      <c r="G14" s="94">
        <v>32.492307692307698</v>
      </c>
      <c r="H14" s="94">
        <v>34.925874125874103</v>
      </c>
      <c r="I14" s="95">
        <v>17.208391608391597</v>
      </c>
      <c r="K14" s="75"/>
      <c r="L14" s="75"/>
      <c r="M14" s="75"/>
      <c r="N14" s="75"/>
      <c r="O14" s="75"/>
      <c r="Q14" s="75"/>
      <c r="R14" s="75"/>
      <c r="S14" s="75"/>
      <c r="T14" s="75"/>
      <c r="U14" s="75"/>
      <c r="V14" s="75"/>
      <c r="W14" s="75"/>
      <c r="X14" s="75"/>
      <c r="Y14" s="75"/>
      <c r="Z14" s="75"/>
      <c r="AA14" s="75"/>
      <c r="AB14" s="75"/>
      <c r="AC14" s="75"/>
    </row>
    <row r="15" spans="1:29">
      <c r="A15" s="196"/>
      <c r="B15" s="5" t="s">
        <v>21</v>
      </c>
      <c r="C15" s="112">
        <v>15.299837617029899</v>
      </c>
      <c r="D15" s="113">
        <v>25.8077459081073</v>
      </c>
      <c r="E15" s="94">
        <v>1.9454406003192302</v>
      </c>
      <c r="F15" s="94">
        <v>20.759312617897599</v>
      </c>
      <c r="G15" s="94">
        <v>31.653572687133401</v>
      </c>
      <c r="H15" s="94">
        <v>25.941626417362802</v>
      </c>
      <c r="I15" s="95">
        <v>19.700047677286999</v>
      </c>
      <c r="K15" s="75"/>
      <c r="L15" s="75"/>
      <c r="M15" s="75"/>
      <c r="N15" s="75"/>
      <c r="O15" s="75"/>
      <c r="Q15" s="75"/>
      <c r="R15" s="75"/>
      <c r="S15" s="75"/>
      <c r="T15" s="75"/>
      <c r="U15" s="75"/>
      <c r="V15" s="75"/>
      <c r="W15" s="75"/>
      <c r="X15" s="75"/>
      <c r="Y15" s="75"/>
      <c r="Z15" s="75"/>
      <c r="AA15" s="75"/>
      <c r="AB15" s="75"/>
      <c r="AC15" s="75"/>
    </row>
    <row r="16" spans="1:29">
      <c r="A16" s="196"/>
      <c r="B16" s="5" t="s">
        <v>6</v>
      </c>
      <c r="C16" s="114">
        <v>59.283897445005493</v>
      </c>
      <c r="D16" s="115">
        <v>100</v>
      </c>
      <c r="E16" s="94">
        <v>18.074409721572099</v>
      </c>
      <c r="F16" s="94">
        <v>26.855227645386197</v>
      </c>
      <c r="G16" s="94">
        <v>28.385524636952397</v>
      </c>
      <c r="H16" s="94">
        <v>17.331328959018201</v>
      </c>
      <c r="I16" s="95">
        <v>9.3535090370711202</v>
      </c>
      <c r="K16" s="75"/>
      <c r="L16" s="75"/>
      <c r="M16" s="75"/>
      <c r="N16" s="75"/>
      <c r="O16" s="75"/>
      <c r="Q16" s="75"/>
      <c r="R16" s="75"/>
      <c r="S16" s="75"/>
      <c r="T16" s="75"/>
      <c r="U16" s="75"/>
      <c r="V16" s="75"/>
      <c r="W16" s="75"/>
      <c r="X16" s="75"/>
      <c r="Y16" s="75"/>
      <c r="Z16" s="75"/>
      <c r="AA16" s="75"/>
      <c r="AB16" s="75"/>
      <c r="AC16" s="75"/>
    </row>
    <row r="17" spans="1:29" ht="5.15" customHeight="1">
      <c r="A17" s="30"/>
      <c r="B17" s="70"/>
      <c r="C17" s="116"/>
      <c r="D17" s="116"/>
      <c r="E17" s="116"/>
      <c r="F17" s="116"/>
      <c r="G17" s="116"/>
      <c r="H17" s="116"/>
      <c r="I17" s="117"/>
      <c r="K17" s="75"/>
      <c r="L17" s="75"/>
      <c r="M17" s="75"/>
      <c r="N17" s="75"/>
      <c r="O17" s="75"/>
      <c r="Q17" s="75"/>
      <c r="R17" s="75"/>
      <c r="S17" s="75"/>
      <c r="T17" s="75"/>
      <c r="U17" s="75"/>
      <c r="V17" s="75"/>
      <c r="W17" s="75"/>
      <c r="X17" s="75"/>
      <c r="Y17" s="75"/>
      <c r="Z17" s="75"/>
      <c r="AA17" s="75"/>
      <c r="AB17" s="75"/>
      <c r="AC17" s="75"/>
    </row>
    <row r="18" spans="1:29">
      <c r="A18" s="196" t="s">
        <v>4</v>
      </c>
      <c r="B18" s="5" t="s">
        <v>8</v>
      </c>
      <c r="C18" s="118">
        <v>12.116084794357199</v>
      </c>
      <c r="D18" s="119">
        <v>54.639396431508601</v>
      </c>
      <c r="E18" s="24">
        <v>3.8230482298278896</v>
      </c>
      <c r="F18" s="24">
        <v>17.870558209541301</v>
      </c>
      <c r="G18" s="24">
        <v>43.761533931025497</v>
      </c>
      <c r="H18" s="24">
        <v>24.366206400104701</v>
      </c>
      <c r="I18" s="120">
        <v>10.1786532295007</v>
      </c>
      <c r="K18" s="75"/>
      <c r="L18" s="75"/>
      <c r="M18" s="75"/>
      <c r="N18" s="75"/>
      <c r="O18" s="75"/>
      <c r="Q18" s="75"/>
      <c r="R18" s="75"/>
      <c r="S18" s="75"/>
      <c r="T18" s="75"/>
      <c r="U18" s="75"/>
      <c r="V18" s="75"/>
      <c r="W18" s="75"/>
      <c r="X18" s="75"/>
      <c r="Y18" s="75"/>
      <c r="Z18" s="75"/>
      <c r="AA18" s="75"/>
      <c r="AB18" s="75"/>
      <c r="AC18" s="75"/>
    </row>
    <row r="19" spans="1:29">
      <c r="A19" s="196" t="s">
        <v>4</v>
      </c>
      <c r="B19" s="5" t="s">
        <v>13</v>
      </c>
      <c r="C19" s="112">
        <v>2.5562631619008997</v>
      </c>
      <c r="D19" s="113">
        <v>11.527872135016299</v>
      </c>
      <c r="E19" s="94">
        <v>0.285359801488834</v>
      </c>
      <c r="F19" s="94">
        <v>6.0794044665012397</v>
      </c>
      <c r="G19" s="94">
        <v>22.679900744416901</v>
      </c>
      <c r="H19" s="94">
        <v>38.641439205955301</v>
      </c>
      <c r="I19" s="95">
        <v>32.313895781637704</v>
      </c>
      <c r="K19" s="75"/>
      <c r="L19" s="75"/>
      <c r="M19" s="75"/>
      <c r="N19" s="75"/>
      <c r="O19" s="75"/>
      <c r="Q19" s="75"/>
      <c r="R19" s="75"/>
      <c r="S19" s="75"/>
      <c r="T19" s="75"/>
      <c r="U19" s="75"/>
      <c r="V19" s="75"/>
      <c r="W19" s="75"/>
      <c r="X19" s="75"/>
      <c r="Y19" s="75"/>
      <c r="Z19" s="75"/>
      <c r="AA19" s="75"/>
      <c r="AB19" s="75"/>
      <c r="AC19" s="75"/>
    </row>
    <row r="20" spans="1:29">
      <c r="A20" s="196" t="s">
        <v>4</v>
      </c>
      <c r="B20" s="5" t="s">
        <v>14</v>
      </c>
      <c r="C20" s="112">
        <v>1.0209194935681101</v>
      </c>
      <c r="D20" s="113">
        <v>4.6039975685629502</v>
      </c>
      <c r="E20" s="94">
        <v>0.51258154706430603</v>
      </c>
      <c r="F20" s="94">
        <v>5.6694625660142899</v>
      </c>
      <c r="G20" s="94">
        <v>18.4840012426219</v>
      </c>
      <c r="H20" s="94">
        <v>33.1935383659522</v>
      </c>
      <c r="I20" s="95">
        <v>42.140416278347296</v>
      </c>
      <c r="K20" s="75"/>
      <c r="L20" s="75"/>
      <c r="M20" s="75"/>
      <c r="N20" s="75"/>
      <c r="O20" s="75"/>
      <c r="Q20" s="75"/>
      <c r="R20" s="75"/>
      <c r="S20" s="75"/>
      <c r="T20" s="75"/>
      <c r="U20" s="75"/>
      <c r="V20" s="75"/>
      <c r="W20" s="75"/>
      <c r="X20" s="75"/>
      <c r="Y20" s="75"/>
      <c r="Z20" s="75"/>
      <c r="AA20" s="75"/>
      <c r="AB20" s="75"/>
      <c r="AC20" s="75"/>
    </row>
    <row r="21" spans="1:29">
      <c r="A21" s="196" t="s">
        <v>4</v>
      </c>
      <c r="B21" s="5" t="s">
        <v>15</v>
      </c>
      <c r="C21" s="112">
        <v>13.774960038566</v>
      </c>
      <c r="D21" s="113">
        <v>62.120356134015097</v>
      </c>
      <c r="E21" s="94">
        <v>2.2528952639697901</v>
      </c>
      <c r="F21" s="94">
        <v>30.450348813114498</v>
      </c>
      <c r="G21" s="94">
        <v>39.899385260055695</v>
      </c>
      <c r="H21" s="94">
        <v>19.387332212833599</v>
      </c>
      <c r="I21" s="95">
        <v>8.0100384500264799</v>
      </c>
      <c r="K21" s="75"/>
      <c r="L21" s="75"/>
      <c r="M21" s="75"/>
      <c r="N21" s="75"/>
      <c r="O21" s="75"/>
      <c r="Q21" s="75"/>
      <c r="R21" s="75"/>
      <c r="S21" s="75"/>
      <c r="T21" s="75"/>
      <c r="U21" s="75"/>
      <c r="V21" s="75"/>
      <c r="W21" s="75"/>
      <c r="X21" s="75"/>
      <c r="Y21" s="75"/>
      <c r="Z21" s="75"/>
      <c r="AA21" s="75"/>
      <c r="AB21" s="75"/>
      <c r="AC21" s="75"/>
    </row>
    <row r="22" spans="1:29">
      <c r="A22" s="196" t="s">
        <v>4</v>
      </c>
      <c r="B22" s="5" t="s">
        <v>16</v>
      </c>
      <c r="C22" s="112">
        <v>18.007859082028798</v>
      </c>
      <c r="D22" s="113">
        <v>81.209282368505697</v>
      </c>
      <c r="E22" s="94">
        <v>15.4721334284381</v>
      </c>
      <c r="F22" s="94">
        <v>29.2112470169692</v>
      </c>
      <c r="G22" s="94">
        <v>32.902720171893002</v>
      </c>
      <c r="H22" s="94">
        <v>15.882492801099</v>
      </c>
      <c r="I22" s="95">
        <v>6.5314065816007503</v>
      </c>
      <c r="K22" s="75"/>
      <c r="L22" s="75"/>
      <c r="M22" s="75"/>
      <c r="N22" s="75"/>
      <c r="O22" s="75"/>
      <c r="Q22" s="75"/>
      <c r="R22" s="75"/>
      <c r="S22" s="75"/>
      <c r="T22" s="75"/>
      <c r="U22" s="75"/>
      <c r="V22" s="75"/>
      <c r="W22" s="75"/>
      <c r="X22" s="75"/>
      <c r="Y22" s="75"/>
      <c r="Z22" s="75"/>
      <c r="AA22" s="75"/>
      <c r="AB22" s="75"/>
      <c r="AC22" s="75"/>
    </row>
    <row r="23" spans="1:29">
      <c r="A23" s="196" t="s">
        <v>4</v>
      </c>
      <c r="B23" s="5" t="s">
        <v>17</v>
      </c>
      <c r="C23" s="112">
        <v>1.9747608657042102</v>
      </c>
      <c r="D23" s="113">
        <v>8.9054957628633709</v>
      </c>
      <c r="E23" s="94">
        <v>0.37741909580020899</v>
      </c>
      <c r="F23" s="94">
        <v>7.5724724965871699</v>
      </c>
      <c r="G23" s="94">
        <v>29.366417730667298</v>
      </c>
      <c r="H23" s="94">
        <v>39.588854091383602</v>
      </c>
      <c r="I23" s="95">
        <v>23.094836585561701</v>
      </c>
      <c r="K23" s="75"/>
      <c r="L23" s="75"/>
      <c r="M23" s="75"/>
      <c r="N23" s="75"/>
      <c r="O23" s="75"/>
      <c r="Q23" s="75"/>
      <c r="R23" s="75"/>
      <c r="S23" s="75"/>
      <c r="T23" s="75"/>
      <c r="U23" s="75"/>
      <c r="V23" s="75"/>
      <c r="W23" s="75"/>
      <c r="X23" s="75"/>
      <c r="Y23" s="75"/>
      <c r="Z23" s="75"/>
      <c r="AA23" s="75"/>
      <c r="AB23" s="75"/>
      <c r="AC23" s="75"/>
    </row>
    <row r="24" spans="1:29" ht="14.15" customHeight="1">
      <c r="A24" s="196" t="s">
        <v>4</v>
      </c>
      <c r="B24" s="5" t="s">
        <v>18</v>
      </c>
      <c r="C24" s="112">
        <v>3.6115938903407501</v>
      </c>
      <c r="D24" s="113">
        <v>16.287052597704399</v>
      </c>
      <c r="E24" s="94">
        <v>8.0922063666300801</v>
      </c>
      <c r="F24" s="94">
        <v>17.8968166849616</v>
      </c>
      <c r="G24" s="94">
        <v>27.402854006586203</v>
      </c>
      <c r="H24" s="94">
        <v>27.653128430296398</v>
      </c>
      <c r="I24" s="95">
        <v>18.954994511525801</v>
      </c>
      <c r="K24" s="75"/>
      <c r="L24" s="75"/>
      <c r="M24" s="75"/>
      <c r="N24" s="75"/>
      <c r="O24" s="75"/>
      <c r="Q24" s="75"/>
      <c r="R24" s="75"/>
      <c r="S24" s="75"/>
      <c r="T24" s="75"/>
      <c r="U24" s="75"/>
      <c r="V24" s="75"/>
      <c r="W24" s="75"/>
      <c r="X24" s="75"/>
      <c r="Y24" s="75"/>
      <c r="Z24" s="75"/>
      <c r="AA24" s="75"/>
      <c r="AB24" s="75"/>
      <c r="AC24" s="75"/>
    </row>
    <row r="25" spans="1:29" ht="14.15" customHeight="1">
      <c r="A25" s="196" t="s">
        <v>4</v>
      </c>
      <c r="B25" s="5" t="s">
        <v>19</v>
      </c>
      <c r="C25" s="112">
        <v>0.49777357724608595</v>
      </c>
      <c r="D25" s="113">
        <v>2.24478850073301</v>
      </c>
      <c r="E25" s="94">
        <v>0.82828926409684611</v>
      </c>
      <c r="F25" s="94">
        <v>7.1997451417648906</v>
      </c>
      <c r="G25" s="94">
        <v>29.3405543166614</v>
      </c>
      <c r="H25" s="94">
        <v>35.234151003504302</v>
      </c>
      <c r="I25" s="95">
        <v>27.397260273972602</v>
      </c>
      <c r="K25" s="75"/>
      <c r="L25" s="75"/>
      <c r="M25" s="75"/>
      <c r="N25" s="75"/>
      <c r="O25" s="75"/>
      <c r="Q25" s="75"/>
      <c r="R25" s="75"/>
      <c r="S25" s="75"/>
      <c r="T25" s="75"/>
      <c r="U25" s="75"/>
      <c r="V25" s="75"/>
      <c r="W25" s="75"/>
      <c r="X25" s="75"/>
      <c r="Y25" s="75"/>
      <c r="Z25" s="75"/>
      <c r="AA25" s="75"/>
      <c r="AB25" s="75"/>
      <c r="AC25" s="75"/>
    </row>
    <row r="26" spans="1:29" ht="14.15" customHeight="1">
      <c r="A26" s="196" t="s">
        <v>4</v>
      </c>
      <c r="B26" s="5" t="s">
        <v>20</v>
      </c>
      <c r="C26" s="112">
        <v>0.51711998579148999</v>
      </c>
      <c r="D26" s="113">
        <v>2.3320341831444198</v>
      </c>
      <c r="E26" s="94">
        <v>3.1892057651027303</v>
      </c>
      <c r="F26" s="94">
        <v>10.3035878564857</v>
      </c>
      <c r="G26" s="94">
        <v>30.205458448328699</v>
      </c>
      <c r="H26" s="94">
        <v>37.841153020545796</v>
      </c>
      <c r="I26" s="95">
        <v>18.460594909537001</v>
      </c>
      <c r="K26" s="75"/>
      <c r="L26" s="75"/>
      <c r="M26" s="75"/>
      <c r="N26" s="75"/>
      <c r="O26" s="75"/>
      <c r="Q26" s="75"/>
      <c r="R26" s="75"/>
      <c r="S26" s="75"/>
      <c r="T26" s="75"/>
      <c r="U26" s="75"/>
      <c r="V26" s="75"/>
      <c r="W26" s="75"/>
      <c r="X26" s="75"/>
      <c r="Y26" s="75"/>
      <c r="Z26" s="75"/>
      <c r="AA26" s="75"/>
      <c r="AB26" s="75"/>
      <c r="AC26" s="75"/>
    </row>
    <row r="27" spans="1:29">
      <c r="A27" s="196" t="s">
        <v>4</v>
      </c>
      <c r="B27" s="5" t="s">
        <v>21</v>
      </c>
      <c r="C27" s="112">
        <v>3.65266536421993</v>
      </c>
      <c r="D27" s="113">
        <v>16.472270890692599</v>
      </c>
      <c r="E27" s="94">
        <v>5.40071199096987</v>
      </c>
      <c r="F27" s="94">
        <v>19.749066597204102</v>
      </c>
      <c r="G27" s="94">
        <v>28.796561604584497</v>
      </c>
      <c r="H27" s="94">
        <v>30.876096205609098</v>
      </c>
      <c r="I27" s="95">
        <v>15.177563601632398</v>
      </c>
      <c r="K27" s="75"/>
      <c r="L27" s="75"/>
      <c r="M27" s="75"/>
      <c r="N27" s="75"/>
      <c r="O27" s="75"/>
      <c r="Q27" s="75"/>
      <c r="R27" s="75"/>
      <c r="S27" s="75"/>
      <c r="T27" s="75"/>
      <c r="U27" s="75"/>
      <c r="V27" s="75"/>
      <c r="W27" s="75"/>
      <c r="X27" s="75"/>
      <c r="Y27" s="75"/>
      <c r="Z27" s="75"/>
      <c r="AA27" s="75"/>
      <c r="AB27" s="75"/>
      <c r="AC27" s="75"/>
    </row>
    <row r="28" spans="1:29">
      <c r="A28" s="196" t="s">
        <v>4</v>
      </c>
      <c r="B28" s="5" t="s">
        <v>6</v>
      </c>
      <c r="C28" s="114">
        <v>22.174631466774901</v>
      </c>
      <c r="D28" s="115">
        <v>100</v>
      </c>
      <c r="E28" s="94">
        <v>18.443880287481701</v>
      </c>
      <c r="F28" s="94">
        <v>30.304287195623399</v>
      </c>
      <c r="G28" s="94">
        <v>30.689026352486898</v>
      </c>
      <c r="H28" s="94">
        <v>14.7566775127829</v>
      </c>
      <c r="I28" s="95">
        <v>5.80612865162513</v>
      </c>
      <c r="K28" s="75"/>
      <c r="L28" s="75"/>
      <c r="M28" s="75"/>
      <c r="N28" s="75"/>
      <c r="O28" s="75"/>
      <c r="Q28" s="75"/>
      <c r="R28" s="75"/>
      <c r="S28" s="75"/>
      <c r="T28" s="75"/>
      <c r="U28" s="75"/>
      <c r="V28" s="75"/>
      <c r="W28" s="75"/>
      <c r="X28" s="75"/>
      <c r="Y28" s="75"/>
      <c r="Z28" s="75"/>
      <c r="AA28" s="75"/>
      <c r="AB28" s="75"/>
      <c r="AC28" s="75"/>
    </row>
    <row r="29" spans="1:29" ht="5.15" customHeight="1">
      <c r="A29" s="30"/>
      <c r="B29" s="70"/>
      <c r="C29" s="116"/>
      <c r="D29" s="116"/>
      <c r="E29" s="116"/>
      <c r="F29" s="116"/>
      <c r="G29" s="116"/>
      <c r="H29" s="116"/>
      <c r="I29" s="117"/>
      <c r="K29" s="75"/>
      <c r="L29" s="75"/>
      <c r="M29" s="75"/>
      <c r="N29" s="75"/>
      <c r="O29" s="75"/>
      <c r="Q29" s="75"/>
      <c r="R29" s="75"/>
      <c r="S29" s="75"/>
      <c r="T29" s="75"/>
      <c r="U29" s="75"/>
      <c r="V29" s="75"/>
      <c r="W29" s="75"/>
      <c r="X29" s="75"/>
      <c r="Y29" s="75"/>
      <c r="Z29" s="75"/>
      <c r="AA29" s="75"/>
      <c r="AB29" s="75"/>
      <c r="AC29" s="75"/>
    </row>
    <row r="30" spans="1:29">
      <c r="A30" s="196" t="s">
        <v>33</v>
      </c>
      <c r="B30" s="5" t="s">
        <v>8</v>
      </c>
      <c r="C30" s="118">
        <v>3.83883490218963</v>
      </c>
      <c r="D30" s="119">
        <v>20.704047073312601</v>
      </c>
      <c r="E30" s="24">
        <v>9.8810310641110402</v>
      </c>
      <c r="F30" s="24">
        <v>35.500660938532704</v>
      </c>
      <c r="G30" s="24">
        <v>33.7078651685393</v>
      </c>
      <c r="H30" s="24">
        <v>15.3255122273629</v>
      </c>
      <c r="I30" s="120">
        <v>5.5849306014540705</v>
      </c>
      <c r="K30" s="75"/>
      <c r="L30" s="75"/>
      <c r="M30" s="75"/>
      <c r="N30" s="75"/>
      <c r="O30" s="75"/>
      <c r="Q30" s="75"/>
      <c r="R30" s="75"/>
      <c r="S30" s="75"/>
      <c r="T30" s="75"/>
      <c r="U30" s="75"/>
      <c r="V30" s="75"/>
      <c r="W30" s="75"/>
      <c r="X30" s="75"/>
      <c r="Y30" s="75"/>
      <c r="Z30" s="75"/>
      <c r="AA30" s="75"/>
      <c r="AB30" s="75"/>
      <c r="AC30" s="75"/>
    </row>
    <row r="31" spans="1:29">
      <c r="A31" s="196" t="s">
        <v>33</v>
      </c>
      <c r="B31" s="5" t="s">
        <v>13</v>
      </c>
      <c r="C31" s="112">
        <v>0.91594144064141292</v>
      </c>
      <c r="D31" s="113">
        <v>4.93996100030789</v>
      </c>
      <c r="E31" s="94">
        <v>0.69252077562326897</v>
      </c>
      <c r="F31" s="94">
        <v>11.426592797783899</v>
      </c>
      <c r="G31" s="94">
        <v>31.959833795013797</v>
      </c>
      <c r="H31" s="94">
        <v>35.855263157894704</v>
      </c>
      <c r="I31" s="95">
        <v>20.065789473684202</v>
      </c>
      <c r="K31" s="75"/>
      <c r="L31" s="75"/>
      <c r="M31" s="75"/>
      <c r="N31" s="75"/>
      <c r="O31" s="75"/>
      <c r="Q31" s="75"/>
      <c r="R31" s="75"/>
      <c r="S31" s="75"/>
      <c r="T31" s="75"/>
      <c r="U31" s="75"/>
      <c r="V31" s="75"/>
      <c r="W31" s="75"/>
      <c r="X31" s="75"/>
      <c r="Y31" s="75"/>
      <c r="Z31" s="75"/>
      <c r="AA31" s="75"/>
      <c r="AB31" s="75"/>
      <c r="AC31" s="75"/>
    </row>
    <row r="32" spans="1:29">
      <c r="A32" s="196" t="s">
        <v>33</v>
      </c>
      <c r="B32" s="5" t="s">
        <v>14</v>
      </c>
      <c r="C32" s="112">
        <v>0.44496739654428702</v>
      </c>
      <c r="D32" s="113">
        <v>2.3998494748725703</v>
      </c>
      <c r="E32" s="94">
        <v>1.4967925873129</v>
      </c>
      <c r="F32" s="94">
        <v>13.328581610833901</v>
      </c>
      <c r="G32" s="94">
        <v>25.766215253029202</v>
      </c>
      <c r="H32" s="94">
        <v>31.7177476835353</v>
      </c>
      <c r="I32" s="95">
        <v>27.690662865288701</v>
      </c>
      <c r="K32" s="75"/>
      <c r="L32" s="75"/>
      <c r="M32" s="75"/>
      <c r="N32" s="75"/>
      <c r="O32" s="75"/>
      <c r="Q32" s="75"/>
      <c r="R32" s="75"/>
      <c r="S32" s="75"/>
      <c r="T32" s="75"/>
      <c r="U32" s="75"/>
      <c r="V32" s="75"/>
      <c r="W32" s="75"/>
      <c r="X32" s="75"/>
      <c r="Y32" s="75"/>
      <c r="Z32" s="75"/>
      <c r="AA32" s="75"/>
      <c r="AB32" s="75"/>
      <c r="AC32" s="75"/>
    </row>
    <row r="33" spans="1:29">
      <c r="A33" s="196" t="s">
        <v>33</v>
      </c>
      <c r="B33" s="5" t="s">
        <v>15</v>
      </c>
      <c r="C33" s="112">
        <v>2.5218519270291497</v>
      </c>
      <c r="D33" s="113">
        <v>13.601142622558198</v>
      </c>
      <c r="E33" s="94">
        <v>3.8168898949883698</v>
      </c>
      <c r="F33" s="94">
        <v>45.507137018172699</v>
      </c>
      <c r="G33" s="94">
        <v>32.918317298622902</v>
      </c>
      <c r="H33" s="94">
        <v>13.1107338238068</v>
      </c>
      <c r="I33" s="95">
        <v>4.6469219644092297</v>
      </c>
      <c r="K33" s="75"/>
      <c r="L33" s="75"/>
      <c r="M33" s="75"/>
      <c r="N33" s="75"/>
      <c r="O33" s="75"/>
      <c r="Q33" s="75"/>
      <c r="R33" s="75"/>
      <c r="S33" s="75"/>
      <c r="T33" s="75"/>
      <c r="U33" s="75"/>
      <c r="V33" s="75"/>
      <c r="W33" s="75"/>
      <c r="X33" s="75"/>
      <c r="Y33" s="75"/>
      <c r="Z33" s="75"/>
      <c r="AA33" s="75"/>
      <c r="AB33" s="75"/>
      <c r="AC33" s="75"/>
    </row>
    <row r="34" spans="1:29">
      <c r="A34" s="196" t="s">
        <v>33</v>
      </c>
      <c r="B34" s="5" t="s">
        <v>16</v>
      </c>
      <c r="C34" s="112">
        <v>16.020570623905801</v>
      </c>
      <c r="D34" s="113">
        <v>86.403988915876994</v>
      </c>
      <c r="E34" s="94">
        <v>60.855018955328802</v>
      </c>
      <c r="F34" s="94">
        <v>24.12919318598</v>
      </c>
      <c r="G34" s="94">
        <v>10.0181139695329</v>
      </c>
      <c r="H34" s="94">
        <v>3.6792144674196003</v>
      </c>
      <c r="I34" s="95">
        <v>1.31845942173874</v>
      </c>
      <c r="K34" s="75"/>
      <c r="L34" s="75"/>
      <c r="M34" s="75"/>
      <c r="N34" s="75"/>
      <c r="O34" s="75"/>
      <c r="Q34" s="75"/>
      <c r="R34" s="75"/>
      <c r="S34" s="75"/>
      <c r="T34" s="75"/>
      <c r="U34" s="75"/>
      <c r="V34" s="75"/>
      <c r="W34" s="75"/>
      <c r="X34" s="75"/>
      <c r="Y34" s="75"/>
      <c r="Z34" s="75"/>
      <c r="AA34" s="75"/>
      <c r="AB34" s="75"/>
      <c r="AC34" s="75"/>
    </row>
    <row r="35" spans="1:29">
      <c r="A35" s="196" t="s">
        <v>33</v>
      </c>
      <c r="B35" s="5" t="s">
        <v>17</v>
      </c>
      <c r="C35" s="112">
        <v>0.19758709055387799</v>
      </c>
      <c r="D35" s="113">
        <v>1.06564948171462</v>
      </c>
      <c r="E35" s="94">
        <v>2.8892455858748001</v>
      </c>
      <c r="F35" s="94">
        <v>29.052969502407699</v>
      </c>
      <c r="G35" s="94">
        <v>35.3130016051364</v>
      </c>
      <c r="H35" s="94">
        <v>22.471910112359499</v>
      </c>
      <c r="I35" s="95">
        <v>10.2728731942215</v>
      </c>
      <c r="K35" s="75"/>
      <c r="L35" s="75"/>
      <c r="M35" s="75"/>
      <c r="N35" s="75"/>
      <c r="O35" s="75"/>
      <c r="Q35" s="75"/>
      <c r="R35" s="75"/>
      <c r="S35" s="75"/>
      <c r="T35" s="75"/>
      <c r="U35" s="75"/>
      <c r="V35" s="75"/>
      <c r="W35" s="75"/>
      <c r="X35" s="75"/>
      <c r="Y35" s="75"/>
      <c r="Z35" s="75"/>
      <c r="AA35" s="75"/>
      <c r="AB35" s="75"/>
      <c r="AC35" s="75"/>
    </row>
    <row r="36" spans="1:29" ht="14.15" customHeight="1">
      <c r="A36" s="196" t="s">
        <v>33</v>
      </c>
      <c r="B36" s="5" t="s">
        <v>18</v>
      </c>
      <c r="C36" s="112">
        <v>2.5627648237891099</v>
      </c>
      <c r="D36" s="113">
        <v>13.8217987752728</v>
      </c>
      <c r="E36" s="94">
        <v>31.891590866901797</v>
      </c>
      <c r="F36" s="94">
        <v>30.2270899078027</v>
      </c>
      <c r="G36" s="94">
        <v>18.4827671554978</v>
      </c>
      <c r="H36" s="94">
        <v>12.796237856568299</v>
      </c>
      <c r="I36" s="95">
        <v>6.6023142132293797</v>
      </c>
      <c r="K36" s="75"/>
      <c r="L36" s="75"/>
      <c r="M36" s="75"/>
      <c r="N36" s="75"/>
      <c r="O36" s="75"/>
      <c r="Q36" s="75"/>
      <c r="R36" s="75"/>
      <c r="S36" s="75"/>
      <c r="T36" s="75"/>
      <c r="U36" s="75"/>
      <c r="V36" s="75"/>
      <c r="W36" s="75"/>
      <c r="X36" s="75"/>
      <c r="Y36" s="75"/>
      <c r="Z36" s="75"/>
      <c r="AA36" s="75"/>
      <c r="AB36" s="75"/>
      <c r="AC36" s="75"/>
    </row>
    <row r="37" spans="1:29" ht="14.15" customHeight="1">
      <c r="A37" s="196" t="s">
        <v>33</v>
      </c>
      <c r="B37" s="5" t="s">
        <v>19</v>
      </c>
      <c r="C37" s="112">
        <v>3.3142617917945899E-2</v>
      </c>
      <c r="D37" s="113">
        <v>0.17874858882693001</v>
      </c>
      <c r="E37" s="94">
        <v>1.4354066985645901</v>
      </c>
      <c r="F37" s="94">
        <v>26.315789473684198</v>
      </c>
      <c r="G37" s="94">
        <v>30.143540669856499</v>
      </c>
      <c r="H37" s="94">
        <v>28.7081339712919</v>
      </c>
      <c r="I37" s="95">
        <v>13.3971291866029</v>
      </c>
      <c r="K37" s="75"/>
      <c r="L37" s="75"/>
      <c r="M37" s="75"/>
      <c r="N37" s="75"/>
      <c r="O37" s="75"/>
      <c r="Q37" s="75"/>
      <c r="R37" s="75"/>
      <c r="S37" s="75"/>
      <c r="T37" s="75"/>
      <c r="U37" s="75"/>
      <c r="V37" s="75"/>
      <c r="W37" s="75"/>
      <c r="X37" s="75"/>
      <c r="Y37" s="75"/>
      <c r="Z37" s="75"/>
      <c r="AA37" s="75"/>
      <c r="AB37" s="75"/>
      <c r="AC37" s="75"/>
    </row>
    <row r="38" spans="1:29" ht="14.15" customHeight="1">
      <c r="A38" s="196" t="s">
        <v>33</v>
      </c>
      <c r="B38" s="5" t="s">
        <v>20</v>
      </c>
      <c r="C38" s="112">
        <v>8.78517240504402E-2</v>
      </c>
      <c r="D38" s="113">
        <v>0.47381204885224598</v>
      </c>
      <c r="E38" s="94">
        <v>7.4007220216606493</v>
      </c>
      <c r="F38" s="94">
        <v>29.602888086642597</v>
      </c>
      <c r="G38" s="94">
        <v>34.837545126353803</v>
      </c>
      <c r="H38" s="94">
        <v>20.036101083032502</v>
      </c>
      <c r="I38" s="95">
        <v>8.1227436823104693</v>
      </c>
      <c r="K38" s="75"/>
      <c r="L38" s="75"/>
      <c r="M38" s="75"/>
      <c r="N38" s="75"/>
      <c r="O38" s="75"/>
      <c r="Q38" s="75"/>
      <c r="R38" s="75"/>
      <c r="S38" s="75"/>
      <c r="T38" s="75"/>
      <c r="U38" s="75"/>
      <c r="V38" s="75"/>
      <c r="W38" s="75"/>
      <c r="X38" s="75"/>
      <c r="Y38" s="75"/>
      <c r="Z38" s="75"/>
      <c r="AA38" s="75"/>
      <c r="AB38" s="75"/>
      <c r="AC38" s="75"/>
    </row>
    <row r="39" spans="1:29">
      <c r="A39" s="196" t="s">
        <v>33</v>
      </c>
      <c r="B39" s="5" t="s">
        <v>21</v>
      </c>
      <c r="C39" s="112">
        <v>2.68011189201532</v>
      </c>
      <c r="D39" s="113">
        <v>14.454688515617001</v>
      </c>
      <c r="E39" s="94">
        <v>19.034376664102702</v>
      </c>
      <c r="F39" s="94">
        <v>45.038755103248299</v>
      </c>
      <c r="G39" s="94">
        <v>22.637713744748801</v>
      </c>
      <c r="H39" s="94">
        <v>9.8219040293473796</v>
      </c>
      <c r="I39" s="95">
        <v>3.4672504585527499</v>
      </c>
      <c r="K39" s="75"/>
      <c r="L39" s="75"/>
      <c r="M39" s="75"/>
      <c r="N39" s="75"/>
      <c r="O39" s="75"/>
      <c r="Q39" s="75"/>
      <c r="R39" s="75"/>
      <c r="S39" s="75"/>
      <c r="T39" s="75"/>
      <c r="U39" s="75"/>
      <c r="V39" s="75"/>
      <c r="W39" s="75"/>
      <c r="X39" s="75"/>
      <c r="Y39" s="75"/>
      <c r="Z39" s="75"/>
      <c r="AA39" s="75"/>
      <c r="AB39" s="75"/>
      <c r="AC39" s="75"/>
    </row>
    <row r="40" spans="1:29">
      <c r="A40" s="196" t="s">
        <v>33</v>
      </c>
      <c r="B40" s="5" t="s">
        <v>6</v>
      </c>
      <c r="C40" s="114">
        <v>18.541471088219598</v>
      </c>
      <c r="D40" s="115">
        <v>100</v>
      </c>
      <c r="E40" s="94">
        <v>62.443980705415505</v>
      </c>
      <c r="F40" s="94">
        <v>23.2287639834422</v>
      </c>
      <c r="G40" s="94">
        <v>9.5771612329376392</v>
      </c>
      <c r="H40" s="94">
        <v>3.5604324176388098</v>
      </c>
      <c r="I40" s="95">
        <v>1.1896616605658401</v>
      </c>
      <c r="K40" s="75"/>
      <c r="L40" s="75"/>
      <c r="M40" s="75"/>
      <c r="N40" s="75"/>
      <c r="O40" s="75"/>
      <c r="Q40" s="75"/>
      <c r="R40" s="75"/>
      <c r="S40" s="75"/>
      <c r="T40" s="75"/>
      <c r="U40" s="75"/>
      <c r="V40" s="75"/>
      <c r="W40" s="75"/>
      <c r="X40" s="75"/>
      <c r="Y40" s="75"/>
      <c r="Z40" s="75"/>
      <c r="AA40" s="75"/>
      <c r="AB40" s="75"/>
      <c r="AC40" s="75"/>
    </row>
    <row r="41" spans="1:29" ht="5.15" customHeight="1">
      <c r="A41" s="28"/>
      <c r="B41" s="70"/>
      <c r="C41" s="116"/>
      <c r="D41" s="116"/>
      <c r="E41" s="116"/>
      <c r="F41" s="116"/>
      <c r="G41" s="116"/>
      <c r="H41" s="116"/>
      <c r="I41" s="117"/>
      <c r="K41" s="75"/>
      <c r="L41" s="75"/>
      <c r="M41" s="75"/>
      <c r="N41" s="75"/>
      <c r="O41" s="75"/>
      <c r="Q41" s="75"/>
      <c r="R41" s="75"/>
      <c r="S41" s="75"/>
      <c r="T41" s="75"/>
      <c r="U41" s="75"/>
      <c r="V41" s="75"/>
      <c r="W41" s="75"/>
      <c r="X41" s="75"/>
      <c r="Y41" s="75"/>
      <c r="Z41" s="75"/>
      <c r="AA41" s="75"/>
      <c r="AB41" s="75"/>
      <c r="AC41" s="75"/>
    </row>
    <row r="42" spans="1:29">
      <c r="A42" s="28"/>
      <c r="B42" s="71" t="s">
        <v>6</v>
      </c>
      <c r="C42" s="121">
        <v>100</v>
      </c>
      <c r="D42" s="122">
        <v>100</v>
      </c>
      <c r="E42" s="123">
        <v>26.383109633877101</v>
      </c>
      <c r="F42" s="123">
        <v>26.9476441783168</v>
      </c>
      <c r="G42" s="123">
        <v>25.408970390480302</v>
      </c>
      <c r="H42" s="123">
        <v>14.207082688452999</v>
      </c>
      <c r="I42" s="124">
        <v>7.0531931088727102</v>
      </c>
      <c r="K42" s="75"/>
      <c r="L42" s="75"/>
      <c r="M42" s="75"/>
      <c r="N42" s="75"/>
      <c r="O42" s="75"/>
      <c r="Q42" s="75"/>
      <c r="R42" s="75"/>
      <c r="S42" s="75"/>
      <c r="T42" s="75"/>
      <c r="U42" s="75"/>
      <c r="V42" s="75"/>
      <c r="W42" s="75"/>
      <c r="X42" s="75"/>
      <c r="Y42" s="75"/>
      <c r="Z42" s="75"/>
      <c r="AA42" s="75"/>
      <c r="AB42" s="75"/>
      <c r="AC42" s="75"/>
    </row>
    <row r="43" spans="1:29" ht="14.15" customHeight="1">
      <c r="A43" s="195" t="s">
        <v>810</v>
      </c>
      <c r="B43" s="195"/>
      <c r="C43" s="195"/>
      <c r="D43" s="195"/>
      <c r="E43" s="195"/>
      <c r="F43" s="195"/>
      <c r="G43" s="195"/>
      <c r="H43" s="195"/>
      <c r="I43" s="195"/>
      <c r="K43" s="75"/>
      <c r="L43" s="75"/>
      <c r="M43" s="75"/>
      <c r="N43" s="75"/>
      <c r="O43" s="75"/>
      <c r="Q43" s="75"/>
      <c r="R43" s="75"/>
      <c r="S43" s="75"/>
      <c r="T43" s="75"/>
      <c r="U43" s="75"/>
      <c r="V43" s="75"/>
      <c r="W43" s="75"/>
      <c r="X43" s="75"/>
      <c r="Y43" s="75"/>
      <c r="Z43" s="75"/>
      <c r="AA43" s="75"/>
      <c r="AB43" s="75"/>
      <c r="AC43" s="75"/>
    </row>
    <row r="44" spans="1:29">
      <c r="A44" s="195"/>
      <c r="B44" s="195"/>
      <c r="C44" s="195"/>
      <c r="D44" s="195"/>
      <c r="E44" s="195"/>
      <c r="F44" s="195"/>
      <c r="G44" s="195"/>
      <c r="H44" s="195"/>
      <c r="I44" s="195"/>
      <c r="K44" s="75"/>
      <c r="L44" s="75"/>
      <c r="M44" s="75"/>
      <c r="N44" s="75"/>
      <c r="O44" s="75"/>
      <c r="Q44" s="75"/>
      <c r="R44" s="75"/>
      <c r="S44" s="75"/>
      <c r="T44" s="75"/>
      <c r="U44" s="75"/>
      <c r="V44" s="75"/>
    </row>
    <row r="45" spans="1:29">
      <c r="K45" s="75"/>
      <c r="L45" s="75"/>
      <c r="M45" s="75"/>
      <c r="N45" s="75"/>
      <c r="O45" s="75"/>
      <c r="Q45" s="75"/>
      <c r="R45" s="75"/>
      <c r="S45" s="75"/>
      <c r="T45" s="75"/>
      <c r="U45" s="75"/>
      <c r="V45" s="75"/>
    </row>
    <row r="46" spans="1:29" ht="14" customHeight="1">
      <c r="A46" s="195" t="s">
        <v>783</v>
      </c>
      <c r="B46" s="195"/>
      <c r="C46" s="195"/>
      <c r="D46" s="195"/>
      <c r="E46" s="195"/>
      <c r="F46" s="195"/>
      <c r="G46" s="195"/>
      <c r="H46" s="195"/>
      <c r="I46" s="195"/>
    </row>
    <row r="47" spans="1:29">
      <c r="A47" s="195"/>
      <c r="B47" s="195"/>
      <c r="C47" s="195"/>
      <c r="D47" s="195"/>
      <c r="E47" s="195"/>
      <c r="F47" s="195"/>
      <c r="G47" s="195"/>
      <c r="H47" s="195"/>
      <c r="I47" s="195"/>
    </row>
    <row r="48" spans="1:29">
      <c r="A48" s="195"/>
      <c r="B48" s="195"/>
      <c r="C48" s="195"/>
      <c r="D48" s="195"/>
      <c r="E48" s="195"/>
      <c r="F48" s="195"/>
      <c r="G48" s="195"/>
      <c r="H48" s="195"/>
      <c r="I48" s="195"/>
    </row>
    <row r="50" spans="1:1">
      <c r="A50" s="17" t="s">
        <v>685</v>
      </c>
    </row>
    <row r="51" spans="1:1">
      <c r="A51" s="18" t="s">
        <v>687</v>
      </c>
    </row>
  </sheetData>
  <mergeCells count="10">
    <mergeCell ref="A46:I48"/>
    <mergeCell ref="A43:I44"/>
    <mergeCell ref="A18:A28"/>
    <mergeCell ref="A30:A40"/>
    <mergeCell ref="C4:C5"/>
    <mergeCell ref="E4:I4"/>
    <mergeCell ref="D4:D5"/>
    <mergeCell ref="A4:A5"/>
    <mergeCell ref="B4:B5"/>
    <mergeCell ref="A6:A16"/>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6"/>
  <sheetViews>
    <sheetView showGridLines="0" zoomScaleNormal="100" workbookViewId="0"/>
  </sheetViews>
  <sheetFormatPr baseColWidth="10" defaultColWidth="8.58203125" defaultRowHeight="14"/>
  <cols>
    <col min="1" max="1" width="15.58203125" customWidth="1"/>
    <col min="2" max="2" width="18.58203125" bestFit="1" customWidth="1"/>
    <col min="3" max="12" width="15.58203125" customWidth="1"/>
  </cols>
  <sheetData>
    <row r="1" spans="1:42" ht="15">
      <c r="A1" s="3" t="s">
        <v>796</v>
      </c>
      <c r="O1" s="75"/>
      <c r="P1" s="75"/>
      <c r="Q1" s="75"/>
      <c r="R1" s="75"/>
      <c r="S1" s="75"/>
      <c r="T1" s="75"/>
      <c r="U1" s="75"/>
      <c r="V1" s="75"/>
      <c r="W1" s="75"/>
      <c r="X1" s="75"/>
      <c r="Y1" s="75"/>
      <c r="Z1" s="75"/>
      <c r="AA1" s="75"/>
      <c r="AB1" s="75"/>
      <c r="AC1" s="75"/>
      <c r="AD1" s="75"/>
      <c r="AE1" s="75"/>
      <c r="AF1" s="75"/>
      <c r="AG1" s="75"/>
      <c r="AH1" s="75"/>
    </row>
    <row r="2" spans="1:42">
      <c r="A2" s="1" t="str">
        <f>HYPERLINK("#'Sommaire'!A1", "Retour au sommaire")</f>
        <v>Retour au sommaire</v>
      </c>
      <c r="O2" s="75"/>
      <c r="P2" s="75"/>
      <c r="Q2" s="75"/>
      <c r="R2" s="75"/>
      <c r="S2" s="75"/>
      <c r="T2" s="75"/>
      <c r="U2" s="75"/>
      <c r="V2" s="75"/>
      <c r="W2" s="75"/>
      <c r="X2" s="75"/>
      <c r="Y2" s="75"/>
      <c r="Z2" s="75"/>
      <c r="AA2" s="75"/>
      <c r="AB2" s="75"/>
      <c r="AC2" s="75"/>
      <c r="AD2" s="75"/>
      <c r="AE2" s="75"/>
      <c r="AF2" s="75"/>
      <c r="AG2" s="75"/>
      <c r="AH2" s="75"/>
    </row>
    <row r="3" spans="1:42">
      <c r="O3" s="75"/>
      <c r="P3" s="75"/>
      <c r="Q3" s="75"/>
      <c r="R3" s="75"/>
      <c r="S3" s="75"/>
      <c r="T3" s="75"/>
      <c r="U3" s="75"/>
      <c r="V3" s="75"/>
      <c r="W3" s="75"/>
      <c r="X3" s="75"/>
      <c r="Y3" s="75"/>
      <c r="Z3" s="75"/>
      <c r="AA3" s="75"/>
      <c r="AB3" s="75"/>
      <c r="AC3" s="75"/>
      <c r="AD3" s="75"/>
      <c r="AE3" s="75"/>
      <c r="AF3" s="75"/>
      <c r="AG3" s="75"/>
      <c r="AH3" s="75"/>
    </row>
    <row r="4" spans="1:42" ht="28.5" thickBot="1">
      <c r="A4" s="37" t="s">
        <v>683</v>
      </c>
      <c r="B4" s="14" t="s">
        <v>41</v>
      </c>
      <c r="C4" s="12" t="s">
        <v>8</v>
      </c>
      <c r="D4" s="33" t="s">
        <v>13</v>
      </c>
      <c r="E4" s="33" t="s">
        <v>14</v>
      </c>
      <c r="F4" s="33" t="s">
        <v>15</v>
      </c>
      <c r="G4" s="33" t="s">
        <v>16</v>
      </c>
      <c r="H4" s="33" t="s">
        <v>17</v>
      </c>
      <c r="I4" s="33" t="s">
        <v>18</v>
      </c>
      <c r="J4" s="33" t="s">
        <v>19</v>
      </c>
      <c r="K4" s="33" t="s">
        <v>20</v>
      </c>
      <c r="L4" s="39" t="s">
        <v>21</v>
      </c>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row>
    <row r="5" spans="1:42">
      <c r="A5" s="196" t="s">
        <v>37</v>
      </c>
      <c r="B5" s="5" t="s">
        <v>8</v>
      </c>
      <c r="C5" s="98"/>
      <c r="D5" s="99">
        <v>26.900000000000002</v>
      </c>
      <c r="E5" s="99">
        <v>15.4</v>
      </c>
      <c r="F5" s="99">
        <v>36.199999999999996</v>
      </c>
      <c r="G5" s="99">
        <v>24</v>
      </c>
      <c r="H5" s="125">
        <v>26.900000000000002</v>
      </c>
      <c r="I5" s="99">
        <v>10</v>
      </c>
      <c r="J5" s="99">
        <v>11.1</v>
      </c>
      <c r="K5" s="99">
        <v>4.8</v>
      </c>
      <c r="L5" s="99">
        <v>26.1</v>
      </c>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row>
    <row r="6" spans="1:42">
      <c r="A6" s="196"/>
      <c r="B6" s="5" t="s">
        <v>13</v>
      </c>
      <c r="C6" s="100">
        <v>89.9</v>
      </c>
      <c r="D6" s="101"/>
      <c r="E6" s="100">
        <v>53.300000000000004</v>
      </c>
      <c r="F6" s="100">
        <v>28.999999999999996</v>
      </c>
      <c r="G6" s="100">
        <v>18.7</v>
      </c>
      <c r="H6" s="126">
        <v>25</v>
      </c>
      <c r="I6" s="100">
        <v>26</v>
      </c>
      <c r="J6" s="100">
        <v>10.6</v>
      </c>
      <c r="K6" s="100">
        <v>2</v>
      </c>
      <c r="L6" s="100">
        <v>19.2</v>
      </c>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row>
    <row r="7" spans="1:42">
      <c r="A7" s="196"/>
      <c r="B7" s="5" t="s">
        <v>14</v>
      </c>
      <c r="C7" s="100">
        <v>83</v>
      </c>
      <c r="D7" s="100">
        <v>86.1</v>
      </c>
      <c r="E7" s="101"/>
      <c r="F7" s="100">
        <v>23.1</v>
      </c>
      <c r="G7" s="100">
        <v>13.700000000000001</v>
      </c>
      <c r="H7" s="126">
        <v>28.000000000000004</v>
      </c>
      <c r="I7" s="100">
        <v>29.4</v>
      </c>
      <c r="J7" s="100">
        <v>10.7</v>
      </c>
      <c r="K7" s="100">
        <v>1.2</v>
      </c>
      <c r="L7" s="100">
        <v>16.600000000000001</v>
      </c>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row>
    <row r="8" spans="1:42">
      <c r="A8" s="196"/>
      <c r="B8" s="5" t="s">
        <v>15</v>
      </c>
      <c r="C8" s="100">
        <v>93</v>
      </c>
      <c r="D8" s="100">
        <v>22.3</v>
      </c>
      <c r="E8" s="100">
        <v>11</v>
      </c>
      <c r="F8" s="101"/>
      <c r="G8" s="100">
        <v>39.800000000000004</v>
      </c>
      <c r="H8" s="126">
        <v>24.7</v>
      </c>
      <c r="I8" s="100">
        <v>8.6999999999999993</v>
      </c>
      <c r="J8" s="100">
        <v>16.8</v>
      </c>
      <c r="K8" s="100">
        <v>6.6000000000000005</v>
      </c>
      <c r="L8" s="100">
        <v>24.099999999999998</v>
      </c>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row>
    <row r="9" spans="1:42">
      <c r="A9" s="196"/>
      <c r="B9" s="5" t="s">
        <v>16</v>
      </c>
      <c r="C9" s="100">
        <v>88.3</v>
      </c>
      <c r="D9" s="100">
        <v>20.5</v>
      </c>
      <c r="E9" s="100">
        <v>9.3000000000000007</v>
      </c>
      <c r="F9" s="100">
        <v>56.899999999999991</v>
      </c>
      <c r="G9" s="101"/>
      <c r="H9" s="126">
        <v>11.200000000000001</v>
      </c>
      <c r="I9" s="100">
        <v>12.1</v>
      </c>
      <c r="J9" s="100">
        <v>5.6000000000000005</v>
      </c>
      <c r="K9" s="100">
        <v>4.5999999999999996</v>
      </c>
      <c r="L9" s="100">
        <v>22.7</v>
      </c>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row>
    <row r="10" spans="1:42">
      <c r="A10" s="196"/>
      <c r="B10" s="5" t="s">
        <v>17</v>
      </c>
      <c r="C10" s="100">
        <v>94.399999999999991</v>
      </c>
      <c r="D10" s="100">
        <v>26.200000000000003</v>
      </c>
      <c r="E10" s="100">
        <v>18.2</v>
      </c>
      <c r="F10" s="100">
        <v>33.800000000000004</v>
      </c>
      <c r="G10" s="100">
        <v>10.7</v>
      </c>
      <c r="H10" s="101"/>
      <c r="I10" s="100">
        <v>3.5000000000000004</v>
      </c>
      <c r="J10" s="100">
        <v>28.799999999999997</v>
      </c>
      <c r="K10" s="100">
        <v>6</v>
      </c>
      <c r="L10" s="100">
        <v>40</v>
      </c>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row>
    <row r="11" spans="1:42">
      <c r="A11" s="196"/>
      <c r="B11" s="5" t="s">
        <v>18</v>
      </c>
      <c r="C11" s="100">
        <v>87</v>
      </c>
      <c r="D11" s="100">
        <v>67.5</v>
      </c>
      <c r="E11" s="100">
        <v>47.199999999999996</v>
      </c>
      <c r="F11" s="100">
        <v>29.2</v>
      </c>
      <c r="G11" s="100">
        <v>28.4</v>
      </c>
      <c r="H11" s="100">
        <v>8.6</v>
      </c>
      <c r="I11" s="101"/>
      <c r="J11" s="100">
        <v>3</v>
      </c>
      <c r="K11" s="100">
        <v>0.70000000000000007</v>
      </c>
      <c r="L11" s="100">
        <v>11.899999999999999</v>
      </c>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row>
    <row r="12" spans="1:42">
      <c r="A12" s="196"/>
      <c r="B12" s="5" t="s">
        <v>19</v>
      </c>
      <c r="C12" s="100">
        <v>92</v>
      </c>
      <c r="D12" s="100">
        <v>26.400000000000002</v>
      </c>
      <c r="E12" s="100">
        <v>16.5</v>
      </c>
      <c r="F12" s="100">
        <v>54.1</v>
      </c>
      <c r="G12" s="100">
        <v>12.7</v>
      </c>
      <c r="H12" s="100">
        <v>68.100000000000009</v>
      </c>
      <c r="I12" s="100">
        <v>2.9000000000000004</v>
      </c>
      <c r="J12" s="101"/>
      <c r="K12" s="100">
        <v>2.8000000000000003</v>
      </c>
      <c r="L12" s="100">
        <v>37.299999999999997</v>
      </c>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row>
    <row r="13" spans="1:42">
      <c r="A13" s="196"/>
      <c r="B13" s="5" t="s">
        <v>20</v>
      </c>
      <c r="C13" s="100">
        <v>92.100000000000009</v>
      </c>
      <c r="D13" s="100">
        <v>11.700000000000001</v>
      </c>
      <c r="E13" s="100">
        <v>4.3</v>
      </c>
      <c r="F13" s="100">
        <v>49.6</v>
      </c>
      <c r="G13" s="100">
        <v>23.9</v>
      </c>
      <c r="H13" s="100">
        <v>32.700000000000003</v>
      </c>
      <c r="I13" s="100">
        <v>1.5</v>
      </c>
      <c r="J13" s="100">
        <v>6.4</v>
      </c>
      <c r="K13" s="101"/>
      <c r="L13" s="100">
        <v>34.699999999999996</v>
      </c>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row>
    <row r="14" spans="1:42" ht="14.5" thickBot="1">
      <c r="A14" s="196"/>
      <c r="B14" s="5" t="s">
        <v>21</v>
      </c>
      <c r="C14" s="102">
        <v>93.2</v>
      </c>
      <c r="D14" s="102">
        <v>20.399999999999999</v>
      </c>
      <c r="E14" s="102">
        <v>11</v>
      </c>
      <c r="F14" s="102">
        <v>33.4</v>
      </c>
      <c r="G14" s="102">
        <v>22</v>
      </c>
      <c r="H14" s="102">
        <v>40.6</v>
      </c>
      <c r="I14" s="102">
        <v>4.9000000000000004</v>
      </c>
      <c r="J14" s="102">
        <v>16</v>
      </c>
      <c r="K14" s="102">
        <v>6.4</v>
      </c>
      <c r="L14" s="103"/>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row>
    <row r="15" spans="1:42">
      <c r="A15" s="196"/>
      <c r="B15" s="5" t="s">
        <v>6</v>
      </c>
      <c r="C15" s="127">
        <v>91.9962337735289</v>
      </c>
      <c r="D15" s="127">
        <v>27.516457179235498</v>
      </c>
      <c r="E15" s="127">
        <v>17.0416398064459</v>
      </c>
      <c r="F15" s="127">
        <v>35.778616500244794</v>
      </c>
      <c r="G15" s="127">
        <v>24.994583374571</v>
      </c>
      <c r="H15" s="127">
        <v>26.1854385059208</v>
      </c>
      <c r="I15" s="127">
        <v>10.6107011119463</v>
      </c>
      <c r="J15" s="127">
        <v>11.0790720317561</v>
      </c>
      <c r="K15" s="127">
        <v>4.7816096873336598</v>
      </c>
      <c r="L15" s="128">
        <v>25.808013395782798</v>
      </c>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row>
    <row r="16" spans="1:42" ht="5.15" customHeight="1" thickBot="1">
      <c r="A16" s="30"/>
      <c r="B16" s="22"/>
      <c r="C16" s="129"/>
      <c r="D16" s="129"/>
      <c r="E16" s="129"/>
      <c r="F16" s="129"/>
      <c r="G16" s="129"/>
      <c r="H16" s="129"/>
      <c r="I16" s="129"/>
      <c r="J16" s="129"/>
      <c r="K16" s="129"/>
      <c r="L16" s="129"/>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row>
    <row r="17" spans="1:42">
      <c r="A17" s="196" t="s">
        <v>4</v>
      </c>
      <c r="B17" s="5" t="s">
        <v>8</v>
      </c>
      <c r="C17" s="98"/>
      <c r="D17" s="99">
        <v>18.2</v>
      </c>
      <c r="E17" s="99">
        <v>6</v>
      </c>
      <c r="F17" s="99">
        <v>67.100000000000009</v>
      </c>
      <c r="G17" s="99">
        <v>76.7</v>
      </c>
      <c r="H17" s="125">
        <v>10.5</v>
      </c>
      <c r="I17" s="99">
        <v>18.8</v>
      </c>
      <c r="J17" s="99">
        <v>2</v>
      </c>
      <c r="K17" s="99">
        <v>2.6</v>
      </c>
      <c r="L17" s="99">
        <v>19.5</v>
      </c>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row>
    <row r="18" spans="1:42">
      <c r="A18" s="196" t="s">
        <v>4</v>
      </c>
      <c r="B18" s="5" t="s">
        <v>13</v>
      </c>
      <c r="C18" s="100">
        <v>86.1</v>
      </c>
      <c r="D18" s="101"/>
      <c r="E18" s="100">
        <v>27.3</v>
      </c>
      <c r="F18" s="100">
        <v>49.3</v>
      </c>
      <c r="G18" s="100">
        <v>64.099999999999994</v>
      </c>
      <c r="H18" s="126">
        <v>6.3</v>
      </c>
      <c r="I18" s="100">
        <v>56.3</v>
      </c>
      <c r="J18" s="100">
        <v>1.5</v>
      </c>
      <c r="K18" s="100">
        <v>0.8</v>
      </c>
      <c r="L18" s="100">
        <v>13.900000000000002</v>
      </c>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row>
    <row r="19" spans="1:42">
      <c r="A19" s="196" t="s">
        <v>4</v>
      </c>
      <c r="B19" s="5" t="s">
        <v>14</v>
      </c>
      <c r="C19" s="100">
        <v>71.599999999999994</v>
      </c>
      <c r="D19" s="100">
        <v>68.300000000000011</v>
      </c>
      <c r="E19" s="101"/>
      <c r="F19" s="100">
        <v>39.700000000000003</v>
      </c>
      <c r="G19" s="100">
        <v>57.4</v>
      </c>
      <c r="H19" s="126">
        <v>4.8</v>
      </c>
      <c r="I19" s="100">
        <v>72.8</v>
      </c>
      <c r="J19" s="100">
        <v>0.89999999999999991</v>
      </c>
      <c r="K19" s="100">
        <v>0.4</v>
      </c>
      <c r="L19" s="100">
        <v>10.7</v>
      </c>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row>
    <row r="20" spans="1:42">
      <c r="A20" s="196" t="s">
        <v>4</v>
      </c>
      <c r="B20" s="5" t="s">
        <v>15</v>
      </c>
      <c r="C20" s="100">
        <v>59.099999999999994</v>
      </c>
      <c r="D20" s="100">
        <v>9.1999999999999993</v>
      </c>
      <c r="E20" s="100">
        <v>2.9000000000000004</v>
      </c>
      <c r="F20" s="101"/>
      <c r="G20" s="100">
        <v>86.4</v>
      </c>
      <c r="H20" s="126">
        <v>12.6</v>
      </c>
      <c r="I20" s="100">
        <v>10.199999999999999</v>
      </c>
      <c r="J20" s="100">
        <v>3.3000000000000003</v>
      </c>
      <c r="K20" s="100">
        <v>3.1</v>
      </c>
      <c r="L20" s="100">
        <v>15.5</v>
      </c>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row>
    <row r="21" spans="1:42">
      <c r="A21" s="196" t="s">
        <v>4</v>
      </c>
      <c r="B21" s="5" t="s">
        <v>16</v>
      </c>
      <c r="C21" s="100">
        <v>51.6</v>
      </c>
      <c r="D21" s="100">
        <v>9.1</v>
      </c>
      <c r="E21" s="100">
        <v>3.3000000000000003</v>
      </c>
      <c r="F21" s="100">
        <v>66.100000000000009</v>
      </c>
      <c r="G21" s="101"/>
      <c r="H21" s="100">
        <v>8.6</v>
      </c>
      <c r="I21" s="100">
        <v>12.5</v>
      </c>
      <c r="J21" s="100">
        <v>2</v>
      </c>
      <c r="K21" s="100">
        <v>2.1999999999999997</v>
      </c>
      <c r="L21" s="100">
        <v>14.799999999999999</v>
      </c>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row>
    <row r="22" spans="1:42">
      <c r="A22" s="196" t="s">
        <v>4</v>
      </c>
      <c r="B22" s="5" t="s">
        <v>17</v>
      </c>
      <c r="C22" s="100">
        <v>64.3</v>
      </c>
      <c r="D22" s="100">
        <v>8.2000000000000011</v>
      </c>
      <c r="E22" s="100">
        <v>2.5</v>
      </c>
      <c r="F22" s="100">
        <v>87.6</v>
      </c>
      <c r="G22" s="100">
        <v>78.600000000000009</v>
      </c>
      <c r="H22" s="101"/>
      <c r="I22" s="100">
        <v>3.5999999999999996</v>
      </c>
      <c r="J22" s="100">
        <v>11.3</v>
      </c>
      <c r="K22" s="100">
        <v>4.8</v>
      </c>
      <c r="L22" s="100">
        <v>21.7</v>
      </c>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row>
    <row r="23" spans="1:42">
      <c r="A23" s="196" t="s">
        <v>4</v>
      </c>
      <c r="B23" s="5" t="s">
        <v>18</v>
      </c>
      <c r="C23" s="100">
        <v>63.1</v>
      </c>
      <c r="D23" s="100">
        <v>39.800000000000004</v>
      </c>
      <c r="E23" s="100">
        <v>20.599999999999998</v>
      </c>
      <c r="F23" s="100">
        <v>38.9</v>
      </c>
      <c r="G23" s="100">
        <v>62.5</v>
      </c>
      <c r="H23" s="100">
        <v>2</v>
      </c>
      <c r="I23" s="101"/>
      <c r="J23" s="100">
        <v>0.3</v>
      </c>
      <c r="K23" s="100">
        <v>0.3</v>
      </c>
      <c r="L23" s="100">
        <v>9.1</v>
      </c>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row>
    <row r="24" spans="1:42">
      <c r="A24" s="196" t="s">
        <v>4</v>
      </c>
      <c r="B24" s="5" t="s">
        <v>19</v>
      </c>
      <c r="C24" s="100">
        <v>48</v>
      </c>
      <c r="D24" s="100">
        <v>7.5</v>
      </c>
      <c r="E24" s="100">
        <v>1.9</v>
      </c>
      <c r="F24" s="100">
        <v>91.100000000000009</v>
      </c>
      <c r="G24" s="100">
        <v>71</v>
      </c>
      <c r="H24" s="100">
        <v>44.800000000000004</v>
      </c>
      <c r="I24" s="100">
        <v>2.2999999999999998</v>
      </c>
      <c r="J24" s="101"/>
      <c r="K24" s="100">
        <v>2</v>
      </c>
      <c r="L24" s="100">
        <v>21</v>
      </c>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row>
    <row r="25" spans="1:42">
      <c r="A25" s="196" t="s">
        <v>4</v>
      </c>
      <c r="B25" s="5" t="s">
        <v>20</v>
      </c>
      <c r="C25" s="100">
        <v>61.5</v>
      </c>
      <c r="D25" s="100">
        <v>4</v>
      </c>
      <c r="E25" s="100">
        <v>0.70000000000000007</v>
      </c>
      <c r="F25" s="100">
        <v>82.699999999999989</v>
      </c>
      <c r="G25" s="100">
        <v>75.900000000000006</v>
      </c>
      <c r="H25" s="100">
        <v>18.399999999999999</v>
      </c>
      <c r="I25" s="100">
        <v>1.9</v>
      </c>
      <c r="J25" s="100">
        <v>2</v>
      </c>
      <c r="K25" s="101"/>
      <c r="L25" s="100">
        <v>14.799999999999999</v>
      </c>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row>
    <row r="26" spans="1:42" ht="14.5" thickBot="1">
      <c r="A26" s="196" t="s">
        <v>4</v>
      </c>
      <c r="B26" s="5" t="s">
        <v>21</v>
      </c>
      <c r="C26" s="102">
        <v>64.5</v>
      </c>
      <c r="D26" s="102">
        <v>9.7000000000000011</v>
      </c>
      <c r="E26" s="102">
        <v>3</v>
      </c>
      <c r="F26" s="102">
        <v>58.4</v>
      </c>
      <c r="G26" s="102">
        <v>73.099999999999994</v>
      </c>
      <c r="H26" s="102">
        <v>11.700000000000001</v>
      </c>
      <c r="I26" s="102">
        <v>9</v>
      </c>
      <c r="J26" s="102">
        <v>2.9000000000000004</v>
      </c>
      <c r="K26" s="102">
        <v>2.1</v>
      </c>
      <c r="L26" s="103"/>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row>
    <row r="27" spans="1:42">
      <c r="A27" s="196" t="s">
        <v>4</v>
      </c>
      <c r="B27" s="5" t="s">
        <v>6</v>
      </c>
      <c r="C27" s="127">
        <v>54.640111560052894</v>
      </c>
      <c r="D27" s="127">
        <v>11.528587263560599</v>
      </c>
      <c r="E27" s="127">
        <v>4.6047126971073</v>
      </c>
      <c r="F27" s="127">
        <v>62.121071262559404</v>
      </c>
      <c r="G27" s="127">
        <v>81.209997497050097</v>
      </c>
      <c r="H27" s="127">
        <v>8.9062108914077296</v>
      </c>
      <c r="I27" s="127">
        <v>16.287767726248799</v>
      </c>
      <c r="J27" s="127">
        <v>2.2455036292773602</v>
      </c>
      <c r="K27" s="127">
        <v>2.3327493116887799</v>
      </c>
      <c r="L27" s="128">
        <v>16.472986019236998</v>
      </c>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row>
    <row r="28" spans="1:42" ht="5.15" customHeight="1" thickBot="1">
      <c r="A28" s="30"/>
      <c r="B28" s="22"/>
      <c r="C28" s="129"/>
      <c r="D28" s="129"/>
      <c r="E28" s="129"/>
      <c r="F28" s="129"/>
      <c r="G28" s="129"/>
      <c r="H28" s="129"/>
      <c r="I28" s="129"/>
      <c r="J28" s="129"/>
      <c r="K28" s="129"/>
      <c r="L28" s="129"/>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row>
    <row r="29" spans="1:42">
      <c r="A29" s="196" t="s">
        <v>33</v>
      </c>
      <c r="B29" s="5" t="s">
        <v>8</v>
      </c>
      <c r="C29" s="98"/>
      <c r="D29" s="99">
        <v>20.399999999999999</v>
      </c>
      <c r="E29" s="99">
        <v>7.1</v>
      </c>
      <c r="F29" s="99">
        <v>25</v>
      </c>
      <c r="G29" s="99">
        <v>76</v>
      </c>
      <c r="H29" s="99">
        <v>2.1999999999999997</v>
      </c>
      <c r="I29" s="99">
        <v>19.600000000000001</v>
      </c>
      <c r="J29" s="99">
        <v>0.3</v>
      </c>
      <c r="K29" s="99">
        <v>0.89999999999999991</v>
      </c>
      <c r="L29" s="99">
        <v>20.7</v>
      </c>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row>
    <row r="30" spans="1:42">
      <c r="A30" s="196" t="s">
        <v>33</v>
      </c>
      <c r="B30" s="5" t="s">
        <v>13</v>
      </c>
      <c r="C30" s="100">
        <v>85.399999999999991</v>
      </c>
      <c r="D30" s="101"/>
      <c r="E30" s="100">
        <v>26</v>
      </c>
      <c r="F30" s="100">
        <v>18.8</v>
      </c>
      <c r="G30" s="100">
        <v>68.7</v>
      </c>
      <c r="H30" s="100">
        <v>1.9</v>
      </c>
      <c r="I30" s="100">
        <v>50.2</v>
      </c>
      <c r="J30" s="100">
        <v>0.3</v>
      </c>
      <c r="K30" s="100">
        <v>0.6</v>
      </c>
      <c r="L30" s="100">
        <v>15.7</v>
      </c>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row>
    <row r="31" spans="1:42">
      <c r="A31" s="196" t="s">
        <v>33</v>
      </c>
      <c r="B31" s="5" t="s">
        <v>14</v>
      </c>
      <c r="C31" s="100">
        <v>61.3</v>
      </c>
      <c r="D31" s="100">
        <v>53.6</v>
      </c>
      <c r="E31" s="101"/>
      <c r="F31" s="100">
        <v>15.6</v>
      </c>
      <c r="G31" s="100">
        <v>64.600000000000009</v>
      </c>
      <c r="H31" s="100">
        <v>1.7999999999999998</v>
      </c>
      <c r="I31" s="100">
        <v>69.199999999999989</v>
      </c>
      <c r="J31" s="100">
        <v>0.2</v>
      </c>
      <c r="K31" s="100">
        <v>0.2</v>
      </c>
      <c r="L31" s="100">
        <v>11.600000000000001</v>
      </c>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row>
    <row r="32" spans="1:42">
      <c r="A32" s="196" t="s">
        <v>33</v>
      </c>
      <c r="B32" s="5" t="s">
        <v>15</v>
      </c>
      <c r="C32" s="100">
        <v>38</v>
      </c>
      <c r="D32" s="100">
        <v>6.8000000000000007</v>
      </c>
      <c r="E32" s="100">
        <v>2.7</v>
      </c>
      <c r="F32" s="101"/>
      <c r="G32" s="100">
        <v>90.5</v>
      </c>
      <c r="H32" s="100">
        <v>2.7</v>
      </c>
      <c r="I32" s="100">
        <v>11.1</v>
      </c>
      <c r="J32" s="100">
        <v>0.70000000000000007</v>
      </c>
      <c r="K32" s="100">
        <v>1.3</v>
      </c>
      <c r="L32" s="100">
        <v>16.7</v>
      </c>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row>
    <row r="33" spans="1:42">
      <c r="A33" s="196" t="s">
        <v>33</v>
      </c>
      <c r="B33" s="5" t="s">
        <v>16</v>
      </c>
      <c r="C33" s="100">
        <v>18.2</v>
      </c>
      <c r="D33" s="100">
        <v>3.9</v>
      </c>
      <c r="E33" s="100">
        <v>1.7999999999999998</v>
      </c>
      <c r="F33" s="100">
        <v>14.2</v>
      </c>
      <c r="G33" s="101"/>
      <c r="H33" s="100">
        <v>1.0999999999999999</v>
      </c>
      <c r="I33" s="100">
        <v>8.7999999999999989</v>
      </c>
      <c r="J33" s="100">
        <v>0.2</v>
      </c>
      <c r="K33" s="100">
        <v>0.5</v>
      </c>
      <c r="L33" s="100">
        <v>12</v>
      </c>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row>
    <row r="34" spans="1:42">
      <c r="A34" s="196" t="s">
        <v>33</v>
      </c>
      <c r="B34" s="5" t="s">
        <v>17</v>
      </c>
      <c r="C34" s="100">
        <v>43.5</v>
      </c>
      <c r="D34" s="100">
        <v>8.6</v>
      </c>
      <c r="E34" s="100">
        <v>4</v>
      </c>
      <c r="F34" s="100">
        <v>34.699999999999996</v>
      </c>
      <c r="G34" s="100">
        <v>87.4</v>
      </c>
      <c r="H34" s="101"/>
      <c r="I34" s="100">
        <v>5.8999999999999995</v>
      </c>
      <c r="J34" s="100">
        <v>0.89999999999999991</v>
      </c>
      <c r="K34" s="100">
        <v>2.4</v>
      </c>
      <c r="L34" s="100">
        <v>24.6</v>
      </c>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row>
    <row r="35" spans="1:42">
      <c r="A35" s="196" t="s">
        <v>33</v>
      </c>
      <c r="B35" s="5" t="s">
        <v>18</v>
      </c>
      <c r="C35" s="100">
        <v>29.4</v>
      </c>
      <c r="D35" s="100">
        <v>17.899999999999999</v>
      </c>
      <c r="E35" s="100">
        <v>12</v>
      </c>
      <c r="F35" s="100">
        <v>10.9</v>
      </c>
      <c r="G35" s="100">
        <v>55.000000000000007</v>
      </c>
      <c r="H35" s="100">
        <v>0.5</v>
      </c>
      <c r="I35" s="101"/>
      <c r="J35" s="100">
        <v>0.1</v>
      </c>
      <c r="K35" s="100">
        <v>0.2</v>
      </c>
      <c r="L35" s="100">
        <v>7.5</v>
      </c>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row>
    <row r="36" spans="1:42">
      <c r="A36" s="196" t="s">
        <v>33</v>
      </c>
      <c r="B36" s="5" t="s">
        <v>19</v>
      </c>
      <c r="C36" s="100">
        <v>36.4</v>
      </c>
      <c r="D36" s="100">
        <v>8.6</v>
      </c>
      <c r="E36" s="100">
        <v>3.3000000000000003</v>
      </c>
      <c r="F36" s="100">
        <v>51.7</v>
      </c>
      <c r="G36" s="100">
        <v>90.9</v>
      </c>
      <c r="H36" s="100">
        <v>5.3</v>
      </c>
      <c r="I36" s="100">
        <v>6.2</v>
      </c>
      <c r="J36" s="101"/>
      <c r="K36" s="100">
        <v>3.3000000000000003</v>
      </c>
      <c r="L36" s="100">
        <v>31.1</v>
      </c>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row>
    <row r="37" spans="1:42">
      <c r="A37" s="196" t="s">
        <v>33</v>
      </c>
      <c r="B37" s="5" t="s">
        <v>20</v>
      </c>
      <c r="C37" s="100">
        <v>39.200000000000003</v>
      </c>
      <c r="D37" s="100">
        <v>6.1</v>
      </c>
      <c r="E37" s="100">
        <v>0.89999999999999991</v>
      </c>
      <c r="F37" s="100">
        <v>36.5</v>
      </c>
      <c r="G37" s="100">
        <v>82.3</v>
      </c>
      <c r="H37" s="100">
        <v>5.4</v>
      </c>
      <c r="I37" s="100">
        <v>4.9000000000000004</v>
      </c>
      <c r="J37" s="100">
        <v>1.3</v>
      </c>
      <c r="K37" s="101"/>
      <c r="L37" s="100">
        <v>18.399999999999999</v>
      </c>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row>
    <row r="38" spans="1:42" ht="14.5" thickBot="1">
      <c r="A38" s="196" t="s">
        <v>33</v>
      </c>
      <c r="B38" s="5" t="s">
        <v>21</v>
      </c>
      <c r="C38" s="102">
        <v>29.7</v>
      </c>
      <c r="D38" s="102">
        <v>5.4</v>
      </c>
      <c r="E38" s="102">
        <v>1.9</v>
      </c>
      <c r="F38" s="102">
        <v>15.7</v>
      </c>
      <c r="G38" s="102">
        <v>71.899999999999991</v>
      </c>
      <c r="H38" s="102">
        <v>1.7999999999999998</v>
      </c>
      <c r="I38" s="102">
        <v>7.1999999999999993</v>
      </c>
      <c r="J38" s="102">
        <v>0.4</v>
      </c>
      <c r="K38" s="102">
        <v>0.6</v>
      </c>
      <c r="L38" s="103"/>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row>
    <row r="39" spans="1:42">
      <c r="A39" s="196" t="s">
        <v>33</v>
      </c>
      <c r="B39" s="5" t="s">
        <v>6</v>
      </c>
      <c r="C39" s="127">
        <v>20.704902329718401</v>
      </c>
      <c r="D39" s="127">
        <v>4.9408162567137603</v>
      </c>
      <c r="E39" s="127">
        <v>2.4007047312784398</v>
      </c>
      <c r="F39" s="127">
        <v>13.601997878964101</v>
      </c>
      <c r="G39" s="127">
        <v>86.404844172282807</v>
      </c>
      <c r="H39" s="127">
        <v>1.06650473812049</v>
      </c>
      <c r="I39" s="127">
        <v>13.822654031678699</v>
      </c>
      <c r="J39" s="127">
        <v>0.17960384523280098</v>
      </c>
      <c r="K39" s="127">
        <v>0.47466730525811596</v>
      </c>
      <c r="L39" s="128">
        <v>14.455543772022899</v>
      </c>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row>
    <row r="40" spans="1:42" ht="5.15" customHeight="1" thickBot="1">
      <c r="A40" s="28"/>
      <c r="B40" s="22"/>
      <c r="C40" s="129"/>
      <c r="D40" s="129"/>
      <c r="E40" s="129"/>
      <c r="F40" s="129"/>
      <c r="G40" s="129"/>
      <c r="H40" s="129"/>
      <c r="I40" s="129"/>
      <c r="J40" s="129"/>
      <c r="K40" s="129"/>
      <c r="L40" s="129"/>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row>
    <row r="41" spans="1:42" ht="15" thickTop="1" thickBot="1">
      <c r="A41" s="28"/>
      <c r="B41" s="71" t="s">
        <v>6</v>
      </c>
      <c r="C41" s="130">
        <v>70.494189734351593</v>
      </c>
      <c r="D41" s="131">
        <v>19.785350011417599</v>
      </c>
      <c r="E41" s="131">
        <v>11.5691523101515</v>
      </c>
      <c r="F41" s="131">
        <v>37.508087433080497</v>
      </c>
      <c r="G41" s="131">
        <v>48.846510034760101</v>
      </c>
      <c r="H41" s="131">
        <v>17.696413619871603</v>
      </c>
      <c r="I41" s="131">
        <v>12.465113033770599</v>
      </c>
      <c r="J41" s="131">
        <v>7.0993390505670702</v>
      </c>
      <c r="K41" s="131">
        <v>3.4400134473397097</v>
      </c>
      <c r="L41" s="132">
        <v>21.633090604622801</v>
      </c>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row>
    <row r="42" spans="1:42" ht="14.5" thickTop="1">
      <c r="A42" s="177" t="s">
        <v>806</v>
      </c>
      <c r="B42" s="178"/>
      <c r="C42" s="178"/>
      <c r="D42" s="178"/>
      <c r="E42" s="178"/>
      <c r="F42" s="178"/>
      <c r="G42" s="178"/>
      <c r="H42" s="178"/>
      <c r="I42" s="178"/>
      <c r="J42" s="178"/>
      <c r="K42" s="178"/>
      <c r="L42" s="178"/>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row>
    <row r="43" spans="1:42">
      <c r="A43" s="178"/>
      <c r="B43" s="178"/>
      <c r="C43" s="178"/>
      <c r="D43" s="178"/>
      <c r="E43" s="178"/>
      <c r="F43" s="178"/>
      <c r="G43" s="178"/>
      <c r="H43" s="178"/>
      <c r="I43" s="178"/>
      <c r="J43" s="178"/>
      <c r="K43" s="178"/>
      <c r="L43" s="178"/>
      <c r="O43" s="75"/>
      <c r="P43" s="75"/>
      <c r="Q43" s="75"/>
      <c r="R43" s="75"/>
      <c r="S43" s="75"/>
      <c r="T43" s="75"/>
      <c r="U43" s="75"/>
      <c r="V43" s="75"/>
      <c r="W43" s="75"/>
      <c r="X43" s="75"/>
      <c r="Y43" s="75"/>
      <c r="Z43" s="75"/>
      <c r="AA43" s="75"/>
      <c r="AB43" s="75"/>
      <c r="AC43" s="75"/>
      <c r="AD43" s="75"/>
      <c r="AE43" s="75"/>
      <c r="AF43" s="75"/>
      <c r="AG43" s="75"/>
      <c r="AH43" s="75"/>
    </row>
    <row r="45" spans="1:42">
      <c r="A45" s="17" t="s">
        <v>685</v>
      </c>
    </row>
    <row r="46" spans="1:42">
      <c r="A46" s="18" t="s">
        <v>687</v>
      </c>
    </row>
  </sheetData>
  <mergeCells count="4">
    <mergeCell ref="A5:A15"/>
    <mergeCell ref="A17:A27"/>
    <mergeCell ref="A29:A39"/>
    <mergeCell ref="A42:L43"/>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4"/>
  <sheetViews>
    <sheetView showGridLines="0" zoomScaleNormal="100" workbookViewId="0"/>
  </sheetViews>
  <sheetFormatPr baseColWidth="10" defaultColWidth="8.58203125" defaultRowHeight="14"/>
  <cols>
    <col min="1" max="1" width="20.58203125" customWidth="1"/>
    <col min="2" max="2" width="32.58203125" customWidth="1"/>
    <col min="3" max="3" width="34.25" customWidth="1"/>
    <col min="4" max="4" width="18.33203125" bestFit="1" customWidth="1"/>
    <col min="5" max="6" width="15.58203125" customWidth="1"/>
  </cols>
  <sheetData>
    <row r="1" spans="1:6" ht="15">
      <c r="A1" s="3" t="s">
        <v>43</v>
      </c>
    </row>
    <row r="2" spans="1:6">
      <c r="A2" s="1" t="str">
        <f>HYPERLINK("#'Sommaire'!A1", "Retour au sommaire")</f>
        <v>Retour au sommaire</v>
      </c>
    </row>
    <row r="4" spans="1:6" ht="56">
      <c r="A4" s="11" t="s">
        <v>771</v>
      </c>
      <c r="B4" s="12" t="s">
        <v>767</v>
      </c>
      <c r="C4" s="12" t="s">
        <v>44</v>
      </c>
      <c r="D4" s="12" t="s">
        <v>768</v>
      </c>
      <c r="E4" s="12" t="s">
        <v>769</v>
      </c>
      <c r="F4" s="12" t="s">
        <v>770</v>
      </c>
    </row>
    <row r="5" spans="1:6">
      <c r="A5" s="5" t="s">
        <v>45</v>
      </c>
      <c r="B5" s="6" t="s">
        <v>46</v>
      </c>
      <c r="C5" s="6" t="s">
        <v>47</v>
      </c>
      <c r="D5" s="9">
        <v>1169</v>
      </c>
      <c r="E5" s="90">
        <v>1.2933974109038401E-4</v>
      </c>
      <c r="F5" s="91">
        <v>1.9968233582411899E-4</v>
      </c>
    </row>
    <row r="6" spans="1:6">
      <c r="A6" s="5" t="s">
        <v>45</v>
      </c>
      <c r="B6" s="6" t="s">
        <v>48</v>
      </c>
      <c r="C6" s="6" t="s">
        <v>47</v>
      </c>
      <c r="D6" s="9">
        <v>2904</v>
      </c>
      <c r="E6" s="90">
        <v>3.2130248770442701E-4</v>
      </c>
      <c r="F6" s="91">
        <v>4.8641052294722095E-4</v>
      </c>
    </row>
    <row r="7" spans="1:6">
      <c r="A7" s="5" t="s">
        <v>45</v>
      </c>
      <c r="B7" s="6" t="s">
        <v>49</v>
      </c>
      <c r="C7" s="6" t="s">
        <v>47</v>
      </c>
      <c r="D7" s="9">
        <v>1561</v>
      </c>
      <c r="E7" s="90">
        <v>1.7271115127638102E-4</v>
      </c>
      <c r="F7" s="91">
        <v>2.5408750449356401E-4</v>
      </c>
    </row>
    <row r="8" spans="1:6">
      <c r="A8" s="5" t="s">
        <v>45</v>
      </c>
      <c r="B8" s="6" t="s">
        <v>50</v>
      </c>
      <c r="C8" s="6" t="s">
        <v>51</v>
      </c>
      <c r="D8" s="9">
        <v>16740</v>
      </c>
      <c r="E8" s="90">
        <v>1.8521362411060898E-3</v>
      </c>
      <c r="F8" s="91">
        <v>3.3759850035716601E-3</v>
      </c>
    </row>
    <row r="9" spans="1:6">
      <c r="A9" s="5" t="s">
        <v>45</v>
      </c>
      <c r="B9" s="6" t="s">
        <v>50</v>
      </c>
      <c r="C9" s="6" t="s">
        <v>52</v>
      </c>
      <c r="D9" s="9">
        <v>14895</v>
      </c>
      <c r="E9" s="90">
        <v>1.6480029457153699E-3</v>
      </c>
      <c r="F9" s="91">
        <v>3.0404010652405299E-3</v>
      </c>
    </row>
    <row r="10" spans="1:6">
      <c r="A10" s="5" t="s">
        <v>45</v>
      </c>
      <c r="B10" s="6" t="s">
        <v>50</v>
      </c>
      <c r="C10" s="6" t="s">
        <v>53</v>
      </c>
      <c r="D10" s="9">
        <v>12320</v>
      </c>
      <c r="E10" s="90">
        <v>1.36310146298848E-3</v>
      </c>
      <c r="F10" s="91">
        <v>2.5484831749530501E-3</v>
      </c>
    </row>
    <row r="11" spans="1:6">
      <c r="A11" s="5" t="s">
        <v>45</v>
      </c>
      <c r="B11" s="6" t="s">
        <v>50</v>
      </c>
      <c r="C11" s="6" t="s">
        <v>54</v>
      </c>
      <c r="D11" s="9">
        <v>5684</v>
      </c>
      <c r="E11" s="90">
        <v>6.2888544769695604E-4</v>
      </c>
      <c r="F11" s="91">
        <v>9.3452470126601103E-4</v>
      </c>
    </row>
    <row r="12" spans="1:6">
      <c r="A12" s="5" t="s">
        <v>45</v>
      </c>
      <c r="B12" s="6" t="s">
        <v>50</v>
      </c>
      <c r="C12" s="6" t="s">
        <v>55</v>
      </c>
      <c r="D12" s="9">
        <v>12903</v>
      </c>
      <c r="E12" s="90">
        <v>1.4276053715049E-3</v>
      </c>
      <c r="F12" s="91">
        <v>2.2184011287344598E-3</v>
      </c>
    </row>
    <row r="13" spans="1:6">
      <c r="A13" s="5" t="s">
        <v>45</v>
      </c>
      <c r="B13" s="6" t="s">
        <v>50</v>
      </c>
      <c r="C13" s="6" t="s">
        <v>56</v>
      </c>
      <c r="D13" s="9">
        <v>1374</v>
      </c>
      <c r="E13" s="90">
        <v>1.5202121835601999E-4</v>
      </c>
      <c r="F13" s="91">
        <v>2.5411147452908097E-4</v>
      </c>
    </row>
    <row r="14" spans="1:6">
      <c r="A14" s="5" t="s">
        <v>45</v>
      </c>
      <c r="B14" s="6" t="s">
        <v>50</v>
      </c>
      <c r="C14" s="6" t="s">
        <v>57</v>
      </c>
      <c r="D14" s="9">
        <v>2296</v>
      </c>
      <c r="E14" s="90">
        <v>2.5403254537512501E-4</v>
      </c>
      <c r="F14" s="91">
        <v>3.2763681386529798E-4</v>
      </c>
    </row>
    <row r="15" spans="1:6">
      <c r="A15" s="5" t="s">
        <v>45</v>
      </c>
      <c r="B15" s="6" t="s">
        <v>50</v>
      </c>
      <c r="C15" s="6" t="s">
        <v>58</v>
      </c>
      <c r="D15" s="9">
        <v>5491</v>
      </c>
      <c r="E15" s="90">
        <v>6.0753166666150304E-4</v>
      </c>
      <c r="F15" s="91">
        <v>8.6959968961325298E-4</v>
      </c>
    </row>
    <row r="16" spans="1:6">
      <c r="A16" s="5" t="s">
        <v>45</v>
      </c>
      <c r="B16" s="6" t="s">
        <v>50</v>
      </c>
      <c r="C16" s="6" t="s">
        <v>59</v>
      </c>
      <c r="D16" s="9">
        <v>4451</v>
      </c>
      <c r="E16" s="90">
        <v>4.9246466004559302E-4</v>
      </c>
      <c r="F16" s="91">
        <v>8.7654391505854112E-4</v>
      </c>
    </row>
    <row r="17" spans="1:6">
      <c r="A17" s="5" t="s">
        <v>45</v>
      </c>
      <c r="B17" s="6" t="s">
        <v>50</v>
      </c>
      <c r="C17" s="6" t="s">
        <v>60</v>
      </c>
      <c r="D17" s="9">
        <v>5106</v>
      </c>
      <c r="E17" s="90">
        <v>5.6493474594311404E-4</v>
      </c>
      <c r="F17" s="91">
        <v>8.5567680210909798E-4</v>
      </c>
    </row>
    <row r="18" spans="1:6">
      <c r="A18" s="5" t="s">
        <v>45</v>
      </c>
      <c r="B18" s="6" t="s">
        <v>50</v>
      </c>
      <c r="C18" s="6" t="s">
        <v>61</v>
      </c>
      <c r="D18" s="9">
        <v>5109</v>
      </c>
      <c r="E18" s="90">
        <v>5.6526667000065904E-4</v>
      </c>
      <c r="F18" s="91">
        <v>8.3445099071101998E-4</v>
      </c>
    </row>
    <row r="19" spans="1:6">
      <c r="A19" s="5" t="s">
        <v>45</v>
      </c>
      <c r="B19" s="6" t="s">
        <v>50</v>
      </c>
      <c r="C19" s="6" t="s">
        <v>62</v>
      </c>
      <c r="D19" s="9">
        <v>83798</v>
      </c>
      <c r="E19" s="90">
        <v>9.2715240580769701E-3</v>
      </c>
      <c r="F19" s="91">
        <v>1.4904019551093E-2</v>
      </c>
    </row>
    <row r="20" spans="1:6">
      <c r="A20" s="5" t="s">
        <v>45</v>
      </c>
      <c r="B20" s="6" t="s">
        <v>50</v>
      </c>
      <c r="C20" s="6" t="s">
        <v>63</v>
      </c>
      <c r="D20" s="9">
        <v>101</v>
      </c>
      <c r="E20" s="90">
        <v>1.11747766040451E-5</v>
      </c>
      <c r="F20" s="91">
        <v>2.2001005796437401E-5</v>
      </c>
    </row>
    <row r="21" spans="1:6">
      <c r="A21" s="5" t="s">
        <v>45</v>
      </c>
      <c r="B21" s="6" t="s">
        <v>50</v>
      </c>
      <c r="C21" s="6" t="s">
        <v>64</v>
      </c>
      <c r="D21" s="9">
        <v>89253</v>
      </c>
      <c r="E21" s="90">
        <v>9.87507263604793E-3</v>
      </c>
      <c r="F21" s="91">
        <v>1.7376141892141098E-2</v>
      </c>
    </row>
    <row r="22" spans="1:6">
      <c r="A22" s="5" t="s">
        <v>45</v>
      </c>
      <c r="B22" s="6" t="s">
        <v>50</v>
      </c>
      <c r="C22" s="6" t="s">
        <v>65</v>
      </c>
      <c r="D22" s="9">
        <v>42920</v>
      </c>
      <c r="E22" s="90">
        <v>4.7487268499566103E-3</v>
      </c>
      <c r="F22" s="91">
        <v>7.4358302533793497E-3</v>
      </c>
    </row>
    <row r="23" spans="1:6">
      <c r="A23" s="5" t="s">
        <v>45</v>
      </c>
      <c r="B23" s="6" t="s">
        <v>50</v>
      </c>
      <c r="C23" s="6" t="s">
        <v>66</v>
      </c>
      <c r="D23" s="9">
        <v>273</v>
      </c>
      <c r="E23" s="90">
        <v>3.0205089236676499E-5</v>
      </c>
      <c r="F23" s="91">
        <v>3.5659065915266896E-5</v>
      </c>
    </row>
    <row r="24" spans="1:6">
      <c r="A24" s="5" t="s">
        <v>45</v>
      </c>
      <c r="B24" s="6" t="s">
        <v>50</v>
      </c>
      <c r="C24" s="6" t="s">
        <v>67</v>
      </c>
      <c r="D24" s="9">
        <v>868</v>
      </c>
      <c r="E24" s="90">
        <v>9.6036693983279006E-5</v>
      </c>
      <c r="F24" s="91">
        <v>1.5900395468744101E-4</v>
      </c>
    </row>
    <row r="25" spans="1:6">
      <c r="A25" s="5" t="s">
        <v>45</v>
      </c>
      <c r="B25" s="6" t="s">
        <v>50</v>
      </c>
      <c r="C25" s="6" t="s">
        <v>68</v>
      </c>
      <c r="D25" s="9">
        <v>6257</v>
      </c>
      <c r="E25" s="90">
        <v>6.9228294268822198E-4</v>
      </c>
      <c r="F25" s="91">
        <v>1.5966208888716599E-3</v>
      </c>
    </row>
    <row r="26" spans="1:6">
      <c r="A26" s="5" t="s">
        <v>45</v>
      </c>
      <c r="B26" s="6" t="s">
        <v>50</v>
      </c>
      <c r="C26" s="6" t="s">
        <v>69</v>
      </c>
      <c r="D26" s="9">
        <v>2458</v>
      </c>
      <c r="E26" s="90">
        <v>2.7195644448260297E-4</v>
      </c>
      <c r="F26" s="91">
        <v>4.1341841401378699E-4</v>
      </c>
    </row>
    <row r="27" spans="1:6">
      <c r="A27" s="5" t="s">
        <v>45</v>
      </c>
      <c r="B27" s="6" t="s">
        <v>50</v>
      </c>
      <c r="C27" s="6" t="s">
        <v>70</v>
      </c>
      <c r="D27" s="9">
        <v>748</v>
      </c>
      <c r="E27" s="90">
        <v>8.2759731681443201E-5</v>
      </c>
      <c r="F27" s="91">
        <v>1.5126173533218802E-4</v>
      </c>
    </row>
    <row r="28" spans="1:6">
      <c r="A28" s="5" t="s">
        <v>45</v>
      </c>
      <c r="B28" s="6" t="s">
        <v>50</v>
      </c>
      <c r="C28" s="6" t="s">
        <v>71</v>
      </c>
      <c r="D28" s="9">
        <v>5213</v>
      </c>
      <c r="E28" s="90">
        <v>5.7677337066224996E-4</v>
      </c>
      <c r="F28" s="91">
        <v>8.4908691542048495E-4</v>
      </c>
    </row>
    <row r="29" spans="1:6">
      <c r="A29" s="5" t="s">
        <v>45</v>
      </c>
      <c r="B29" s="6" t="s">
        <v>72</v>
      </c>
      <c r="C29" s="6" t="s">
        <v>65</v>
      </c>
      <c r="D29" s="9">
        <v>316</v>
      </c>
      <c r="E29" s="90">
        <v>3.4962667394834298E-5</v>
      </c>
      <c r="F29" s="91">
        <v>5.0314563162356205E-5</v>
      </c>
    </row>
    <row r="30" spans="1:6">
      <c r="A30" s="5" t="s">
        <v>45</v>
      </c>
      <c r="B30" s="6" t="s">
        <v>72</v>
      </c>
      <c r="C30" s="6" t="s">
        <v>71</v>
      </c>
      <c r="D30" s="9">
        <v>166</v>
      </c>
      <c r="E30" s="90">
        <v>1.8366464517539498E-5</v>
      </c>
      <c r="F30" s="91">
        <v>2.7827088082572702E-5</v>
      </c>
    </row>
    <row r="31" spans="1:6">
      <c r="A31" s="5" t="s">
        <v>45</v>
      </c>
      <c r="B31" s="6" t="s">
        <v>73</v>
      </c>
      <c r="C31" s="6" t="s">
        <v>74</v>
      </c>
      <c r="D31" s="9">
        <v>10050</v>
      </c>
      <c r="E31" s="90">
        <v>1.1119455927787499E-3</v>
      </c>
      <c r="F31" s="91">
        <v>1.2057404090543499E-3</v>
      </c>
    </row>
    <row r="32" spans="1:6">
      <c r="A32" s="5" t="s">
        <v>45</v>
      </c>
      <c r="B32" s="6" t="s">
        <v>73</v>
      </c>
      <c r="C32" s="6" t="s">
        <v>75</v>
      </c>
      <c r="D32" s="9">
        <v>1436</v>
      </c>
      <c r="E32" s="90">
        <v>1.5888098221196801E-4</v>
      </c>
      <c r="F32" s="91">
        <v>2.1129783428000401E-4</v>
      </c>
    </row>
    <row r="33" spans="1:6">
      <c r="A33" s="5" t="s">
        <v>45</v>
      </c>
      <c r="B33" s="6" t="s">
        <v>73</v>
      </c>
      <c r="C33" s="6" t="s">
        <v>76</v>
      </c>
      <c r="D33" s="9">
        <v>58331</v>
      </c>
      <c r="E33" s="90">
        <v>6.4538207335698705E-3</v>
      </c>
      <c r="F33" s="91">
        <v>8.1503779546316397E-3</v>
      </c>
    </row>
    <row r="34" spans="1:6">
      <c r="A34" s="5" t="s">
        <v>45</v>
      </c>
      <c r="B34" s="6" t="s">
        <v>73</v>
      </c>
      <c r="C34" s="6" t="s">
        <v>77</v>
      </c>
      <c r="D34" s="9">
        <v>359728</v>
      </c>
      <c r="E34" s="90">
        <v>3.9800792457623302E-2</v>
      </c>
      <c r="F34" s="91">
        <v>5.3059910136112796E-2</v>
      </c>
    </row>
    <row r="35" spans="1:6">
      <c r="A35" s="5" t="s">
        <v>45</v>
      </c>
      <c r="B35" s="6" t="s">
        <v>73</v>
      </c>
      <c r="C35" s="6" t="s">
        <v>78</v>
      </c>
      <c r="D35" s="9">
        <v>3911</v>
      </c>
      <c r="E35" s="90">
        <v>4.3271832968733203E-4</v>
      </c>
      <c r="F35" s="91">
        <v>5.3118834509188197E-4</v>
      </c>
    </row>
    <row r="36" spans="1:6">
      <c r="A36" s="5" t="s">
        <v>45</v>
      </c>
      <c r="B36" s="6" t="s">
        <v>73</v>
      </c>
      <c r="C36" s="6" t="s">
        <v>79</v>
      </c>
      <c r="D36" s="9">
        <v>624</v>
      </c>
      <c r="E36" s="90">
        <v>6.9040203969546199E-5</v>
      </c>
      <c r="F36" s="91">
        <v>7.9107900197448905E-5</v>
      </c>
    </row>
    <row r="37" spans="1:6">
      <c r="A37" s="5" t="s">
        <v>45</v>
      </c>
      <c r="B37" s="6" t="s">
        <v>73</v>
      </c>
      <c r="C37" s="6" t="s">
        <v>80</v>
      </c>
      <c r="D37" s="9">
        <v>277</v>
      </c>
      <c r="E37" s="90">
        <v>3.0647654646737603E-5</v>
      </c>
      <c r="F37" s="91">
        <v>3.72160778278675E-5</v>
      </c>
    </row>
    <row r="38" spans="1:6">
      <c r="A38" s="5" t="s">
        <v>45</v>
      </c>
      <c r="B38" s="6" t="s">
        <v>73</v>
      </c>
      <c r="C38" s="6" t="s">
        <v>81</v>
      </c>
      <c r="D38" s="9">
        <v>36084</v>
      </c>
      <c r="E38" s="90">
        <v>3.9923825641620296E-3</v>
      </c>
      <c r="F38" s="91">
        <v>4.6012202446499301E-3</v>
      </c>
    </row>
    <row r="39" spans="1:6">
      <c r="A39" s="5" t="s">
        <v>45</v>
      </c>
      <c r="B39" s="6" t="s">
        <v>73</v>
      </c>
      <c r="C39" s="6" t="s">
        <v>82</v>
      </c>
      <c r="D39" s="9">
        <v>146431</v>
      </c>
      <c r="E39" s="90">
        <v>1.62013238901677E-2</v>
      </c>
      <c r="F39" s="91">
        <v>1.8286911926900001E-2</v>
      </c>
    </row>
    <row r="40" spans="1:6">
      <c r="A40" s="5" t="s">
        <v>45</v>
      </c>
      <c r="B40" s="6" t="s">
        <v>73</v>
      </c>
      <c r="C40" s="6" t="s">
        <v>83</v>
      </c>
      <c r="D40" s="9">
        <v>43916</v>
      </c>
      <c r="E40" s="90">
        <v>4.85892563706184E-3</v>
      </c>
      <c r="F40" s="91">
        <v>5.8716532301823898E-3</v>
      </c>
    </row>
    <row r="41" spans="1:6">
      <c r="A41" s="5" t="s">
        <v>45</v>
      </c>
      <c r="B41" s="6" t="s">
        <v>73</v>
      </c>
      <c r="C41" s="6" t="s">
        <v>84</v>
      </c>
      <c r="D41" s="9">
        <v>47394</v>
      </c>
      <c r="E41" s="90">
        <v>5.24373626111005E-3</v>
      </c>
      <c r="F41" s="91">
        <v>6.1818374926819299E-3</v>
      </c>
    </row>
    <row r="42" spans="1:6">
      <c r="A42" s="5" t="s">
        <v>45</v>
      </c>
      <c r="B42" s="6" t="s">
        <v>73</v>
      </c>
      <c r="C42" s="6" t="s">
        <v>85</v>
      </c>
      <c r="D42" s="9">
        <v>531</v>
      </c>
      <c r="E42" s="90">
        <v>5.8750558185623399E-5</v>
      </c>
      <c r="F42" s="91">
        <v>8.8868126301465004E-5</v>
      </c>
    </row>
    <row r="43" spans="1:6">
      <c r="A43" s="5" t="s">
        <v>45</v>
      </c>
      <c r="B43" s="6" t="s">
        <v>73</v>
      </c>
      <c r="C43" s="6" t="s">
        <v>86</v>
      </c>
      <c r="D43" s="9">
        <v>5263</v>
      </c>
      <c r="E43" s="90">
        <v>5.8230543828801501E-4</v>
      </c>
      <c r="F43" s="91">
        <v>6.4155246103833803E-4</v>
      </c>
    </row>
    <row r="44" spans="1:6">
      <c r="A44" s="5" t="s">
        <v>45</v>
      </c>
      <c r="B44" s="6" t="s">
        <v>73</v>
      </c>
      <c r="C44" s="6" t="s">
        <v>87</v>
      </c>
      <c r="D44" s="9">
        <v>1854</v>
      </c>
      <c r="E44" s="90">
        <v>2.0512906756336299E-4</v>
      </c>
      <c r="F44" s="91">
        <v>3.3038436100721699E-4</v>
      </c>
    </row>
    <row r="45" spans="1:6">
      <c r="A45" s="5" t="s">
        <v>45</v>
      </c>
      <c r="B45" s="6" t="s">
        <v>73</v>
      </c>
      <c r="C45" s="6" t="s">
        <v>88</v>
      </c>
      <c r="D45" s="9">
        <v>1480</v>
      </c>
      <c r="E45" s="90">
        <v>1.6374920172264202E-4</v>
      </c>
      <c r="F45" s="91">
        <v>1.9824911671289101E-4</v>
      </c>
    </row>
    <row r="46" spans="1:6">
      <c r="A46" s="5" t="s">
        <v>45</v>
      </c>
      <c r="B46" s="6" t="s">
        <v>89</v>
      </c>
      <c r="C46" s="6" t="s">
        <v>77</v>
      </c>
      <c r="D46" s="9">
        <v>1473</v>
      </c>
      <c r="E46" s="90">
        <v>1.6297471225503498E-4</v>
      </c>
      <c r="F46" s="91">
        <v>2.3347007540238201E-4</v>
      </c>
    </row>
    <row r="47" spans="1:6">
      <c r="A47" s="5" t="s">
        <v>45</v>
      </c>
      <c r="B47" s="6" t="s">
        <v>90</v>
      </c>
      <c r="C47" s="6" t="s">
        <v>91</v>
      </c>
      <c r="D47" s="9">
        <v>472</v>
      </c>
      <c r="E47" s="90">
        <v>5.22227183872208E-5</v>
      </c>
      <c r="F47" s="91">
        <v>5.2313433905509598E-5</v>
      </c>
    </row>
    <row r="48" spans="1:6">
      <c r="A48" s="5" t="s">
        <v>45</v>
      </c>
      <c r="B48" s="6" t="s">
        <v>92</v>
      </c>
      <c r="C48" s="6" t="s">
        <v>77</v>
      </c>
      <c r="D48" s="9">
        <v>1256</v>
      </c>
      <c r="E48" s="90">
        <v>1.3896553875921498E-4</v>
      </c>
      <c r="F48" s="91">
        <v>1.9241477790661E-4</v>
      </c>
    </row>
    <row r="49" spans="1:6">
      <c r="A49" s="5" t="s">
        <v>45</v>
      </c>
      <c r="B49" s="6" t="s">
        <v>92</v>
      </c>
      <c r="C49" s="6" t="s">
        <v>93</v>
      </c>
      <c r="D49" s="9">
        <v>46</v>
      </c>
      <c r="E49" s="90">
        <v>5.0895022157037194E-6</v>
      </c>
      <c r="F49" s="91">
        <v>6.3049559355697098E-6</v>
      </c>
    </row>
    <row r="50" spans="1:6">
      <c r="A50" s="5" t="s">
        <v>45</v>
      </c>
      <c r="B50" s="6" t="s">
        <v>94</v>
      </c>
      <c r="C50" s="6" t="s">
        <v>95</v>
      </c>
      <c r="D50" s="9">
        <v>933</v>
      </c>
      <c r="E50" s="90">
        <v>1.03228381896773E-4</v>
      </c>
      <c r="F50" s="91">
        <v>1.4226832910047401E-4</v>
      </c>
    </row>
    <row r="51" spans="1:6">
      <c r="A51" s="5" t="s">
        <v>45</v>
      </c>
      <c r="B51" s="6" t="s">
        <v>94</v>
      </c>
      <c r="C51" s="6" t="s">
        <v>96</v>
      </c>
      <c r="D51" s="9">
        <v>28318</v>
      </c>
      <c r="E51" s="90">
        <v>3.1331418205282203E-3</v>
      </c>
      <c r="F51" s="91">
        <v>4.2002376870014903E-3</v>
      </c>
    </row>
    <row r="52" spans="1:6">
      <c r="A52" s="5" t="s">
        <v>45</v>
      </c>
      <c r="B52" s="6" t="s">
        <v>97</v>
      </c>
      <c r="C52" s="6" t="s">
        <v>98</v>
      </c>
      <c r="D52" s="9">
        <v>248</v>
      </c>
      <c r="E52" s="90">
        <v>2.7439055423794002E-5</v>
      </c>
      <c r="F52" s="91">
        <v>4.0290655499968401E-5</v>
      </c>
    </row>
    <row r="53" spans="1:6">
      <c r="A53" s="5" t="s">
        <v>45</v>
      </c>
      <c r="B53" s="6" t="s">
        <v>97</v>
      </c>
      <c r="C53" s="6" t="s">
        <v>99</v>
      </c>
      <c r="D53" s="9">
        <v>28360</v>
      </c>
      <c r="E53" s="90">
        <v>3.1377887573338595E-3</v>
      </c>
      <c r="F53" s="91">
        <v>2.9106010264262701E-3</v>
      </c>
    </row>
    <row r="54" spans="1:6">
      <c r="A54" s="5" t="s">
        <v>45</v>
      </c>
      <c r="B54" s="6" t="s">
        <v>97</v>
      </c>
      <c r="C54" s="6" t="s">
        <v>100</v>
      </c>
      <c r="D54" s="9">
        <v>3608</v>
      </c>
      <c r="E54" s="90">
        <v>3.9919399987519701E-4</v>
      </c>
      <c r="F54" s="91">
        <v>3.0437630882140299E-4</v>
      </c>
    </row>
    <row r="55" spans="1:6">
      <c r="A55" s="5" t="s">
        <v>45</v>
      </c>
      <c r="B55" s="6" t="s">
        <v>97</v>
      </c>
      <c r="C55" s="6" t="s">
        <v>101</v>
      </c>
      <c r="D55" s="9">
        <v>55</v>
      </c>
      <c r="E55" s="90">
        <v>6.08527438834141E-6</v>
      </c>
      <c r="F55" s="91">
        <v>4.5190833692316802E-6</v>
      </c>
    </row>
    <row r="56" spans="1:6">
      <c r="A56" s="5" t="s">
        <v>45</v>
      </c>
      <c r="B56" s="6" t="s">
        <v>97</v>
      </c>
      <c r="C56" s="6" t="s">
        <v>102</v>
      </c>
      <c r="D56" s="9">
        <v>1015</v>
      </c>
      <c r="E56" s="90">
        <v>1.12300972803028E-4</v>
      </c>
      <c r="F56" s="91">
        <v>7.5439271320181797E-5</v>
      </c>
    </row>
    <row r="57" spans="1:6">
      <c r="A57" s="5" t="s">
        <v>45</v>
      </c>
      <c r="B57" s="6" t="s">
        <v>97</v>
      </c>
      <c r="C57" s="6" t="s">
        <v>103</v>
      </c>
      <c r="D57" s="9">
        <v>3306</v>
      </c>
      <c r="E57" s="90">
        <v>3.6578031141557601E-4</v>
      </c>
      <c r="F57" s="91">
        <v>3.4743310850180798E-4</v>
      </c>
    </row>
    <row r="58" spans="1:6">
      <c r="A58" s="5" t="s">
        <v>45</v>
      </c>
      <c r="B58" s="6" t="s">
        <v>97</v>
      </c>
      <c r="C58" s="6" t="s">
        <v>104</v>
      </c>
      <c r="D58" s="9">
        <v>2731</v>
      </c>
      <c r="E58" s="90">
        <v>3.0216153371927999E-4</v>
      </c>
      <c r="F58" s="91">
        <v>3.7729491335302496E-4</v>
      </c>
    </row>
    <row r="59" spans="1:6">
      <c r="A59" s="5" t="s">
        <v>45</v>
      </c>
      <c r="B59" s="6" t="s">
        <v>97</v>
      </c>
      <c r="C59" s="6" t="s">
        <v>105</v>
      </c>
      <c r="D59" s="9">
        <v>370</v>
      </c>
      <c r="E59" s="90">
        <v>4.0937300430660395E-5</v>
      </c>
      <c r="F59" s="91">
        <v>3.96595869628511E-5</v>
      </c>
    </row>
    <row r="60" spans="1:6">
      <c r="A60" s="5" t="s">
        <v>45</v>
      </c>
      <c r="B60" s="6" t="s">
        <v>97</v>
      </c>
      <c r="C60" s="6" t="s">
        <v>106</v>
      </c>
      <c r="D60" s="9">
        <v>43571</v>
      </c>
      <c r="E60" s="90">
        <v>4.8207543704440695E-3</v>
      </c>
      <c r="F60" s="91">
        <v>6.1786112701500695E-3</v>
      </c>
    </row>
    <row r="61" spans="1:6">
      <c r="A61" s="5" t="s">
        <v>45</v>
      </c>
      <c r="B61" s="6" t="s">
        <v>97</v>
      </c>
      <c r="C61" s="6" t="s">
        <v>107</v>
      </c>
      <c r="D61" s="9">
        <v>1401</v>
      </c>
      <c r="E61" s="90">
        <v>1.55008534873933E-4</v>
      </c>
      <c r="F61" s="91">
        <v>1.1372806393001E-4</v>
      </c>
    </row>
    <row r="62" spans="1:6">
      <c r="A62" s="5" t="s">
        <v>45</v>
      </c>
      <c r="B62" s="6" t="s">
        <v>97</v>
      </c>
      <c r="C62" s="6" t="s">
        <v>108</v>
      </c>
      <c r="D62" s="9">
        <v>298</v>
      </c>
      <c r="E62" s="90">
        <v>3.2971123049558898E-5</v>
      </c>
      <c r="F62" s="91">
        <v>3.2406594068305102E-5</v>
      </c>
    </row>
    <row r="63" spans="1:6">
      <c r="A63" s="5" t="s">
        <v>45</v>
      </c>
      <c r="B63" s="6" t="s">
        <v>97</v>
      </c>
      <c r="C63" s="6" t="s">
        <v>91</v>
      </c>
      <c r="D63" s="9">
        <v>97331</v>
      </c>
      <c r="E63" s="90">
        <v>1.07688334816665E-2</v>
      </c>
      <c r="F63" s="91">
        <v>1.0335693321660899E-2</v>
      </c>
    </row>
    <row r="64" spans="1:6">
      <c r="A64" s="5" t="s">
        <v>45</v>
      </c>
      <c r="B64" s="6" t="s">
        <v>97</v>
      </c>
      <c r="C64" s="6" t="s">
        <v>109</v>
      </c>
      <c r="D64" s="9">
        <v>10487</v>
      </c>
      <c r="E64" s="90">
        <v>1.16029586382793E-3</v>
      </c>
      <c r="F64" s="91">
        <v>1.1950689868088699E-3</v>
      </c>
    </row>
    <row r="65" spans="1:6">
      <c r="A65" s="5" t="s">
        <v>45</v>
      </c>
      <c r="B65" s="6" t="s">
        <v>97</v>
      </c>
      <c r="C65" s="6" t="s">
        <v>110</v>
      </c>
      <c r="D65" s="9">
        <v>5347</v>
      </c>
      <c r="E65" s="90">
        <v>5.9159931189930006E-4</v>
      </c>
      <c r="F65" s="91">
        <v>3.4909289183060401E-4</v>
      </c>
    </row>
    <row r="66" spans="1:6">
      <c r="A66" s="5" t="s">
        <v>45</v>
      </c>
      <c r="B66" s="6" t="s">
        <v>97</v>
      </c>
      <c r="C66" s="6" t="s">
        <v>111</v>
      </c>
      <c r="D66" s="9">
        <v>304</v>
      </c>
      <c r="E66" s="90">
        <v>3.3634971164650696E-5</v>
      </c>
      <c r="F66" s="91">
        <v>2.7772318678863701E-5</v>
      </c>
    </row>
    <row r="67" spans="1:6">
      <c r="A67" s="5" t="s">
        <v>45</v>
      </c>
      <c r="B67" s="6" t="s">
        <v>97</v>
      </c>
      <c r="C67" s="6" t="s">
        <v>112</v>
      </c>
      <c r="D67" s="9">
        <v>843</v>
      </c>
      <c r="E67" s="90">
        <v>9.3270660170396492E-5</v>
      </c>
      <c r="F67" s="91">
        <v>6.6157310519988896E-5</v>
      </c>
    </row>
    <row r="68" spans="1:6">
      <c r="A68" s="5" t="s">
        <v>45</v>
      </c>
      <c r="B68" s="6" t="s">
        <v>97</v>
      </c>
      <c r="C68" s="6" t="s">
        <v>113</v>
      </c>
      <c r="D68" s="9">
        <v>3076</v>
      </c>
      <c r="E68" s="90">
        <v>3.4033280033705801E-4</v>
      </c>
      <c r="F68" s="91">
        <v>3.4635059596855E-4</v>
      </c>
    </row>
    <row r="69" spans="1:6">
      <c r="A69" s="5" t="s">
        <v>45</v>
      </c>
      <c r="B69" s="6" t="s">
        <v>97</v>
      </c>
      <c r="C69" s="6" t="s">
        <v>114</v>
      </c>
      <c r="D69" s="9">
        <v>33936</v>
      </c>
      <c r="E69" s="90">
        <v>3.75472493895917E-3</v>
      </c>
      <c r="F69" s="91">
        <v>3.3072755327083398E-3</v>
      </c>
    </row>
    <row r="70" spans="1:6">
      <c r="A70" s="5" t="s">
        <v>45</v>
      </c>
      <c r="B70" s="6" t="s">
        <v>97</v>
      </c>
      <c r="C70" s="6" t="s">
        <v>115</v>
      </c>
      <c r="D70" s="9">
        <v>20880</v>
      </c>
      <c r="E70" s="90">
        <v>2.31019144051943E-3</v>
      </c>
      <c r="F70" s="91">
        <v>2.1571113982745199E-3</v>
      </c>
    </row>
    <row r="71" spans="1:6">
      <c r="A71" s="5" t="s">
        <v>45</v>
      </c>
      <c r="B71" s="6" t="s">
        <v>97</v>
      </c>
      <c r="C71" s="6" t="s">
        <v>116</v>
      </c>
      <c r="D71" s="9">
        <v>4819</v>
      </c>
      <c r="E71" s="90">
        <v>5.33180677771223E-4</v>
      </c>
      <c r="F71" s="91">
        <v>3.2613987789992797E-4</v>
      </c>
    </row>
    <row r="72" spans="1:6">
      <c r="A72" s="5" t="s">
        <v>45</v>
      </c>
      <c r="B72" s="6" t="s">
        <v>97</v>
      </c>
      <c r="C72" s="6" t="s">
        <v>117</v>
      </c>
      <c r="D72" s="9">
        <v>1657</v>
      </c>
      <c r="E72" s="90">
        <v>1.8333272111784897E-4</v>
      </c>
      <c r="F72" s="91">
        <v>2.23883887925276E-4</v>
      </c>
    </row>
    <row r="73" spans="1:6">
      <c r="A73" s="5" t="s">
        <v>45</v>
      </c>
      <c r="B73" s="6" t="s">
        <v>97</v>
      </c>
      <c r="C73" s="6" t="s">
        <v>118</v>
      </c>
      <c r="D73" s="9">
        <v>147</v>
      </c>
      <c r="E73" s="90">
        <v>1.6264278819748901E-5</v>
      </c>
      <c r="F73" s="91">
        <v>1.41856700789225E-5</v>
      </c>
    </row>
    <row r="74" spans="1:6">
      <c r="A74" s="5" t="s">
        <v>45</v>
      </c>
      <c r="B74" s="6" t="s">
        <v>97</v>
      </c>
      <c r="C74" s="6" t="s">
        <v>119</v>
      </c>
      <c r="D74" s="9">
        <v>259</v>
      </c>
      <c r="E74" s="90">
        <v>2.8656110301462298E-5</v>
      </c>
      <c r="F74" s="91">
        <v>3.9435997742853599E-5</v>
      </c>
    </row>
    <row r="75" spans="1:6">
      <c r="A75" s="5" t="s">
        <v>45</v>
      </c>
      <c r="B75" s="6" t="s">
        <v>97</v>
      </c>
      <c r="C75" s="6" t="s">
        <v>120</v>
      </c>
      <c r="D75" s="9">
        <v>7742</v>
      </c>
      <c r="E75" s="90">
        <v>8.5658535117344003E-4</v>
      </c>
      <c r="F75" s="91">
        <v>1.06057358096528E-3</v>
      </c>
    </row>
    <row r="76" spans="1:6">
      <c r="A76" s="5" t="s">
        <v>45</v>
      </c>
      <c r="B76" s="6" t="s">
        <v>97</v>
      </c>
      <c r="C76" s="6" t="s">
        <v>121</v>
      </c>
      <c r="D76" s="9">
        <v>294</v>
      </c>
      <c r="E76" s="90">
        <v>3.25285576394977E-5</v>
      </c>
      <c r="F76" s="91">
        <v>4.9183980931253901E-5</v>
      </c>
    </row>
    <row r="77" spans="1:6">
      <c r="A77" s="5" t="s">
        <v>45</v>
      </c>
      <c r="B77" s="6" t="s">
        <v>97</v>
      </c>
      <c r="C77" s="6" t="s">
        <v>122</v>
      </c>
      <c r="D77" s="9">
        <v>94406</v>
      </c>
      <c r="E77" s="90">
        <v>1.0445207525559299E-2</v>
      </c>
      <c r="F77" s="91">
        <v>1.1055447773756399E-2</v>
      </c>
    </row>
    <row r="78" spans="1:6">
      <c r="A78" s="5" t="s">
        <v>45</v>
      </c>
      <c r="B78" s="6" t="s">
        <v>97</v>
      </c>
      <c r="C78" s="6" t="s">
        <v>123</v>
      </c>
      <c r="D78" s="9">
        <v>29363</v>
      </c>
      <c r="E78" s="90">
        <v>3.2487620339067104E-3</v>
      </c>
      <c r="F78" s="91">
        <v>3.6735734350072501E-3</v>
      </c>
    </row>
    <row r="79" spans="1:6">
      <c r="A79" s="5" t="s">
        <v>45</v>
      </c>
      <c r="B79" s="6" t="s">
        <v>97</v>
      </c>
      <c r="C79" s="6" t="s">
        <v>124</v>
      </c>
      <c r="D79" s="9">
        <v>740</v>
      </c>
      <c r="E79" s="90">
        <v>8.1874600861320791E-5</v>
      </c>
      <c r="F79" s="91">
        <v>6.7900219637238298E-5</v>
      </c>
    </row>
    <row r="80" spans="1:6">
      <c r="A80" s="5" t="s">
        <v>45</v>
      </c>
      <c r="B80" s="6" t="s">
        <v>97</v>
      </c>
      <c r="C80" s="6" t="s">
        <v>125</v>
      </c>
      <c r="D80" s="9">
        <v>81</v>
      </c>
      <c r="E80" s="90">
        <v>8.9619495537391703E-6</v>
      </c>
      <c r="F80" s="91">
        <v>1.35330028533879E-5</v>
      </c>
    </row>
    <row r="81" spans="1:6">
      <c r="A81" s="5" t="s">
        <v>45</v>
      </c>
      <c r="B81" s="6" t="s">
        <v>97</v>
      </c>
      <c r="C81" s="6" t="s">
        <v>126</v>
      </c>
      <c r="D81" s="9">
        <v>1169</v>
      </c>
      <c r="E81" s="90">
        <v>1.2933974109038401E-4</v>
      </c>
      <c r="F81" s="91">
        <v>1.6208171370317101E-4</v>
      </c>
    </row>
    <row r="82" spans="1:6">
      <c r="A82" s="5" t="s">
        <v>45</v>
      </c>
      <c r="B82" s="6" t="s">
        <v>97</v>
      </c>
      <c r="C82" s="6" t="s">
        <v>96</v>
      </c>
      <c r="D82" s="9">
        <v>96347</v>
      </c>
      <c r="E82" s="90">
        <v>1.06599623907915E-2</v>
      </c>
      <c r="F82" s="91">
        <v>1.46027685046416E-2</v>
      </c>
    </row>
    <row r="83" spans="1:6">
      <c r="A83" s="5" t="s">
        <v>45</v>
      </c>
      <c r="B83" s="6" t="s">
        <v>97</v>
      </c>
      <c r="C83" s="6" t="s">
        <v>127</v>
      </c>
      <c r="D83" s="9">
        <v>287</v>
      </c>
      <c r="E83" s="90">
        <v>3.1754068171890599E-5</v>
      </c>
      <c r="F83" s="91">
        <v>4.3356140828799702E-5</v>
      </c>
    </row>
    <row r="84" spans="1:6">
      <c r="A84" s="5" t="s">
        <v>45</v>
      </c>
      <c r="B84" s="6" t="s">
        <v>97</v>
      </c>
      <c r="C84" s="6" t="s">
        <v>128</v>
      </c>
      <c r="D84" s="9">
        <v>4290</v>
      </c>
      <c r="E84" s="90">
        <v>4.7465140229062999E-4</v>
      </c>
      <c r="F84" s="91">
        <v>7.1102072066498291E-4</v>
      </c>
    </row>
    <row r="85" spans="1:6">
      <c r="A85" s="5" t="s">
        <v>45</v>
      </c>
      <c r="B85" s="6" t="s">
        <v>97</v>
      </c>
      <c r="C85" s="6" t="s">
        <v>129</v>
      </c>
      <c r="D85" s="9">
        <v>16599</v>
      </c>
      <c r="E85" s="90">
        <v>1.83653581040144E-3</v>
      </c>
      <c r="F85" s="91">
        <v>1.81474288767242E-3</v>
      </c>
    </row>
    <row r="86" spans="1:6">
      <c r="A86" s="5" t="s">
        <v>45</v>
      </c>
      <c r="B86" s="6" t="s">
        <v>97</v>
      </c>
      <c r="C86" s="6" t="s">
        <v>130</v>
      </c>
      <c r="D86" s="9">
        <v>16259</v>
      </c>
      <c r="E86" s="90">
        <v>1.7989177505462401E-3</v>
      </c>
      <c r="F86" s="91">
        <v>1.5520092140338198E-3</v>
      </c>
    </row>
    <row r="87" spans="1:6">
      <c r="A87" s="5" t="s">
        <v>45</v>
      </c>
      <c r="B87" s="6" t="s">
        <v>97</v>
      </c>
      <c r="C87" s="6" t="s">
        <v>85</v>
      </c>
      <c r="D87" s="9">
        <v>2944</v>
      </c>
      <c r="E87" s="90">
        <v>3.2572814180503799E-4</v>
      </c>
      <c r="F87" s="91">
        <v>2.67812845836878E-4</v>
      </c>
    </row>
    <row r="88" spans="1:6">
      <c r="A88" s="5" t="s">
        <v>45</v>
      </c>
      <c r="B88" s="6" t="s">
        <v>97</v>
      </c>
      <c r="C88" s="6" t="s">
        <v>131</v>
      </c>
      <c r="D88" s="9">
        <v>70</v>
      </c>
      <c r="E88" s="90">
        <v>7.7448946760708898E-6</v>
      </c>
      <c r="F88" s="91">
        <v>1.4551727060772299E-5</v>
      </c>
    </row>
    <row r="89" spans="1:6">
      <c r="A89" s="5" t="s">
        <v>45</v>
      </c>
      <c r="B89" s="6" t="s">
        <v>132</v>
      </c>
      <c r="C89" s="6" t="s">
        <v>76</v>
      </c>
      <c r="D89" s="9">
        <v>10460</v>
      </c>
      <c r="E89" s="90">
        <v>1.1573085473100201E-3</v>
      </c>
      <c r="F89" s="91">
        <v>1.3458990994325601E-3</v>
      </c>
    </row>
    <row r="90" spans="1:6">
      <c r="A90" s="5" t="s">
        <v>45</v>
      </c>
      <c r="B90" s="6" t="s">
        <v>132</v>
      </c>
      <c r="C90" s="6" t="s">
        <v>133</v>
      </c>
      <c r="D90" s="9">
        <v>14495</v>
      </c>
      <c r="E90" s="90">
        <v>1.6037464047092501E-3</v>
      </c>
      <c r="F90" s="91">
        <v>2.4381504127259702E-3</v>
      </c>
    </row>
    <row r="91" spans="1:6">
      <c r="A91" s="5" t="s">
        <v>45</v>
      </c>
      <c r="B91" s="6" t="s">
        <v>132</v>
      </c>
      <c r="C91" s="6" t="s">
        <v>93</v>
      </c>
      <c r="D91" s="9">
        <v>75292</v>
      </c>
      <c r="E91" s="90">
        <v>8.3304087135818508E-3</v>
      </c>
      <c r="F91" s="91">
        <v>1.3068424300708901E-2</v>
      </c>
    </row>
    <row r="92" spans="1:6">
      <c r="A92" s="5" t="s">
        <v>45</v>
      </c>
      <c r="B92" s="6" t="s">
        <v>132</v>
      </c>
      <c r="C92" s="6" t="s">
        <v>134</v>
      </c>
      <c r="D92" s="9">
        <v>20</v>
      </c>
      <c r="E92" s="90">
        <v>2.2128270503059702E-6</v>
      </c>
      <c r="F92" s="91">
        <v>2.8359074311551902E-6</v>
      </c>
    </row>
    <row r="93" spans="1:6">
      <c r="A93" s="5" t="s">
        <v>45</v>
      </c>
      <c r="B93" s="6" t="s">
        <v>132</v>
      </c>
      <c r="C93" s="6" t="s">
        <v>135</v>
      </c>
      <c r="D93" s="9">
        <v>357</v>
      </c>
      <c r="E93" s="90">
        <v>3.9498962847961497E-5</v>
      </c>
      <c r="F93" s="91">
        <v>7.0684060396471898E-5</v>
      </c>
    </row>
    <row r="94" spans="1:6">
      <c r="A94" s="5" t="s">
        <v>45</v>
      </c>
      <c r="B94" s="6" t="s">
        <v>132</v>
      </c>
      <c r="C94" s="6" t="s">
        <v>136</v>
      </c>
      <c r="D94" s="9">
        <v>763</v>
      </c>
      <c r="E94" s="90">
        <v>8.4419351969172699E-5</v>
      </c>
      <c r="F94" s="91">
        <v>1.5240876700543099E-4</v>
      </c>
    </row>
    <row r="95" spans="1:6">
      <c r="A95" s="5" t="s">
        <v>45</v>
      </c>
      <c r="B95" s="6" t="s">
        <v>132</v>
      </c>
      <c r="C95" s="6" t="s">
        <v>59</v>
      </c>
      <c r="D95" s="9">
        <v>18823</v>
      </c>
      <c r="E95" s="90">
        <v>2.0826021783954601E-3</v>
      </c>
      <c r="F95" s="91">
        <v>3.4556231199668304E-3</v>
      </c>
    </row>
    <row r="96" spans="1:6">
      <c r="A96" s="5" t="s">
        <v>45</v>
      </c>
      <c r="B96" s="6" t="s">
        <v>132</v>
      </c>
      <c r="C96" s="6" t="s">
        <v>60</v>
      </c>
      <c r="D96" s="9">
        <v>2454</v>
      </c>
      <c r="E96" s="90">
        <v>2.71513879072542E-4</v>
      </c>
      <c r="F96" s="91">
        <v>3.9479139784930203E-4</v>
      </c>
    </row>
    <row r="97" spans="1:6">
      <c r="A97" s="5" t="s">
        <v>45</v>
      </c>
      <c r="B97" s="6" t="s">
        <v>132</v>
      </c>
      <c r="C97" s="6" t="s">
        <v>61</v>
      </c>
      <c r="D97" s="9">
        <v>27519</v>
      </c>
      <c r="E97" s="90">
        <v>3.0447393798685002E-3</v>
      </c>
      <c r="F97" s="91">
        <v>4.13690344880005E-3</v>
      </c>
    </row>
    <row r="98" spans="1:6">
      <c r="A98" s="5" t="s">
        <v>45</v>
      </c>
      <c r="B98" s="6" t="s">
        <v>132</v>
      </c>
      <c r="C98" s="6" t="s">
        <v>109</v>
      </c>
      <c r="D98" s="9">
        <v>2643</v>
      </c>
      <c r="E98" s="90">
        <v>2.9242509469793398E-4</v>
      </c>
      <c r="F98" s="91">
        <v>2.8939946014891498E-4</v>
      </c>
    </row>
    <row r="99" spans="1:6">
      <c r="A99" s="5" t="s">
        <v>45</v>
      </c>
      <c r="B99" s="6" t="s">
        <v>132</v>
      </c>
      <c r="C99" s="6" t="s">
        <v>68</v>
      </c>
      <c r="D99" s="9">
        <v>237</v>
      </c>
      <c r="E99" s="90">
        <v>2.62220005461257E-5</v>
      </c>
      <c r="F99" s="91">
        <v>5.5662744717349301E-5</v>
      </c>
    </row>
    <row r="100" spans="1:6">
      <c r="A100" s="5" t="s">
        <v>45</v>
      </c>
      <c r="B100" s="6" t="s">
        <v>132</v>
      </c>
      <c r="C100" s="6" t="s">
        <v>69</v>
      </c>
      <c r="D100" s="9">
        <v>12584</v>
      </c>
      <c r="E100" s="90">
        <v>1.3923107800525201E-3</v>
      </c>
      <c r="F100" s="91">
        <v>2.07662216252352E-3</v>
      </c>
    </row>
    <row r="101" spans="1:6">
      <c r="A101" s="5" t="s">
        <v>45</v>
      </c>
      <c r="B101" s="6" t="s">
        <v>132</v>
      </c>
      <c r="C101" s="6" t="s">
        <v>137</v>
      </c>
      <c r="D101" s="9">
        <v>153853</v>
      </c>
      <c r="E101" s="90">
        <v>1.70225040085362E-2</v>
      </c>
      <c r="F101" s="91">
        <v>2.2828186140821001E-2</v>
      </c>
    </row>
    <row r="102" spans="1:6">
      <c r="A102" s="5" t="s">
        <v>45</v>
      </c>
      <c r="B102" s="6" t="s">
        <v>132</v>
      </c>
      <c r="C102" s="6" t="s">
        <v>138</v>
      </c>
      <c r="D102" s="9">
        <v>826</v>
      </c>
      <c r="E102" s="90">
        <v>9.1389757177636497E-5</v>
      </c>
      <c r="F102" s="91">
        <v>6.9335602206743794E-5</v>
      </c>
    </row>
    <row r="103" spans="1:6">
      <c r="A103" s="5" t="s">
        <v>45</v>
      </c>
      <c r="B103" s="6" t="s">
        <v>132</v>
      </c>
      <c r="C103" s="6" t="s">
        <v>84</v>
      </c>
      <c r="D103" s="9">
        <v>17534</v>
      </c>
      <c r="E103" s="90">
        <v>1.9399854750032401E-3</v>
      </c>
      <c r="F103" s="91">
        <v>2.1274885360709202E-3</v>
      </c>
    </row>
    <row r="104" spans="1:6">
      <c r="A104" s="5" t="s">
        <v>45</v>
      </c>
      <c r="B104" s="6" t="s">
        <v>132</v>
      </c>
      <c r="C104" s="6" t="s">
        <v>139</v>
      </c>
      <c r="D104" s="9">
        <v>3023</v>
      </c>
      <c r="E104" s="90">
        <v>3.3446880865374703E-4</v>
      </c>
      <c r="F104" s="91">
        <v>4.57847160595509E-4</v>
      </c>
    </row>
    <row r="105" spans="1:6">
      <c r="A105" s="5" t="s">
        <v>45</v>
      </c>
      <c r="B105" s="6" t="s">
        <v>132</v>
      </c>
      <c r="C105" s="6" t="s">
        <v>140</v>
      </c>
      <c r="D105" s="9">
        <v>41973</v>
      </c>
      <c r="E105" s="90">
        <v>4.6439494891246207E-3</v>
      </c>
      <c r="F105" s="91">
        <v>6.6693071420418507E-3</v>
      </c>
    </row>
    <row r="106" spans="1:6">
      <c r="A106" s="5" t="s">
        <v>45</v>
      </c>
      <c r="B106" s="6" t="s">
        <v>132</v>
      </c>
      <c r="C106" s="6" t="s">
        <v>71</v>
      </c>
      <c r="D106" s="9">
        <v>5112</v>
      </c>
      <c r="E106" s="90">
        <v>5.6559859405820503E-4</v>
      </c>
      <c r="F106" s="91">
        <v>8.1396689580098293E-4</v>
      </c>
    </row>
    <row r="107" spans="1:6">
      <c r="A107" s="5" t="s">
        <v>45</v>
      </c>
      <c r="B107" s="6" t="s">
        <v>132</v>
      </c>
      <c r="C107" s="6" t="s">
        <v>96</v>
      </c>
      <c r="D107" s="9">
        <v>25754</v>
      </c>
      <c r="E107" s="90">
        <v>2.8494573926789901E-3</v>
      </c>
      <c r="F107" s="91">
        <v>3.8520552217287201E-3</v>
      </c>
    </row>
    <row r="108" spans="1:6">
      <c r="A108" s="5" t="s">
        <v>45</v>
      </c>
      <c r="B108" s="6" t="s">
        <v>132</v>
      </c>
      <c r="C108" s="6" t="s">
        <v>127</v>
      </c>
      <c r="D108" s="9">
        <v>458</v>
      </c>
      <c r="E108" s="90">
        <v>5.06737394520067E-5</v>
      </c>
      <c r="F108" s="91">
        <v>7.1724191892468E-5</v>
      </c>
    </row>
    <row r="109" spans="1:6">
      <c r="A109" s="5" t="s">
        <v>45</v>
      </c>
      <c r="B109" s="6" t="s">
        <v>132</v>
      </c>
      <c r="C109" s="6" t="s">
        <v>85</v>
      </c>
      <c r="D109" s="9">
        <v>852</v>
      </c>
      <c r="E109" s="90">
        <v>9.4266432343034212E-5</v>
      </c>
      <c r="F109" s="91">
        <v>1.0770556021680999E-4</v>
      </c>
    </row>
    <row r="110" spans="1:6">
      <c r="A110" s="5" t="s">
        <v>45</v>
      </c>
      <c r="B110" s="6" t="s">
        <v>132</v>
      </c>
      <c r="C110" s="6" t="s">
        <v>86</v>
      </c>
      <c r="D110" s="9">
        <v>15550</v>
      </c>
      <c r="E110" s="90">
        <v>1.72047303161289E-3</v>
      </c>
      <c r="F110" s="91">
        <v>2.3650431975162601E-3</v>
      </c>
    </row>
    <row r="111" spans="1:6">
      <c r="A111" s="5" t="s">
        <v>45</v>
      </c>
      <c r="B111" s="6" t="s">
        <v>132</v>
      </c>
      <c r="C111" s="6" t="s">
        <v>131</v>
      </c>
      <c r="D111" s="9">
        <v>135</v>
      </c>
      <c r="E111" s="90">
        <v>1.49365825895653E-5</v>
      </c>
      <c r="F111" s="91">
        <v>1.9095334028776202E-5</v>
      </c>
    </row>
    <row r="112" spans="1:6">
      <c r="A112" s="5" t="s">
        <v>45</v>
      </c>
      <c r="B112" s="6" t="s">
        <v>132</v>
      </c>
      <c r="C112" s="6" t="s">
        <v>141</v>
      </c>
      <c r="D112" s="9">
        <v>33734</v>
      </c>
      <c r="E112" s="90">
        <v>3.73237538575108E-3</v>
      </c>
      <c r="F112" s="91">
        <v>5.5877249788807599E-3</v>
      </c>
    </row>
    <row r="113" spans="1:6">
      <c r="A113" s="5" t="s">
        <v>45</v>
      </c>
      <c r="B113" s="6" t="s">
        <v>132</v>
      </c>
      <c r="C113" s="6" t="s">
        <v>142</v>
      </c>
      <c r="D113" s="9">
        <v>162</v>
      </c>
      <c r="E113" s="90">
        <v>1.79238991074783E-5</v>
      </c>
      <c r="F113" s="91">
        <v>3.1360152393624302E-5</v>
      </c>
    </row>
    <row r="114" spans="1:6">
      <c r="A114" s="5" t="s">
        <v>45</v>
      </c>
      <c r="B114" s="6" t="s">
        <v>132</v>
      </c>
      <c r="C114" s="6" t="s">
        <v>143</v>
      </c>
      <c r="D114" s="9">
        <v>115</v>
      </c>
      <c r="E114" s="90">
        <v>1.2723755539259299E-5</v>
      </c>
      <c r="F114" s="91">
        <v>2.3482580252218202E-5</v>
      </c>
    </row>
    <row r="115" spans="1:6">
      <c r="A115" s="5" t="s">
        <v>45</v>
      </c>
      <c r="B115" s="6" t="s">
        <v>132</v>
      </c>
      <c r="C115" s="6" t="s">
        <v>144</v>
      </c>
      <c r="D115" s="9">
        <v>50</v>
      </c>
      <c r="E115" s="90">
        <v>5.5320676257649196E-6</v>
      </c>
      <c r="F115" s="91">
        <v>1.2133172956502001E-5</v>
      </c>
    </row>
    <row r="116" spans="1:6">
      <c r="A116" s="5" t="s">
        <v>45</v>
      </c>
      <c r="B116" s="6" t="s">
        <v>132</v>
      </c>
      <c r="C116" s="6" t="s">
        <v>87</v>
      </c>
      <c r="D116" s="9">
        <v>734</v>
      </c>
      <c r="E116" s="90">
        <v>8.1210752746228986E-5</v>
      </c>
      <c r="F116" s="91">
        <v>1.3863884197943199E-4</v>
      </c>
    </row>
    <row r="117" spans="1:6">
      <c r="A117" s="5" t="s">
        <v>145</v>
      </c>
      <c r="B117" s="6" t="s">
        <v>50</v>
      </c>
      <c r="C117" s="6" t="s">
        <v>60</v>
      </c>
      <c r="D117" s="9">
        <v>225</v>
      </c>
      <c r="E117" s="90">
        <v>2.4894304315942101E-5</v>
      </c>
      <c r="F117" s="91">
        <v>2.4849057886081801E-5</v>
      </c>
    </row>
    <row r="118" spans="1:6">
      <c r="A118" s="5" t="s">
        <v>145</v>
      </c>
      <c r="B118" s="6" t="s">
        <v>50</v>
      </c>
      <c r="C118" s="6" t="s">
        <v>62</v>
      </c>
      <c r="D118" s="9">
        <v>1060</v>
      </c>
      <c r="E118" s="90">
        <v>1.17279833666216E-4</v>
      </c>
      <c r="F118" s="91">
        <v>1.19236270690032E-4</v>
      </c>
    </row>
    <row r="119" spans="1:6">
      <c r="A119" s="5" t="s">
        <v>145</v>
      </c>
      <c r="B119" s="6" t="s">
        <v>50</v>
      </c>
      <c r="C119" s="6" t="s">
        <v>64</v>
      </c>
      <c r="D119" s="9">
        <v>4694</v>
      </c>
      <c r="E119" s="90">
        <v>5.1935050870681096E-4</v>
      </c>
      <c r="F119" s="91">
        <v>4.8806998402537501E-4</v>
      </c>
    </row>
    <row r="120" spans="1:6">
      <c r="A120" s="5" t="s">
        <v>145</v>
      </c>
      <c r="B120" s="6" t="s">
        <v>50</v>
      </c>
      <c r="C120" s="6" t="s">
        <v>65</v>
      </c>
      <c r="D120" s="9">
        <v>2131</v>
      </c>
      <c r="E120" s="90">
        <v>2.3577672221010101E-4</v>
      </c>
      <c r="F120" s="91">
        <v>2.3312247841203798E-4</v>
      </c>
    </row>
    <row r="121" spans="1:6">
      <c r="A121" s="5" t="s">
        <v>145</v>
      </c>
      <c r="B121" s="6" t="s">
        <v>50</v>
      </c>
      <c r="C121" s="6" t="s">
        <v>69</v>
      </c>
      <c r="D121" s="9">
        <v>171</v>
      </c>
      <c r="E121" s="90">
        <v>1.8919671280116E-5</v>
      </c>
      <c r="F121" s="91">
        <v>1.52189293045879E-5</v>
      </c>
    </row>
    <row r="122" spans="1:6">
      <c r="A122" s="5" t="s">
        <v>145</v>
      </c>
      <c r="B122" s="6" t="s">
        <v>50</v>
      </c>
      <c r="C122" s="6" t="s">
        <v>70</v>
      </c>
      <c r="D122" s="9">
        <v>352</v>
      </c>
      <c r="E122" s="90">
        <v>3.8945756085385002E-5</v>
      </c>
      <c r="F122" s="91">
        <v>3.1433999503128499E-5</v>
      </c>
    </row>
    <row r="123" spans="1:6">
      <c r="A123" s="5" t="s">
        <v>145</v>
      </c>
      <c r="B123" s="6" t="s">
        <v>50</v>
      </c>
      <c r="C123" s="6" t="s">
        <v>71</v>
      </c>
      <c r="D123" s="9">
        <v>602</v>
      </c>
      <c r="E123" s="90">
        <v>6.66060942142096E-5</v>
      </c>
      <c r="F123" s="91">
        <v>7.8246674669036495E-5</v>
      </c>
    </row>
    <row r="124" spans="1:6">
      <c r="A124" s="5" t="s">
        <v>145</v>
      </c>
      <c r="B124" s="6" t="s">
        <v>73</v>
      </c>
      <c r="C124" s="6" t="s">
        <v>74</v>
      </c>
      <c r="D124" s="9">
        <v>801</v>
      </c>
      <c r="E124" s="90">
        <v>8.8623723364753996E-5</v>
      </c>
      <c r="F124" s="91">
        <v>7.2027989968994699E-5</v>
      </c>
    </row>
    <row r="125" spans="1:6">
      <c r="A125" s="5" t="s">
        <v>145</v>
      </c>
      <c r="B125" s="6" t="s">
        <v>73</v>
      </c>
      <c r="C125" s="6" t="s">
        <v>76</v>
      </c>
      <c r="D125" s="9">
        <v>1349</v>
      </c>
      <c r="E125" s="90">
        <v>1.4925518454313801E-4</v>
      </c>
      <c r="F125" s="91">
        <v>1.38085442743853E-4</v>
      </c>
    </row>
    <row r="126" spans="1:6">
      <c r="A126" s="5" t="s">
        <v>145</v>
      </c>
      <c r="B126" s="6" t="s">
        <v>73</v>
      </c>
      <c r="C126" s="6" t="s">
        <v>77</v>
      </c>
      <c r="D126" s="9">
        <v>24017</v>
      </c>
      <c r="E126" s="90">
        <v>2.6572733633599198E-3</v>
      </c>
      <c r="F126" s="91">
        <v>2.41769669562339E-3</v>
      </c>
    </row>
    <row r="127" spans="1:6">
      <c r="A127" s="5" t="s">
        <v>145</v>
      </c>
      <c r="B127" s="6" t="s">
        <v>73</v>
      </c>
      <c r="C127" s="6" t="s">
        <v>81</v>
      </c>
      <c r="D127" s="9">
        <v>2296</v>
      </c>
      <c r="E127" s="90">
        <v>2.5403254537512501E-4</v>
      </c>
      <c r="F127" s="91">
        <v>2.41461250976914E-4</v>
      </c>
    </row>
    <row r="128" spans="1:6">
      <c r="A128" s="5" t="s">
        <v>145</v>
      </c>
      <c r="B128" s="6" t="s">
        <v>73</v>
      </c>
      <c r="C128" s="6" t="s">
        <v>82</v>
      </c>
      <c r="D128" s="9">
        <v>14201</v>
      </c>
      <c r="E128" s="90">
        <v>1.57121784706975E-3</v>
      </c>
      <c r="F128" s="91">
        <v>1.4451368859537E-3</v>
      </c>
    </row>
    <row r="129" spans="1:6">
      <c r="A129" s="5" t="s">
        <v>145</v>
      </c>
      <c r="B129" s="6" t="s">
        <v>73</v>
      </c>
      <c r="C129" s="6" t="s">
        <v>83</v>
      </c>
      <c r="D129" s="9">
        <v>288</v>
      </c>
      <c r="E129" s="90">
        <v>3.1864709524405902E-5</v>
      </c>
      <c r="F129" s="91">
        <v>1.9881061871317201E-5</v>
      </c>
    </row>
    <row r="130" spans="1:6">
      <c r="A130" s="5" t="s">
        <v>145</v>
      </c>
      <c r="B130" s="6" t="s">
        <v>73</v>
      </c>
      <c r="C130" s="6" t="s">
        <v>84</v>
      </c>
      <c r="D130" s="9">
        <v>508</v>
      </c>
      <c r="E130" s="90">
        <v>5.62058070777716E-5</v>
      </c>
      <c r="F130" s="91">
        <v>5.4190829534873505E-5</v>
      </c>
    </row>
    <row r="131" spans="1:6">
      <c r="A131" s="5" t="s">
        <v>145</v>
      </c>
      <c r="B131" s="6" t="s">
        <v>73</v>
      </c>
      <c r="C131" s="6" t="s">
        <v>87</v>
      </c>
      <c r="D131" s="9">
        <v>284</v>
      </c>
      <c r="E131" s="90">
        <v>3.1422144114344703E-5</v>
      </c>
      <c r="F131" s="91">
        <v>3.6249315732443003E-5</v>
      </c>
    </row>
    <row r="132" spans="1:6">
      <c r="A132" s="5" t="s">
        <v>145</v>
      </c>
      <c r="B132" s="6" t="s">
        <v>94</v>
      </c>
      <c r="C132" s="6" t="s">
        <v>96</v>
      </c>
      <c r="D132" s="9">
        <v>6619</v>
      </c>
      <c r="E132" s="90">
        <v>7.3233511229875989E-4</v>
      </c>
      <c r="F132" s="91">
        <v>7.5147651335288803E-4</v>
      </c>
    </row>
    <row r="133" spans="1:6">
      <c r="A133" s="5" t="s">
        <v>145</v>
      </c>
      <c r="B133" s="6" t="s">
        <v>97</v>
      </c>
      <c r="C133" s="6" t="s">
        <v>99</v>
      </c>
      <c r="D133" s="9">
        <v>19093</v>
      </c>
      <c r="E133" s="90">
        <v>2.1124753435745897E-3</v>
      </c>
      <c r="F133" s="91">
        <v>1.55462022674584E-3</v>
      </c>
    </row>
    <row r="134" spans="1:6">
      <c r="A134" s="5" t="s">
        <v>145</v>
      </c>
      <c r="B134" s="6" t="s">
        <v>97</v>
      </c>
      <c r="C134" s="6" t="s">
        <v>100</v>
      </c>
      <c r="D134" s="9">
        <v>1911</v>
      </c>
      <c r="E134" s="90">
        <v>2.11435624656735E-4</v>
      </c>
      <c r="F134" s="91">
        <v>1.2905737286714601E-4</v>
      </c>
    </row>
    <row r="135" spans="1:6">
      <c r="A135" s="5" t="s">
        <v>145</v>
      </c>
      <c r="B135" s="6" t="s">
        <v>97</v>
      </c>
      <c r="C135" s="6" t="s">
        <v>101</v>
      </c>
      <c r="D135" s="9">
        <v>46</v>
      </c>
      <c r="E135" s="90">
        <v>5.0895022157037194E-6</v>
      </c>
      <c r="F135" s="91">
        <v>3.4880116626532903E-6</v>
      </c>
    </row>
    <row r="136" spans="1:6">
      <c r="A136" s="5" t="s">
        <v>145</v>
      </c>
      <c r="B136" s="6" t="s">
        <v>97</v>
      </c>
      <c r="C136" s="6" t="s">
        <v>103</v>
      </c>
      <c r="D136" s="9">
        <v>797</v>
      </c>
      <c r="E136" s="90">
        <v>8.8181157954692798E-5</v>
      </c>
      <c r="F136" s="91">
        <v>6.522901692831069E-5</v>
      </c>
    </row>
    <row r="137" spans="1:6">
      <c r="A137" s="5" t="s">
        <v>145</v>
      </c>
      <c r="B137" s="6" t="s">
        <v>97</v>
      </c>
      <c r="C137" s="6" t="s">
        <v>106</v>
      </c>
      <c r="D137" s="9">
        <v>2721</v>
      </c>
      <c r="E137" s="90">
        <v>3.01055120194127E-4</v>
      </c>
      <c r="F137" s="91">
        <v>2.9373095535082197E-4</v>
      </c>
    </row>
    <row r="138" spans="1:6">
      <c r="A138" s="5" t="s">
        <v>145</v>
      </c>
      <c r="B138" s="6" t="s">
        <v>97</v>
      </c>
      <c r="C138" s="6" t="s">
        <v>91</v>
      </c>
      <c r="D138" s="9">
        <v>17296</v>
      </c>
      <c r="E138" s="90">
        <v>1.9136528331045999E-3</v>
      </c>
      <c r="F138" s="91">
        <v>1.3854547945506802E-3</v>
      </c>
    </row>
    <row r="139" spans="1:6">
      <c r="A139" s="5" t="s">
        <v>145</v>
      </c>
      <c r="B139" s="6" t="s">
        <v>97</v>
      </c>
      <c r="C139" s="6" t="s">
        <v>109</v>
      </c>
      <c r="D139" s="9">
        <v>1485</v>
      </c>
      <c r="E139" s="90">
        <v>1.64302408485218E-4</v>
      </c>
      <c r="F139" s="91">
        <v>1.2269233357099001E-4</v>
      </c>
    </row>
    <row r="140" spans="1:6">
      <c r="A140" s="5" t="s">
        <v>145</v>
      </c>
      <c r="B140" s="6" t="s">
        <v>97</v>
      </c>
      <c r="C140" s="6" t="s">
        <v>113</v>
      </c>
      <c r="D140" s="9">
        <v>390</v>
      </c>
      <c r="E140" s="90">
        <v>4.3150127480966401E-5</v>
      </c>
      <c r="F140" s="91">
        <v>3.4214094831502102E-5</v>
      </c>
    </row>
    <row r="141" spans="1:6">
      <c r="A141" s="5" t="s">
        <v>145</v>
      </c>
      <c r="B141" s="6" t="s">
        <v>97</v>
      </c>
      <c r="C141" s="6" t="s">
        <v>114</v>
      </c>
      <c r="D141" s="9">
        <v>9941</v>
      </c>
      <c r="E141" s="90">
        <v>1.09988568535458E-3</v>
      </c>
      <c r="F141" s="91">
        <v>7.31591827342658E-4</v>
      </c>
    </row>
    <row r="142" spans="1:6">
      <c r="A142" s="5" t="s">
        <v>145</v>
      </c>
      <c r="B142" s="6" t="s">
        <v>97</v>
      </c>
      <c r="C142" s="6" t="s">
        <v>115</v>
      </c>
      <c r="D142" s="9">
        <v>6959</v>
      </c>
      <c r="E142" s="90">
        <v>7.6995317215396099E-4</v>
      </c>
      <c r="F142" s="91">
        <v>5.4915875973242693E-4</v>
      </c>
    </row>
    <row r="143" spans="1:6">
      <c r="A143" s="5" t="s">
        <v>145</v>
      </c>
      <c r="B143" s="6" t="s">
        <v>97</v>
      </c>
      <c r="C143" s="6" t="s">
        <v>116</v>
      </c>
      <c r="D143" s="9">
        <v>5634</v>
      </c>
      <c r="E143" s="90">
        <v>6.2335338007119098E-4</v>
      </c>
      <c r="F143" s="91">
        <v>3.5555964498216298E-4</v>
      </c>
    </row>
    <row r="144" spans="1:6">
      <c r="A144" s="5" t="s">
        <v>145</v>
      </c>
      <c r="B144" s="6" t="s">
        <v>97</v>
      </c>
      <c r="C144" s="6" t="s">
        <v>120</v>
      </c>
      <c r="D144" s="9">
        <v>1404</v>
      </c>
      <c r="E144" s="90">
        <v>1.5534045893147899E-4</v>
      </c>
      <c r="F144" s="91">
        <v>1.48432863994195E-4</v>
      </c>
    </row>
    <row r="145" spans="1:6">
      <c r="A145" s="5" t="s">
        <v>145</v>
      </c>
      <c r="B145" s="6" t="s">
        <v>97</v>
      </c>
      <c r="C145" s="6" t="s">
        <v>122</v>
      </c>
      <c r="D145" s="9">
        <v>71517</v>
      </c>
      <c r="E145" s="90">
        <v>7.9127376078366E-3</v>
      </c>
      <c r="F145" s="91">
        <v>6.4344048445443506E-3</v>
      </c>
    </row>
    <row r="146" spans="1:6">
      <c r="A146" s="5" t="s">
        <v>145</v>
      </c>
      <c r="B146" s="6" t="s">
        <v>97</v>
      </c>
      <c r="C146" s="6" t="s">
        <v>123</v>
      </c>
      <c r="D146" s="9">
        <v>15847</v>
      </c>
      <c r="E146" s="90">
        <v>1.7533335133099301E-3</v>
      </c>
      <c r="F146" s="91">
        <v>1.6060660806814201E-3</v>
      </c>
    </row>
    <row r="147" spans="1:6">
      <c r="A147" s="5" t="s">
        <v>145</v>
      </c>
      <c r="B147" s="6" t="s">
        <v>97</v>
      </c>
      <c r="C147" s="6" t="s">
        <v>125</v>
      </c>
      <c r="D147" s="9">
        <v>20</v>
      </c>
      <c r="E147" s="90">
        <v>2.2128270503059702E-6</v>
      </c>
      <c r="F147" s="91">
        <v>2.8243869710418196E-6</v>
      </c>
    </row>
    <row r="148" spans="1:6">
      <c r="A148" s="5" t="s">
        <v>145</v>
      </c>
      <c r="B148" s="6" t="s">
        <v>97</v>
      </c>
      <c r="C148" s="6" t="s">
        <v>126</v>
      </c>
      <c r="D148" s="9">
        <v>354</v>
      </c>
      <c r="E148" s="90">
        <v>3.9167038790415595E-5</v>
      </c>
      <c r="F148" s="91">
        <v>3.2562178931880398E-5</v>
      </c>
    </row>
    <row r="149" spans="1:6">
      <c r="A149" s="5" t="s">
        <v>145</v>
      </c>
      <c r="B149" s="6" t="s">
        <v>97</v>
      </c>
      <c r="C149" s="6" t="s">
        <v>96</v>
      </c>
      <c r="D149" s="9">
        <v>34553</v>
      </c>
      <c r="E149" s="90">
        <v>3.8229906534611004E-3</v>
      </c>
      <c r="F149" s="91">
        <v>3.8119065394315098E-3</v>
      </c>
    </row>
    <row r="150" spans="1:6">
      <c r="A150" s="5" t="s">
        <v>145</v>
      </c>
      <c r="B150" s="6" t="s">
        <v>97</v>
      </c>
      <c r="C150" s="6" t="s">
        <v>129</v>
      </c>
      <c r="D150" s="9">
        <v>1469</v>
      </c>
      <c r="E150" s="90">
        <v>1.6253214684497301E-4</v>
      </c>
      <c r="F150" s="91">
        <v>1.1643939560647999E-4</v>
      </c>
    </row>
    <row r="151" spans="1:6">
      <c r="A151" s="5" t="s">
        <v>145</v>
      </c>
      <c r="B151" s="6" t="s">
        <v>97</v>
      </c>
      <c r="C151" s="6" t="s">
        <v>130</v>
      </c>
      <c r="D151" s="9">
        <v>56548</v>
      </c>
      <c r="E151" s="90">
        <v>6.2565472020350895E-3</v>
      </c>
      <c r="F151" s="91">
        <v>5.7860258829718104E-3</v>
      </c>
    </row>
    <row r="152" spans="1:6">
      <c r="A152" s="5" t="s">
        <v>145</v>
      </c>
      <c r="B152" s="6" t="s">
        <v>97</v>
      </c>
      <c r="C152" s="6" t="s">
        <v>85</v>
      </c>
      <c r="D152" s="9">
        <v>3988</v>
      </c>
      <c r="E152" s="90">
        <v>4.4123771383101001E-4</v>
      </c>
      <c r="F152" s="91">
        <v>3.2569944402367898E-4</v>
      </c>
    </row>
    <row r="153" spans="1:6">
      <c r="A153" s="5" t="s">
        <v>145</v>
      </c>
      <c r="B153" s="6" t="s">
        <v>132</v>
      </c>
      <c r="C153" s="6" t="s">
        <v>133</v>
      </c>
      <c r="D153" s="9">
        <v>229</v>
      </c>
      <c r="E153" s="90">
        <v>2.5336869726003299E-5</v>
      </c>
      <c r="F153" s="91">
        <v>2.72876143479041E-5</v>
      </c>
    </row>
    <row r="154" spans="1:6">
      <c r="A154" s="5" t="s">
        <v>145</v>
      </c>
      <c r="B154" s="6" t="s">
        <v>132</v>
      </c>
      <c r="C154" s="6" t="s">
        <v>93</v>
      </c>
      <c r="D154" s="9">
        <v>2178</v>
      </c>
      <c r="E154" s="90">
        <v>2.4097686577832E-4</v>
      </c>
      <c r="F154" s="91">
        <v>2.3649200008520001E-4</v>
      </c>
    </row>
    <row r="155" spans="1:6">
      <c r="A155" s="5" t="s">
        <v>145</v>
      </c>
      <c r="B155" s="6" t="s">
        <v>132</v>
      </c>
      <c r="C155" s="6" t="s">
        <v>59</v>
      </c>
      <c r="D155" s="9">
        <v>132</v>
      </c>
      <c r="E155" s="90">
        <v>1.4604658532019401E-5</v>
      </c>
      <c r="F155" s="91">
        <v>1.7200727658575401E-5</v>
      </c>
    </row>
    <row r="156" spans="1:6">
      <c r="A156" s="5" t="s">
        <v>145</v>
      </c>
      <c r="B156" s="6" t="s">
        <v>132</v>
      </c>
      <c r="C156" s="6" t="s">
        <v>61</v>
      </c>
      <c r="D156" s="9">
        <v>282</v>
      </c>
      <c r="E156" s="90">
        <v>3.1200861409314097E-5</v>
      </c>
      <c r="F156" s="91">
        <v>3.0454041896719499E-5</v>
      </c>
    </row>
    <row r="157" spans="1:6">
      <c r="A157" s="5" t="s">
        <v>145</v>
      </c>
      <c r="B157" s="6" t="s">
        <v>132</v>
      </c>
      <c r="C157" s="6" t="s">
        <v>109</v>
      </c>
      <c r="D157" s="9">
        <v>386</v>
      </c>
      <c r="E157" s="90">
        <v>4.2707562070905196E-5</v>
      </c>
      <c r="F157" s="91">
        <v>3.7342138328662099E-5</v>
      </c>
    </row>
    <row r="158" spans="1:6">
      <c r="A158" s="5" t="s">
        <v>145</v>
      </c>
      <c r="B158" s="6" t="s">
        <v>132</v>
      </c>
      <c r="C158" s="6" t="s">
        <v>68</v>
      </c>
      <c r="D158" s="9">
        <v>40</v>
      </c>
      <c r="E158" s="90">
        <v>4.4256541006119404E-6</v>
      </c>
      <c r="F158" s="91">
        <v>4.8773506151325202E-6</v>
      </c>
    </row>
    <row r="159" spans="1:6">
      <c r="A159" s="5" t="s">
        <v>145</v>
      </c>
      <c r="B159" s="6" t="s">
        <v>132</v>
      </c>
      <c r="C159" s="6" t="s">
        <v>69</v>
      </c>
      <c r="D159" s="9">
        <v>1055</v>
      </c>
      <c r="E159" s="90">
        <v>1.1672662690364001E-4</v>
      </c>
      <c r="F159" s="91">
        <v>1.1394593522233101E-4</v>
      </c>
    </row>
    <row r="160" spans="1:6">
      <c r="A160" s="5" t="s">
        <v>145</v>
      </c>
      <c r="B160" s="6" t="s">
        <v>132</v>
      </c>
      <c r="C160" s="6" t="s">
        <v>137</v>
      </c>
      <c r="D160" s="9">
        <v>42857</v>
      </c>
      <c r="E160" s="90">
        <v>4.74175644474814E-3</v>
      </c>
      <c r="F160" s="91">
        <v>4.3577328802611301E-3</v>
      </c>
    </row>
    <row r="161" spans="1:6">
      <c r="A161" s="5" t="s">
        <v>145</v>
      </c>
      <c r="B161" s="6" t="s">
        <v>132</v>
      </c>
      <c r="C161" s="6" t="s">
        <v>138</v>
      </c>
      <c r="D161" s="9">
        <v>1256</v>
      </c>
      <c r="E161" s="90">
        <v>1.3896553875921498E-4</v>
      </c>
      <c r="F161" s="91">
        <v>9.6367395526661005E-5</v>
      </c>
    </row>
    <row r="162" spans="1:6">
      <c r="A162" s="5" t="s">
        <v>145</v>
      </c>
      <c r="B162" s="6" t="s">
        <v>132</v>
      </c>
      <c r="C162" s="6" t="s">
        <v>139</v>
      </c>
      <c r="D162" s="9">
        <v>598</v>
      </c>
      <c r="E162" s="90">
        <v>6.6163528804148402E-5</v>
      </c>
      <c r="F162" s="91">
        <v>5.3032457505762302E-5</v>
      </c>
    </row>
    <row r="163" spans="1:6">
      <c r="A163" s="5" t="s">
        <v>145</v>
      </c>
      <c r="B163" s="6" t="s">
        <v>132</v>
      </c>
      <c r="C163" s="6" t="s">
        <v>140</v>
      </c>
      <c r="D163" s="9">
        <v>990</v>
      </c>
      <c r="E163" s="90">
        <v>1.09534938990145E-4</v>
      </c>
      <c r="F163" s="91">
        <v>1.05082604945292E-4</v>
      </c>
    </row>
    <row r="164" spans="1:6">
      <c r="A164" s="5" t="s">
        <v>145</v>
      </c>
      <c r="B164" s="6" t="s">
        <v>132</v>
      </c>
      <c r="C164" s="6" t="s">
        <v>71</v>
      </c>
      <c r="D164" s="9">
        <v>300</v>
      </c>
      <c r="E164" s="90">
        <v>3.3192405754589497E-5</v>
      </c>
      <c r="F164" s="91">
        <v>2.5329507350921201E-5</v>
      </c>
    </row>
    <row r="165" spans="1:6">
      <c r="A165" s="5" t="s">
        <v>145</v>
      </c>
      <c r="B165" s="6" t="s">
        <v>132</v>
      </c>
      <c r="C165" s="6" t="s">
        <v>96</v>
      </c>
      <c r="D165" s="9">
        <v>10515</v>
      </c>
      <c r="E165" s="90">
        <v>1.1633938216983599E-3</v>
      </c>
      <c r="F165" s="91">
        <v>1.1293072368054801E-3</v>
      </c>
    </row>
    <row r="166" spans="1:6">
      <c r="A166" s="5" t="s">
        <v>145</v>
      </c>
      <c r="B166" s="6" t="s">
        <v>132</v>
      </c>
      <c r="C166" s="6" t="s">
        <v>86</v>
      </c>
      <c r="D166" s="9">
        <v>1839</v>
      </c>
      <c r="E166" s="90">
        <v>2.03469447275634E-4</v>
      </c>
      <c r="F166" s="91">
        <v>1.88618847067921E-4</v>
      </c>
    </row>
    <row r="167" spans="1:6">
      <c r="A167" s="5" t="s">
        <v>145</v>
      </c>
      <c r="B167" s="6" t="s">
        <v>132</v>
      </c>
      <c r="C167" s="6" t="s">
        <v>141</v>
      </c>
      <c r="D167" s="9">
        <v>619</v>
      </c>
      <c r="E167" s="90">
        <v>6.8486997206969704E-5</v>
      </c>
      <c r="F167" s="91">
        <v>6.8645953623713203E-5</v>
      </c>
    </row>
    <row r="168" spans="1:6">
      <c r="A168" s="5" t="s">
        <v>146</v>
      </c>
      <c r="B168" s="6" t="s">
        <v>97</v>
      </c>
      <c r="C168" s="6" t="s">
        <v>147</v>
      </c>
      <c r="D168" s="9">
        <v>842137</v>
      </c>
      <c r="E168" s="90">
        <v>9.3175176683175792E-2</v>
      </c>
      <c r="F168" s="91">
        <v>4.56656518279486E-2</v>
      </c>
    </row>
    <row r="169" spans="1:6">
      <c r="A169" s="5" t="s">
        <v>148</v>
      </c>
      <c r="B169" s="6" t="s">
        <v>149</v>
      </c>
      <c r="C169" s="6" t="s">
        <v>99</v>
      </c>
      <c r="D169" s="9">
        <v>18313</v>
      </c>
      <c r="E169" s="90">
        <v>2.02617508861266E-3</v>
      </c>
      <c r="F169" s="91">
        <v>1.9536820819745699E-3</v>
      </c>
    </row>
    <row r="170" spans="1:6">
      <c r="A170" s="5" t="s">
        <v>148</v>
      </c>
      <c r="B170" s="6" t="s">
        <v>149</v>
      </c>
      <c r="C170" s="6" t="s">
        <v>150</v>
      </c>
      <c r="D170" s="9">
        <v>6943</v>
      </c>
      <c r="E170" s="90">
        <v>7.6818291051371701E-4</v>
      </c>
      <c r="F170" s="91">
        <v>7.6104406983621298E-4</v>
      </c>
    </row>
    <row r="171" spans="1:6">
      <c r="A171" s="5" t="s">
        <v>148</v>
      </c>
      <c r="B171" s="6" t="s">
        <v>149</v>
      </c>
      <c r="C171" s="6" t="s">
        <v>151</v>
      </c>
      <c r="D171" s="9">
        <v>7412</v>
      </c>
      <c r="E171" s="90">
        <v>8.2007370484339203E-4</v>
      </c>
      <c r="F171" s="91">
        <v>8.1406546787057192E-4</v>
      </c>
    </row>
    <row r="172" spans="1:6">
      <c r="A172" s="5" t="s">
        <v>148</v>
      </c>
      <c r="B172" s="6" t="s">
        <v>149</v>
      </c>
      <c r="C172" s="6" t="s">
        <v>152</v>
      </c>
      <c r="D172" s="9">
        <v>32554</v>
      </c>
      <c r="E172" s="90">
        <v>3.6018185897830203E-3</v>
      </c>
      <c r="F172" s="91">
        <v>3.0525885164511503E-3</v>
      </c>
    </row>
    <row r="173" spans="1:6">
      <c r="A173" s="5" t="s">
        <v>148</v>
      </c>
      <c r="B173" s="6" t="s">
        <v>149</v>
      </c>
      <c r="C173" s="6" t="s">
        <v>153</v>
      </c>
      <c r="D173" s="9">
        <v>9070</v>
      </c>
      <c r="E173" s="90">
        <v>1.00351706731376E-3</v>
      </c>
      <c r="F173" s="91">
        <v>1.0233809038542E-3</v>
      </c>
    </row>
    <row r="174" spans="1:6">
      <c r="A174" s="5" t="s">
        <v>148</v>
      </c>
      <c r="B174" s="6" t="s">
        <v>149</v>
      </c>
      <c r="C174" s="6" t="s">
        <v>154</v>
      </c>
      <c r="D174" s="9">
        <v>8890</v>
      </c>
      <c r="E174" s="90">
        <v>9.8360162386100188E-4</v>
      </c>
      <c r="F174" s="91">
        <v>1.04195911153691E-3</v>
      </c>
    </row>
    <row r="175" spans="1:6">
      <c r="A175" s="5" t="s">
        <v>148</v>
      </c>
      <c r="B175" s="6" t="s">
        <v>149</v>
      </c>
      <c r="C175" s="6" t="s">
        <v>155</v>
      </c>
      <c r="D175" s="9">
        <v>5463</v>
      </c>
      <c r="E175" s="90">
        <v>6.0443370879107502E-4</v>
      </c>
      <c r="F175" s="91">
        <v>5.7885470677382996E-4</v>
      </c>
    </row>
    <row r="176" spans="1:6">
      <c r="A176" s="5" t="s">
        <v>148</v>
      </c>
      <c r="B176" s="6" t="s">
        <v>149</v>
      </c>
      <c r="C176" s="6" t="s">
        <v>156</v>
      </c>
      <c r="D176" s="9">
        <v>43343</v>
      </c>
      <c r="E176" s="90">
        <v>4.7955281420705795E-3</v>
      </c>
      <c r="F176" s="91">
        <v>5.1767196136410596E-3</v>
      </c>
    </row>
    <row r="177" spans="1:6">
      <c r="A177" s="5" t="s">
        <v>148</v>
      </c>
      <c r="B177" s="6" t="s">
        <v>149</v>
      </c>
      <c r="C177" s="6" t="s">
        <v>157</v>
      </c>
      <c r="D177" s="9">
        <v>11228</v>
      </c>
      <c r="E177" s="90">
        <v>1.24228110604177E-3</v>
      </c>
      <c r="F177" s="91">
        <v>1.4738896757918801E-3</v>
      </c>
    </row>
    <row r="178" spans="1:6">
      <c r="A178" s="5" t="s">
        <v>148</v>
      </c>
      <c r="B178" s="6" t="s">
        <v>149</v>
      </c>
      <c r="C178" s="6" t="s">
        <v>158</v>
      </c>
      <c r="D178" s="9">
        <v>54283</v>
      </c>
      <c r="E178" s="90">
        <v>6.0059445385879399E-3</v>
      </c>
      <c r="F178" s="91">
        <v>6.0235506574051901E-3</v>
      </c>
    </row>
    <row r="179" spans="1:6">
      <c r="A179" s="5" t="s">
        <v>148</v>
      </c>
      <c r="B179" s="6" t="s">
        <v>149</v>
      </c>
      <c r="C179" s="6" t="s">
        <v>159</v>
      </c>
      <c r="D179" s="9">
        <v>38608</v>
      </c>
      <c r="E179" s="90">
        <v>4.2716413379106401E-3</v>
      </c>
      <c r="F179" s="91">
        <v>4.4651030515443302E-3</v>
      </c>
    </row>
    <row r="180" spans="1:6">
      <c r="A180" s="5" t="s">
        <v>148</v>
      </c>
      <c r="B180" s="6" t="s">
        <v>149</v>
      </c>
      <c r="C180" s="6" t="s">
        <v>160</v>
      </c>
      <c r="D180" s="9">
        <v>7029</v>
      </c>
      <c r="E180" s="90">
        <v>7.7769806683003202E-4</v>
      </c>
      <c r="F180" s="91">
        <v>1.04405863334747E-3</v>
      </c>
    </row>
    <row r="181" spans="1:6">
      <c r="A181" s="5" t="s">
        <v>148</v>
      </c>
      <c r="B181" s="6" t="s">
        <v>149</v>
      </c>
      <c r="C181" s="6" t="s">
        <v>106</v>
      </c>
      <c r="D181" s="9">
        <v>74008</v>
      </c>
      <c r="E181" s="90">
        <v>8.1883452169521989E-3</v>
      </c>
      <c r="F181" s="91">
        <v>8.98081281017926E-3</v>
      </c>
    </row>
    <row r="182" spans="1:6">
      <c r="A182" s="5" t="s">
        <v>148</v>
      </c>
      <c r="B182" s="6" t="s">
        <v>149</v>
      </c>
      <c r="C182" s="6" t="s">
        <v>161</v>
      </c>
      <c r="D182" s="9">
        <v>23400</v>
      </c>
      <c r="E182" s="90">
        <v>2.5890076488579799E-3</v>
      </c>
      <c r="F182" s="91">
        <v>2.0869161434543403E-3</v>
      </c>
    </row>
    <row r="183" spans="1:6">
      <c r="A183" s="5" t="s">
        <v>148</v>
      </c>
      <c r="B183" s="6" t="s">
        <v>149</v>
      </c>
      <c r="C183" s="6" t="s">
        <v>162</v>
      </c>
      <c r="D183" s="9">
        <v>7595</v>
      </c>
      <c r="E183" s="90">
        <v>8.4032107235369096E-4</v>
      </c>
      <c r="F183" s="91">
        <v>9.1687474297275301E-4</v>
      </c>
    </row>
    <row r="184" spans="1:6">
      <c r="A184" s="5" t="s">
        <v>148</v>
      </c>
      <c r="B184" s="6" t="s">
        <v>149</v>
      </c>
      <c r="C184" s="6" t="s">
        <v>163</v>
      </c>
      <c r="D184" s="9">
        <v>29005</v>
      </c>
      <c r="E184" s="90">
        <v>3.2091524297062301E-3</v>
      </c>
      <c r="F184" s="91">
        <v>3.9883689199636399E-3</v>
      </c>
    </row>
    <row r="185" spans="1:6">
      <c r="A185" s="5" t="s">
        <v>148</v>
      </c>
      <c r="B185" s="6" t="s">
        <v>149</v>
      </c>
      <c r="C185" s="6" t="s">
        <v>164</v>
      </c>
      <c r="D185" s="9">
        <v>803</v>
      </c>
      <c r="E185" s="90">
        <v>8.8845006069784602E-5</v>
      </c>
      <c r="F185" s="91">
        <v>1.26038253856722E-4</v>
      </c>
    </row>
    <row r="186" spans="1:6">
      <c r="A186" s="5" t="s">
        <v>148</v>
      </c>
      <c r="B186" s="6" t="s">
        <v>149</v>
      </c>
      <c r="C186" s="6" t="s">
        <v>165</v>
      </c>
      <c r="D186" s="9">
        <v>5973</v>
      </c>
      <c r="E186" s="90">
        <v>6.6086079857387693E-4</v>
      </c>
      <c r="F186" s="91">
        <v>8.3168490171718406E-4</v>
      </c>
    </row>
    <row r="187" spans="1:6">
      <c r="A187" s="5" t="s">
        <v>148</v>
      </c>
      <c r="B187" s="6" t="s">
        <v>149</v>
      </c>
      <c r="C187" s="6" t="s">
        <v>166</v>
      </c>
      <c r="D187" s="9">
        <v>19385</v>
      </c>
      <c r="E187" s="90">
        <v>2.14478261850906E-3</v>
      </c>
      <c r="F187" s="91">
        <v>2.33096058994754E-3</v>
      </c>
    </row>
    <row r="188" spans="1:6">
      <c r="A188" s="5" t="s">
        <v>148</v>
      </c>
      <c r="B188" s="6" t="s">
        <v>149</v>
      </c>
      <c r="C188" s="6" t="s">
        <v>167</v>
      </c>
      <c r="D188" s="9">
        <v>5948</v>
      </c>
      <c r="E188" s="90">
        <v>6.58094764760995E-4</v>
      </c>
      <c r="F188" s="91">
        <v>6.4603978694809897E-4</v>
      </c>
    </row>
    <row r="189" spans="1:6">
      <c r="A189" s="5" t="s">
        <v>148</v>
      </c>
      <c r="B189" s="6" t="s">
        <v>168</v>
      </c>
      <c r="C189" s="6" t="s">
        <v>169</v>
      </c>
      <c r="D189" s="9">
        <v>32845</v>
      </c>
      <c r="E189" s="90">
        <v>3.6340152233649797E-3</v>
      </c>
      <c r="F189" s="91">
        <v>4.0856087198527799E-3</v>
      </c>
    </row>
    <row r="190" spans="1:6">
      <c r="A190" s="5" t="s">
        <v>148</v>
      </c>
      <c r="B190" s="6" t="s">
        <v>168</v>
      </c>
      <c r="C190" s="6" t="s">
        <v>170</v>
      </c>
      <c r="D190" s="9">
        <v>8002</v>
      </c>
      <c r="E190" s="90">
        <v>8.8535210282741808E-4</v>
      </c>
      <c r="F190" s="91">
        <v>1.3058084836986301E-3</v>
      </c>
    </row>
    <row r="191" spans="1:6">
      <c r="A191" s="5" t="s">
        <v>148</v>
      </c>
      <c r="B191" s="6" t="s">
        <v>168</v>
      </c>
      <c r="C191" s="6" t="s">
        <v>171</v>
      </c>
      <c r="D191" s="9">
        <v>3255</v>
      </c>
      <c r="E191" s="90">
        <v>3.6013760243729597E-4</v>
      </c>
      <c r="F191" s="91">
        <v>4.4622516320636603E-4</v>
      </c>
    </row>
    <row r="192" spans="1:6">
      <c r="A192" s="5" t="s">
        <v>148</v>
      </c>
      <c r="B192" s="6" t="s">
        <v>168</v>
      </c>
      <c r="C192" s="6" t="s">
        <v>172</v>
      </c>
      <c r="D192" s="9">
        <v>3380</v>
      </c>
      <c r="E192" s="90">
        <v>3.7396777150170801E-4</v>
      </c>
      <c r="F192" s="91">
        <v>5.6115775772606902E-4</v>
      </c>
    </row>
    <row r="193" spans="1:6">
      <c r="A193" s="5" t="s">
        <v>148</v>
      </c>
      <c r="B193" s="6" t="s">
        <v>168</v>
      </c>
      <c r="C193" s="6" t="s">
        <v>173</v>
      </c>
      <c r="D193" s="9">
        <v>1115</v>
      </c>
      <c r="E193" s="90">
        <v>1.2336510805455799E-4</v>
      </c>
      <c r="F193" s="91">
        <v>1.63582872455868E-4</v>
      </c>
    </row>
    <row r="194" spans="1:6">
      <c r="A194" s="5" t="s">
        <v>148</v>
      </c>
      <c r="B194" s="6" t="s">
        <v>168</v>
      </c>
      <c r="C194" s="6" t="s">
        <v>174</v>
      </c>
      <c r="D194" s="9">
        <v>1302</v>
      </c>
      <c r="E194" s="90">
        <v>1.4405504097491899E-4</v>
      </c>
      <c r="F194" s="91">
        <v>1.7567516459306799E-4</v>
      </c>
    </row>
    <row r="195" spans="1:6">
      <c r="A195" s="5" t="s">
        <v>148</v>
      </c>
      <c r="B195" s="6" t="s">
        <v>168</v>
      </c>
      <c r="C195" s="6" t="s">
        <v>175</v>
      </c>
      <c r="D195" s="9">
        <v>30451</v>
      </c>
      <c r="E195" s="90">
        <v>3.3691398254433501E-3</v>
      </c>
      <c r="F195" s="91">
        <v>3.4681588685481902E-3</v>
      </c>
    </row>
    <row r="196" spans="1:6">
      <c r="A196" s="5" t="s">
        <v>148</v>
      </c>
      <c r="B196" s="6" t="s">
        <v>168</v>
      </c>
      <c r="C196" s="6" t="s">
        <v>176</v>
      </c>
      <c r="D196" s="9">
        <v>214225</v>
      </c>
      <c r="E196" s="90">
        <v>2.3702143742589801E-2</v>
      </c>
      <c r="F196" s="91">
        <v>2.3773574324478897E-2</v>
      </c>
    </row>
    <row r="197" spans="1:6">
      <c r="A197" s="5" t="s">
        <v>148</v>
      </c>
      <c r="B197" s="6" t="s">
        <v>168</v>
      </c>
      <c r="C197" s="6" t="s">
        <v>177</v>
      </c>
      <c r="D197" s="9">
        <v>20126</v>
      </c>
      <c r="E197" s="90">
        <v>2.2267678607228898E-3</v>
      </c>
      <c r="F197" s="91">
        <v>2.5085771583057497E-3</v>
      </c>
    </row>
    <row r="198" spans="1:6">
      <c r="A198" s="5" t="s">
        <v>148</v>
      </c>
      <c r="B198" s="6" t="s">
        <v>168</v>
      </c>
      <c r="C198" s="6" t="s">
        <v>178</v>
      </c>
      <c r="D198" s="9">
        <v>3446</v>
      </c>
      <c r="E198" s="90">
        <v>3.8127010076771802E-4</v>
      </c>
      <c r="F198" s="91">
        <v>4.6511647800770504E-4</v>
      </c>
    </row>
    <row r="199" spans="1:6">
      <c r="A199" s="5" t="s">
        <v>148</v>
      </c>
      <c r="B199" s="6" t="s">
        <v>168</v>
      </c>
      <c r="C199" s="6" t="s">
        <v>179</v>
      </c>
      <c r="D199" s="9">
        <v>4777</v>
      </c>
      <c r="E199" s="90">
        <v>5.2853374096557999E-4</v>
      </c>
      <c r="F199" s="91">
        <v>6.74806032615914E-4</v>
      </c>
    </row>
    <row r="200" spans="1:6">
      <c r="A200" s="5" t="s">
        <v>148</v>
      </c>
      <c r="B200" s="6" t="s">
        <v>168</v>
      </c>
      <c r="C200" s="6" t="s">
        <v>180</v>
      </c>
      <c r="D200" s="9">
        <v>5442</v>
      </c>
      <c r="E200" s="90">
        <v>6.02110240388254E-4</v>
      </c>
      <c r="F200" s="91">
        <v>8.3803344847060599E-4</v>
      </c>
    </row>
    <row r="201" spans="1:6">
      <c r="A201" s="5" t="s">
        <v>148</v>
      </c>
      <c r="B201" s="6" t="s">
        <v>168</v>
      </c>
      <c r="C201" s="6" t="s">
        <v>181</v>
      </c>
      <c r="D201" s="9">
        <v>6073</v>
      </c>
      <c r="E201" s="90">
        <v>6.7192493382540704E-4</v>
      </c>
      <c r="F201" s="91">
        <v>8.2026726466645798E-4</v>
      </c>
    </row>
    <row r="202" spans="1:6">
      <c r="A202" s="5" t="s">
        <v>148</v>
      </c>
      <c r="B202" s="6" t="s">
        <v>168</v>
      </c>
      <c r="C202" s="6" t="s">
        <v>182</v>
      </c>
      <c r="D202" s="9">
        <v>11263</v>
      </c>
      <c r="E202" s="90">
        <v>1.2461535533798099E-3</v>
      </c>
      <c r="F202" s="91">
        <v>1.59727974064757E-3</v>
      </c>
    </row>
    <row r="203" spans="1:6">
      <c r="A203" s="5" t="s">
        <v>148</v>
      </c>
      <c r="B203" s="6" t="s">
        <v>168</v>
      </c>
      <c r="C203" s="6" t="s">
        <v>183</v>
      </c>
      <c r="D203" s="9">
        <v>8599</v>
      </c>
      <c r="E203" s="90">
        <v>9.5140499027905102E-4</v>
      </c>
      <c r="F203" s="91">
        <v>8.81944485795734E-4</v>
      </c>
    </row>
    <row r="204" spans="1:6">
      <c r="A204" s="5" t="s">
        <v>148</v>
      </c>
      <c r="B204" s="6" t="s">
        <v>168</v>
      </c>
      <c r="C204" s="6" t="s">
        <v>184</v>
      </c>
      <c r="D204" s="9">
        <v>222849</v>
      </c>
      <c r="E204" s="90">
        <v>2.4656314766681699E-2</v>
      </c>
      <c r="F204" s="91">
        <v>2.64077603216991E-2</v>
      </c>
    </row>
    <row r="205" spans="1:6">
      <c r="A205" s="5" t="s">
        <v>185</v>
      </c>
      <c r="B205" s="6" t="s">
        <v>186</v>
      </c>
      <c r="C205" s="6" t="s">
        <v>187</v>
      </c>
      <c r="D205" s="9">
        <v>3248</v>
      </c>
      <c r="E205" s="90">
        <v>3.5936311296968902E-4</v>
      </c>
      <c r="F205" s="91">
        <v>9.0528508285394498E-4</v>
      </c>
    </row>
    <row r="206" spans="1:6">
      <c r="A206" s="5" t="s">
        <v>185</v>
      </c>
      <c r="B206" s="6" t="s">
        <v>186</v>
      </c>
      <c r="C206" s="6" t="s">
        <v>188</v>
      </c>
      <c r="D206" s="9">
        <v>5645</v>
      </c>
      <c r="E206" s="90">
        <v>6.2457043494885901E-4</v>
      </c>
      <c r="F206" s="91">
        <v>2.0487980007637898E-3</v>
      </c>
    </row>
    <row r="207" spans="1:6">
      <c r="A207" s="5" t="s">
        <v>185</v>
      </c>
      <c r="B207" s="6" t="s">
        <v>186</v>
      </c>
      <c r="C207" s="6" t="s">
        <v>189</v>
      </c>
      <c r="D207" s="9">
        <v>11376</v>
      </c>
      <c r="E207" s="90">
        <v>1.25865602621403E-3</v>
      </c>
      <c r="F207" s="91">
        <v>3.9085636182523498E-3</v>
      </c>
    </row>
    <row r="208" spans="1:6">
      <c r="A208" s="5" t="s">
        <v>185</v>
      </c>
      <c r="B208" s="6" t="s">
        <v>186</v>
      </c>
      <c r="C208" s="6" t="s">
        <v>190</v>
      </c>
      <c r="D208" s="9">
        <v>225</v>
      </c>
      <c r="E208" s="90">
        <v>2.4894304315942101E-5</v>
      </c>
      <c r="F208" s="91">
        <v>8.6970919528573201E-5</v>
      </c>
    </row>
    <row r="209" spans="1:6">
      <c r="A209" s="5" t="s">
        <v>185</v>
      </c>
      <c r="B209" s="6" t="s">
        <v>186</v>
      </c>
      <c r="C209" s="6" t="s">
        <v>191</v>
      </c>
      <c r="D209" s="9">
        <v>6992</v>
      </c>
      <c r="E209" s="90">
        <v>7.7360433678696605E-4</v>
      </c>
      <c r="F209" s="91">
        <v>1.0382635225722001E-3</v>
      </c>
    </row>
    <row r="210" spans="1:6">
      <c r="A210" s="5" t="s">
        <v>185</v>
      </c>
      <c r="B210" s="6" t="s">
        <v>186</v>
      </c>
      <c r="C210" s="6" t="s">
        <v>192</v>
      </c>
      <c r="D210" s="9">
        <v>786</v>
      </c>
      <c r="E210" s="90">
        <v>8.6964103077024498E-5</v>
      </c>
      <c r="F210" s="91">
        <v>2.47734666184206E-4</v>
      </c>
    </row>
    <row r="211" spans="1:6">
      <c r="A211" s="5" t="s">
        <v>185</v>
      </c>
      <c r="B211" s="6" t="s">
        <v>186</v>
      </c>
      <c r="C211" s="6" t="s">
        <v>193</v>
      </c>
      <c r="D211" s="9">
        <v>2133</v>
      </c>
      <c r="E211" s="90">
        <v>2.35998004915131E-4</v>
      </c>
      <c r="F211" s="91">
        <v>6.0332587316858902E-4</v>
      </c>
    </row>
    <row r="212" spans="1:6">
      <c r="A212" s="5" t="s">
        <v>185</v>
      </c>
      <c r="B212" s="6" t="s">
        <v>186</v>
      </c>
      <c r="C212" s="6" t="s">
        <v>194</v>
      </c>
      <c r="D212" s="9">
        <v>1755</v>
      </c>
      <c r="E212" s="90">
        <v>1.9417557366434898E-4</v>
      </c>
      <c r="F212" s="91">
        <v>3.7161093356703604E-4</v>
      </c>
    </row>
    <row r="213" spans="1:6">
      <c r="A213" s="5" t="s">
        <v>185</v>
      </c>
      <c r="B213" s="6" t="s">
        <v>186</v>
      </c>
      <c r="C213" s="6" t="s">
        <v>195</v>
      </c>
      <c r="D213" s="9">
        <v>10475</v>
      </c>
      <c r="E213" s="90">
        <v>1.1589681675977502E-3</v>
      </c>
      <c r="F213" s="91">
        <v>2.15405680099861E-3</v>
      </c>
    </row>
    <row r="214" spans="1:6">
      <c r="A214" s="5" t="s">
        <v>185</v>
      </c>
      <c r="B214" s="6" t="s">
        <v>186</v>
      </c>
      <c r="C214" s="6" t="s">
        <v>196</v>
      </c>
      <c r="D214" s="9">
        <v>655</v>
      </c>
      <c r="E214" s="90">
        <v>7.2470085897520395E-5</v>
      </c>
      <c r="F214" s="91">
        <v>1.5117191982955301E-4</v>
      </c>
    </row>
    <row r="215" spans="1:6">
      <c r="A215" s="5" t="s">
        <v>185</v>
      </c>
      <c r="B215" s="6" t="s">
        <v>186</v>
      </c>
      <c r="C215" s="6" t="s">
        <v>197</v>
      </c>
      <c r="D215" s="9">
        <v>3510</v>
      </c>
      <c r="E215" s="90">
        <v>3.8835114732869698E-4</v>
      </c>
      <c r="F215" s="91">
        <v>8.5703669440889295E-4</v>
      </c>
    </row>
    <row r="216" spans="1:6">
      <c r="A216" s="5" t="s">
        <v>185</v>
      </c>
      <c r="B216" s="6" t="s">
        <v>186</v>
      </c>
      <c r="C216" s="6" t="s">
        <v>198</v>
      </c>
      <c r="D216" s="9">
        <v>1077</v>
      </c>
      <c r="E216" s="90">
        <v>1.19160736658976E-4</v>
      </c>
      <c r="F216" s="91">
        <v>4.3290871249665198E-4</v>
      </c>
    </row>
    <row r="217" spans="1:6">
      <c r="A217" s="5" t="s">
        <v>185</v>
      </c>
      <c r="B217" s="6" t="s">
        <v>186</v>
      </c>
      <c r="C217" s="6" t="s">
        <v>199</v>
      </c>
      <c r="D217" s="9">
        <v>9569</v>
      </c>
      <c r="E217" s="90">
        <v>1.05872710221889E-3</v>
      </c>
      <c r="F217" s="91">
        <v>2.3150370615975099E-3</v>
      </c>
    </row>
    <row r="218" spans="1:6">
      <c r="A218" s="5" t="s">
        <v>185</v>
      </c>
      <c r="B218" s="6" t="s">
        <v>186</v>
      </c>
      <c r="C218" s="6" t="s">
        <v>200</v>
      </c>
      <c r="D218" s="9">
        <v>976</v>
      </c>
      <c r="E218" s="90">
        <v>1.07985960054931E-4</v>
      </c>
      <c r="F218" s="91">
        <v>3.5535353488139599E-4</v>
      </c>
    </row>
    <row r="219" spans="1:6">
      <c r="A219" s="5" t="s">
        <v>185</v>
      </c>
      <c r="B219" s="6" t="s">
        <v>186</v>
      </c>
      <c r="C219" s="6" t="s">
        <v>201</v>
      </c>
      <c r="D219" s="9">
        <v>1327</v>
      </c>
      <c r="E219" s="90">
        <v>1.46821074787801E-4</v>
      </c>
      <c r="F219" s="91">
        <v>3.2815633103724202E-4</v>
      </c>
    </row>
    <row r="220" spans="1:6">
      <c r="A220" s="5" t="s">
        <v>185</v>
      </c>
      <c r="B220" s="6" t="s">
        <v>186</v>
      </c>
      <c r="C220" s="6" t="s">
        <v>202</v>
      </c>
      <c r="D220" s="9">
        <v>189</v>
      </c>
      <c r="E220" s="90">
        <v>2.09112156253914E-5</v>
      </c>
      <c r="F220" s="91">
        <v>4.8769420895752997E-5</v>
      </c>
    </row>
    <row r="221" spans="1:6">
      <c r="A221" s="5" t="s">
        <v>185</v>
      </c>
      <c r="B221" s="6" t="s">
        <v>186</v>
      </c>
      <c r="C221" s="6" t="s">
        <v>203</v>
      </c>
      <c r="D221" s="9">
        <v>367</v>
      </c>
      <c r="E221" s="90">
        <v>4.0605376373114493E-5</v>
      </c>
      <c r="F221" s="91">
        <v>1.20069086517599E-4</v>
      </c>
    </row>
    <row r="222" spans="1:6">
      <c r="A222" s="5" t="s">
        <v>185</v>
      </c>
      <c r="B222" s="6" t="s">
        <v>186</v>
      </c>
      <c r="C222" s="6" t="s">
        <v>204</v>
      </c>
      <c r="D222" s="9">
        <v>200</v>
      </c>
      <c r="E222" s="90">
        <v>2.2128270503059699E-5</v>
      </c>
      <c r="F222" s="91">
        <v>5.8098489196060801E-5</v>
      </c>
    </row>
    <row r="223" spans="1:6">
      <c r="A223" s="5" t="s">
        <v>185</v>
      </c>
      <c r="B223" s="6" t="s">
        <v>186</v>
      </c>
      <c r="C223" s="6" t="s">
        <v>205</v>
      </c>
      <c r="D223" s="9">
        <v>144</v>
      </c>
      <c r="E223" s="90">
        <v>1.5932354762203002E-5</v>
      </c>
      <c r="F223" s="91">
        <v>5.1689553289596403E-5</v>
      </c>
    </row>
    <row r="224" spans="1:6">
      <c r="A224" s="5" t="s">
        <v>185</v>
      </c>
      <c r="B224" s="6" t="s">
        <v>186</v>
      </c>
      <c r="C224" s="6" t="s">
        <v>206</v>
      </c>
      <c r="D224" s="9">
        <v>1354</v>
      </c>
      <c r="E224" s="90">
        <v>1.4980839130571401E-4</v>
      </c>
      <c r="F224" s="91">
        <v>6.0687722874368602E-4</v>
      </c>
    </row>
    <row r="225" spans="1:6">
      <c r="A225" s="5" t="s">
        <v>185</v>
      </c>
      <c r="B225" s="6" t="s">
        <v>186</v>
      </c>
      <c r="C225" s="6" t="s">
        <v>207</v>
      </c>
      <c r="D225" s="9">
        <v>1072</v>
      </c>
      <c r="E225" s="90">
        <v>1.186075298964E-4</v>
      </c>
      <c r="F225" s="91">
        <v>2.6188057839692501E-4</v>
      </c>
    </row>
    <row r="226" spans="1:6">
      <c r="A226" s="5" t="s">
        <v>185</v>
      </c>
      <c r="B226" s="6" t="s">
        <v>186</v>
      </c>
      <c r="C226" s="6" t="s">
        <v>208</v>
      </c>
      <c r="D226" s="9">
        <v>1819</v>
      </c>
      <c r="E226" s="90">
        <v>2.0125662022532802E-4</v>
      </c>
      <c r="F226" s="91">
        <v>4.8299711418180299E-4</v>
      </c>
    </row>
    <row r="227" spans="1:6">
      <c r="A227" s="5" t="s">
        <v>185</v>
      </c>
      <c r="B227" s="6" t="s">
        <v>209</v>
      </c>
      <c r="C227" s="6" t="s">
        <v>210</v>
      </c>
      <c r="D227" s="9">
        <v>68</v>
      </c>
      <c r="E227" s="90">
        <v>7.5236119710402897E-6</v>
      </c>
      <c r="F227" s="91">
        <v>3.0886669614690799E-5</v>
      </c>
    </row>
    <row r="228" spans="1:6">
      <c r="A228" s="5" t="s">
        <v>185</v>
      </c>
      <c r="B228" s="6" t="s">
        <v>209</v>
      </c>
      <c r="C228" s="6" t="s">
        <v>211</v>
      </c>
      <c r="D228" s="9">
        <v>540</v>
      </c>
      <c r="E228" s="90">
        <v>5.9746330358261106E-5</v>
      </c>
      <c r="F228" s="91">
        <v>1.6185168014464801E-4</v>
      </c>
    </row>
    <row r="229" spans="1:6">
      <c r="A229" s="5" t="s">
        <v>185</v>
      </c>
      <c r="B229" s="6" t="s">
        <v>209</v>
      </c>
      <c r="C229" s="6" t="s">
        <v>212</v>
      </c>
      <c r="D229" s="9">
        <v>318</v>
      </c>
      <c r="E229" s="90">
        <v>3.5183950099864904E-5</v>
      </c>
      <c r="F229" s="91">
        <v>1.13993700778201E-4</v>
      </c>
    </row>
    <row r="230" spans="1:6">
      <c r="A230" s="5" t="s">
        <v>185</v>
      </c>
      <c r="B230" s="6" t="s">
        <v>213</v>
      </c>
      <c r="C230" s="6" t="s">
        <v>214</v>
      </c>
      <c r="D230" s="9">
        <v>1669</v>
      </c>
      <c r="E230" s="90">
        <v>1.8466041734803302E-4</v>
      </c>
      <c r="F230" s="91">
        <v>4.4363574368063699E-4</v>
      </c>
    </row>
    <row r="231" spans="1:6">
      <c r="A231" s="5" t="s">
        <v>185</v>
      </c>
      <c r="B231" s="6" t="s">
        <v>213</v>
      </c>
      <c r="C231" s="6" t="s">
        <v>215</v>
      </c>
      <c r="D231" s="9">
        <v>4254</v>
      </c>
      <c r="E231" s="90">
        <v>4.70668313600079E-4</v>
      </c>
      <c r="F231" s="91">
        <v>7.9868211234247202E-4</v>
      </c>
    </row>
    <row r="232" spans="1:6">
      <c r="A232" s="5" t="s">
        <v>185</v>
      </c>
      <c r="B232" s="6" t="s">
        <v>213</v>
      </c>
      <c r="C232" s="6" t="s">
        <v>216</v>
      </c>
      <c r="D232" s="9">
        <v>8128</v>
      </c>
      <c r="E232" s="90">
        <v>8.9929291324434505E-4</v>
      </c>
      <c r="F232" s="91">
        <v>1.3640579934184099E-3</v>
      </c>
    </row>
    <row r="233" spans="1:6">
      <c r="A233" s="5" t="s">
        <v>185</v>
      </c>
      <c r="B233" s="6" t="s">
        <v>213</v>
      </c>
      <c r="C233" s="6" t="s">
        <v>217</v>
      </c>
      <c r="D233" s="9">
        <v>11663</v>
      </c>
      <c r="E233" s="90">
        <v>1.2904100943859202E-3</v>
      </c>
      <c r="F233" s="91">
        <v>1.54974361346502E-3</v>
      </c>
    </row>
    <row r="234" spans="1:6">
      <c r="A234" s="5" t="s">
        <v>185</v>
      </c>
      <c r="B234" s="6" t="s">
        <v>213</v>
      </c>
      <c r="C234" s="6" t="s">
        <v>218</v>
      </c>
      <c r="D234" s="9">
        <v>1816</v>
      </c>
      <c r="E234" s="90">
        <v>2.0092469616778201E-4</v>
      </c>
      <c r="F234" s="91">
        <v>2.8734179693355104E-4</v>
      </c>
    </row>
    <row r="235" spans="1:6">
      <c r="A235" s="5" t="s">
        <v>185</v>
      </c>
      <c r="B235" s="6" t="s">
        <v>213</v>
      </c>
      <c r="C235" s="6" t="s">
        <v>219</v>
      </c>
      <c r="D235" s="9">
        <v>5895</v>
      </c>
      <c r="E235" s="90">
        <v>6.5223077307768396E-4</v>
      </c>
      <c r="F235" s="91">
        <v>7.2847211695209902E-4</v>
      </c>
    </row>
    <row r="236" spans="1:6">
      <c r="A236" s="5" t="s">
        <v>185</v>
      </c>
      <c r="B236" s="6" t="s">
        <v>213</v>
      </c>
      <c r="C236" s="6" t="s">
        <v>220</v>
      </c>
      <c r="D236" s="9">
        <v>12456</v>
      </c>
      <c r="E236" s="90">
        <v>1.37814868693056E-3</v>
      </c>
      <c r="F236" s="91">
        <v>2.4811738040756699E-3</v>
      </c>
    </row>
    <row r="237" spans="1:6">
      <c r="A237" s="5" t="s">
        <v>185</v>
      </c>
      <c r="B237" s="6" t="s">
        <v>213</v>
      </c>
      <c r="C237" s="6" t="s">
        <v>221</v>
      </c>
      <c r="D237" s="9">
        <v>100</v>
      </c>
      <c r="E237" s="90">
        <v>1.10641352515298E-5</v>
      </c>
      <c r="F237" s="91">
        <v>2.6742771954720001E-5</v>
      </c>
    </row>
    <row r="238" spans="1:6">
      <c r="A238" s="5" t="s">
        <v>185</v>
      </c>
      <c r="B238" s="6" t="s">
        <v>213</v>
      </c>
      <c r="C238" s="6" t="s">
        <v>222</v>
      </c>
      <c r="D238" s="9">
        <v>11014</v>
      </c>
      <c r="E238" s="90">
        <v>1.2186038566034999E-3</v>
      </c>
      <c r="F238" s="91">
        <v>2.2673738779491201E-3</v>
      </c>
    </row>
    <row r="239" spans="1:6">
      <c r="A239" s="5" t="s">
        <v>185</v>
      </c>
      <c r="B239" s="6" t="s">
        <v>213</v>
      </c>
      <c r="C239" s="6" t="s">
        <v>223</v>
      </c>
      <c r="D239" s="9">
        <v>6457</v>
      </c>
      <c r="E239" s="90">
        <v>7.1441121319128209E-4</v>
      </c>
      <c r="F239" s="91">
        <v>1.7888449662615698E-3</v>
      </c>
    </row>
    <row r="240" spans="1:6">
      <c r="A240" s="5" t="s">
        <v>185</v>
      </c>
      <c r="B240" s="6" t="s">
        <v>213</v>
      </c>
      <c r="C240" s="6" t="s">
        <v>224</v>
      </c>
      <c r="D240" s="9">
        <v>10567</v>
      </c>
      <c r="E240" s="90">
        <v>1.16914717202916E-3</v>
      </c>
      <c r="F240" s="91">
        <v>2.4411031967873902E-3</v>
      </c>
    </row>
    <row r="241" spans="1:6">
      <c r="A241" s="5" t="s">
        <v>185</v>
      </c>
      <c r="B241" s="6" t="s">
        <v>213</v>
      </c>
      <c r="C241" s="6" t="s">
        <v>225</v>
      </c>
      <c r="D241" s="9">
        <v>263</v>
      </c>
      <c r="E241" s="90">
        <v>2.90986757115235E-5</v>
      </c>
      <c r="F241" s="91">
        <v>5.2725477766404497E-5</v>
      </c>
    </row>
    <row r="242" spans="1:6">
      <c r="A242" s="5" t="s">
        <v>185</v>
      </c>
      <c r="B242" s="6" t="s">
        <v>213</v>
      </c>
      <c r="C242" s="6" t="s">
        <v>226</v>
      </c>
      <c r="D242" s="9">
        <v>3163</v>
      </c>
      <c r="E242" s="90">
        <v>3.4995859800588899E-4</v>
      </c>
      <c r="F242" s="91">
        <v>7.1473499883095205E-4</v>
      </c>
    </row>
    <row r="243" spans="1:6">
      <c r="A243" s="5" t="s">
        <v>185</v>
      </c>
      <c r="B243" s="6" t="s">
        <v>213</v>
      </c>
      <c r="C243" s="6" t="s">
        <v>227</v>
      </c>
      <c r="D243" s="9">
        <v>2736</v>
      </c>
      <c r="E243" s="90">
        <v>3.02714740481856E-4</v>
      </c>
      <c r="F243" s="91">
        <v>1.1790031773068102E-3</v>
      </c>
    </row>
    <row r="244" spans="1:6">
      <c r="A244" s="5" t="s">
        <v>185</v>
      </c>
      <c r="B244" s="6" t="s">
        <v>213</v>
      </c>
      <c r="C244" s="6" t="s">
        <v>228</v>
      </c>
      <c r="D244" s="9">
        <v>904</v>
      </c>
      <c r="E244" s="90">
        <v>1.0001978267382999E-4</v>
      </c>
      <c r="F244" s="91">
        <v>2.6518103359930701E-4</v>
      </c>
    </row>
    <row r="245" spans="1:6">
      <c r="A245" s="5" t="s">
        <v>185</v>
      </c>
      <c r="B245" s="6" t="s">
        <v>213</v>
      </c>
      <c r="C245" s="6" t="s">
        <v>229</v>
      </c>
      <c r="D245" s="9">
        <v>3330</v>
      </c>
      <c r="E245" s="90">
        <v>3.6843570387594399E-4</v>
      </c>
      <c r="F245" s="91">
        <v>7.2481764912351795E-4</v>
      </c>
    </row>
    <row r="246" spans="1:6">
      <c r="A246" s="5" t="s">
        <v>185</v>
      </c>
      <c r="B246" s="6" t="s">
        <v>213</v>
      </c>
      <c r="C246" s="6" t="s">
        <v>230</v>
      </c>
      <c r="D246" s="9">
        <v>54834</v>
      </c>
      <c r="E246" s="90">
        <v>6.0669079238238697E-3</v>
      </c>
      <c r="F246" s="91">
        <v>9.2275982025101094E-3</v>
      </c>
    </row>
    <row r="247" spans="1:6">
      <c r="A247" s="5" t="s">
        <v>185</v>
      </c>
      <c r="B247" s="6" t="s">
        <v>213</v>
      </c>
      <c r="C247" s="6" t="s">
        <v>231</v>
      </c>
      <c r="D247" s="9">
        <v>23224</v>
      </c>
      <c r="E247" s="90">
        <v>2.5695347708152901E-3</v>
      </c>
      <c r="F247" s="91">
        <v>4.16316664926023E-3</v>
      </c>
    </row>
    <row r="248" spans="1:6">
      <c r="A248" s="5" t="s">
        <v>185</v>
      </c>
      <c r="B248" s="6" t="s">
        <v>213</v>
      </c>
      <c r="C248" s="6" t="s">
        <v>232</v>
      </c>
      <c r="D248" s="9">
        <v>2368</v>
      </c>
      <c r="E248" s="90">
        <v>2.6199872275622699E-4</v>
      </c>
      <c r="F248" s="91">
        <v>7.8029588633239905E-4</v>
      </c>
    </row>
    <row r="249" spans="1:6">
      <c r="A249" s="5" t="s">
        <v>185</v>
      </c>
      <c r="B249" s="6" t="s">
        <v>213</v>
      </c>
      <c r="C249" s="6" t="s">
        <v>233</v>
      </c>
      <c r="D249" s="9">
        <v>26223</v>
      </c>
      <c r="E249" s="90">
        <v>2.90134818700867E-3</v>
      </c>
      <c r="F249" s="91">
        <v>7.3813913844365002E-3</v>
      </c>
    </row>
    <row r="250" spans="1:6">
      <c r="A250" s="5" t="s">
        <v>185</v>
      </c>
      <c r="B250" s="6" t="s">
        <v>213</v>
      </c>
      <c r="C250" s="6" t="s">
        <v>234</v>
      </c>
      <c r="D250" s="9">
        <v>2309</v>
      </c>
      <c r="E250" s="90">
        <v>2.5547088295782403E-4</v>
      </c>
      <c r="F250" s="91">
        <v>4.7562940591333298E-4</v>
      </c>
    </row>
    <row r="251" spans="1:6">
      <c r="A251" s="5" t="s">
        <v>185</v>
      </c>
      <c r="B251" s="6" t="s">
        <v>213</v>
      </c>
      <c r="C251" s="6" t="s">
        <v>235</v>
      </c>
      <c r="D251" s="9">
        <v>1032</v>
      </c>
      <c r="E251" s="90">
        <v>1.1418187579578799E-4</v>
      </c>
      <c r="F251" s="91">
        <v>2.37349516878399E-4</v>
      </c>
    </row>
    <row r="252" spans="1:6">
      <c r="A252" s="5" t="s">
        <v>185</v>
      </c>
      <c r="B252" s="6" t="s">
        <v>213</v>
      </c>
      <c r="C252" s="6" t="s">
        <v>236</v>
      </c>
      <c r="D252" s="9">
        <v>12100</v>
      </c>
      <c r="E252" s="90">
        <v>1.3387603654351099E-3</v>
      </c>
      <c r="F252" s="91">
        <v>2.2443241440947199E-3</v>
      </c>
    </row>
    <row r="253" spans="1:6">
      <c r="A253" s="5" t="s">
        <v>185</v>
      </c>
      <c r="B253" s="6" t="s">
        <v>213</v>
      </c>
      <c r="C253" s="6" t="s">
        <v>237</v>
      </c>
      <c r="D253" s="9">
        <v>266</v>
      </c>
      <c r="E253" s="90">
        <v>2.9430599769069398E-5</v>
      </c>
      <c r="F253" s="91">
        <v>1.0962476728787701E-4</v>
      </c>
    </row>
    <row r="254" spans="1:6">
      <c r="A254" s="5" t="s">
        <v>185</v>
      </c>
      <c r="B254" s="6" t="s">
        <v>213</v>
      </c>
      <c r="C254" s="6" t="s">
        <v>238</v>
      </c>
      <c r="D254" s="9">
        <v>316</v>
      </c>
      <c r="E254" s="90">
        <v>3.4962667394834298E-5</v>
      </c>
      <c r="F254" s="91">
        <v>1.73448487542583E-4</v>
      </c>
    </row>
    <row r="255" spans="1:6">
      <c r="A255" s="5" t="s">
        <v>185</v>
      </c>
      <c r="B255" s="6" t="s">
        <v>213</v>
      </c>
      <c r="C255" s="6" t="s">
        <v>239</v>
      </c>
      <c r="D255" s="9">
        <v>1889</v>
      </c>
      <c r="E255" s="90">
        <v>2.09001514901399E-4</v>
      </c>
      <c r="F255" s="91">
        <v>4.5025214542200999E-4</v>
      </c>
    </row>
    <row r="256" spans="1:6">
      <c r="A256" s="5" t="s">
        <v>185</v>
      </c>
      <c r="B256" s="6" t="s">
        <v>213</v>
      </c>
      <c r="C256" s="6" t="s">
        <v>240</v>
      </c>
      <c r="D256" s="9">
        <v>4805</v>
      </c>
      <c r="E256" s="90">
        <v>5.3163169883600899E-4</v>
      </c>
      <c r="F256" s="91">
        <v>1.4288814241840001E-3</v>
      </c>
    </row>
    <row r="257" spans="1:6">
      <c r="A257" s="5" t="s">
        <v>185</v>
      </c>
      <c r="B257" s="6" t="s">
        <v>213</v>
      </c>
      <c r="C257" s="6" t="s">
        <v>241</v>
      </c>
      <c r="D257" s="9">
        <v>3287</v>
      </c>
      <c r="E257" s="90">
        <v>3.6367812571778605E-4</v>
      </c>
      <c r="F257" s="91">
        <v>1.0657956711420001E-3</v>
      </c>
    </row>
    <row r="258" spans="1:6">
      <c r="A258" s="5" t="s">
        <v>185</v>
      </c>
      <c r="B258" s="6" t="s">
        <v>213</v>
      </c>
      <c r="C258" s="6" t="s">
        <v>242</v>
      </c>
      <c r="D258" s="9">
        <v>4428</v>
      </c>
      <c r="E258" s="90">
        <v>4.8991990893774106E-4</v>
      </c>
      <c r="F258" s="91">
        <v>1.1594306860467701E-3</v>
      </c>
    </row>
    <row r="259" spans="1:6">
      <c r="A259" s="5" t="s">
        <v>185</v>
      </c>
      <c r="B259" s="6" t="s">
        <v>213</v>
      </c>
      <c r="C259" s="6" t="s">
        <v>243</v>
      </c>
      <c r="D259" s="9">
        <v>230</v>
      </c>
      <c r="E259" s="90">
        <v>2.5447511078518599E-5</v>
      </c>
      <c r="F259" s="91">
        <v>8.0676343586631692E-5</v>
      </c>
    </row>
    <row r="260" spans="1:6">
      <c r="A260" s="5" t="s">
        <v>185</v>
      </c>
      <c r="B260" s="6" t="s">
        <v>213</v>
      </c>
      <c r="C260" s="6" t="s">
        <v>244</v>
      </c>
      <c r="D260" s="9">
        <v>68</v>
      </c>
      <c r="E260" s="90">
        <v>7.5236119710402897E-6</v>
      </c>
      <c r="F260" s="91">
        <v>1.9895732184390898E-5</v>
      </c>
    </row>
    <row r="261" spans="1:6">
      <c r="A261" s="5" t="s">
        <v>185</v>
      </c>
      <c r="B261" s="6" t="s">
        <v>213</v>
      </c>
      <c r="C261" s="6" t="s">
        <v>245</v>
      </c>
      <c r="D261" s="9">
        <v>108</v>
      </c>
      <c r="E261" s="90">
        <v>1.19492660716522E-5</v>
      </c>
      <c r="F261" s="91">
        <v>2.3585524187765702E-5</v>
      </c>
    </row>
    <row r="262" spans="1:6">
      <c r="A262" s="5" t="s">
        <v>185</v>
      </c>
      <c r="B262" s="6" t="s">
        <v>213</v>
      </c>
      <c r="C262" s="6" t="s">
        <v>246</v>
      </c>
      <c r="D262" s="9">
        <v>42</v>
      </c>
      <c r="E262" s="90">
        <v>4.6469368056425295E-6</v>
      </c>
      <c r="F262" s="91">
        <v>1.2017216418505701E-5</v>
      </c>
    </row>
    <row r="263" spans="1:6">
      <c r="A263" s="5" t="s">
        <v>185</v>
      </c>
      <c r="B263" s="6" t="s">
        <v>213</v>
      </c>
      <c r="C263" s="6" t="s">
        <v>247</v>
      </c>
      <c r="D263" s="9">
        <v>50</v>
      </c>
      <c r="E263" s="90">
        <v>5.5320676257649196E-6</v>
      </c>
      <c r="F263" s="91">
        <v>9.0920273166102202E-6</v>
      </c>
    </row>
    <row r="264" spans="1:6">
      <c r="A264" s="5" t="s">
        <v>185</v>
      </c>
      <c r="B264" s="6" t="s">
        <v>213</v>
      </c>
      <c r="C264" s="6" t="s">
        <v>248</v>
      </c>
      <c r="D264" s="9">
        <v>37</v>
      </c>
      <c r="E264" s="90">
        <v>4.0937300430660399E-6</v>
      </c>
      <c r="F264" s="91">
        <v>5.8521012702463502E-6</v>
      </c>
    </row>
    <row r="265" spans="1:6">
      <c r="A265" s="5" t="s">
        <v>185</v>
      </c>
      <c r="B265" s="6" t="s">
        <v>213</v>
      </c>
      <c r="C265" s="6" t="s">
        <v>249</v>
      </c>
      <c r="D265" s="9">
        <v>368</v>
      </c>
      <c r="E265" s="90">
        <v>4.0716017725629796E-5</v>
      </c>
      <c r="F265" s="91">
        <v>1.92055836881585E-4</v>
      </c>
    </row>
    <row r="266" spans="1:6">
      <c r="A266" s="5" t="s">
        <v>185</v>
      </c>
      <c r="B266" s="6" t="s">
        <v>213</v>
      </c>
      <c r="C266" s="6" t="s">
        <v>250</v>
      </c>
      <c r="D266" s="9">
        <v>14190</v>
      </c>
      <c r="E266" s="90">
        <v>1.5700007921920799E-3</v>
      </c>
      <c r="F266" s="91">
        <v>4.47166198410577E-3</v>
      </c>
    </row>
    <row r="267" spans="1:6">
      <c r="A267" s="5" t="s">
        <v>185</v>
      </c>
      <c r="B267" s="6" t="s">
        <v>213</v>
      </c>
      <c r="C267" s="6" t="s">
        <v>251</v>
      </c>
      <c r="D267" s="9">
        <v>2215</v>
      </c>
      <c r="E267" s="90">
        <v>2.45070595821386E-4</v>
      </c>
      <c r="F267" s="91">
        <v>6.3474042809545206E-4</v>
      </c>
    </row>
    <row r="268" spans="1:6">
      <c r="A268" s="5" t="s">
        <v>185</v>
      </c>
      <c r="B268" s="6" t="s">
        <v>213</v>
      </c>
      <c r="C268" s="6" t="s">
        <v>252</v>
      </c>
      <c r="D268" s="9">
        <v>827</v>
      </c>
      <c r="E268" s="90">
        <v>9.1500398530151793E-5</v>
      </c>
      <c r="F268" s="91">
        <v>2.4070714328509001E-4</v>
      </c>
    </row>
    <row r="269" spans="1:6">
      <c r="A269" s="5" t="s">
        <v>185</v>
      </c>
      <c r="B269" s="6" t="s">
        <v>213</v>
      </c>
      <c r="C269" s="6" t="s">
        <v>253</v>
      </c>
      <c r="D269" s="9">
        <v>535</v>
      </c>
      <c r="E269" s="90">
        <v>5.9193123595684598E-5</v>
      </c>
      <c r="F269" s="91">
        <v>1.5723739962906501E-4</v>
      </c>
    </row>
    <row r="270" spans="1:6">
      <c r="A270" s="5" t="s">
        <v>185</v>
      </c>
      <c r="B270" s="6" t="s">
        <v>213</v>
      </c>
      <c r="C270" s="6" t="s">
        <v>254</v>
      </c>
      <c r="D270" s="9">
        <v>767</v>
      </c>
      <c r="E270" s="90">
        <v>8.4861917379233897E-5</v>
      </c>
      <c r="F270" s="91">
        <v>3.1435796625283E-4</v>
      </c>
    </row>
    <row r="271" spans="1:6">
      <c r="A271" s="5" t="s">
        <v>185</v>
      </c>
      <c r="B271" s="6" t="s">
        <v>213</v>
      </c>
      <c r="C271" s="6" t="s">
        <v>255</v>
      </c>
      <c r="D271" s="9">
        <v>7847</v>
      </c>
      <c r="E271" s="90">
        <v>8.6820269318754598E-4</v>
      </c>
      <c r="F271" s="91">
        <v>2.90970042059349E-3</v>
      </c>
    </row>
    <row r="272" spans="1:6">
      <c r="A272" s="5" t="s">
        <v>185</v>
      </c>
      <c r="B272" s="6" t="s">
        <v>213</v>
      </c>
      <c r="C272" s="6" t="s">
        <v>256</v>
      </c>
      <c r="D272" s="9">
        <v>738</v>
      </c>
      <c r="E272" s="90">
        <v>8.1653318156290212E-5</v>
      </c>
      <c r="F272" s="91">
        <v>3.0225738670713799E-4</v>
      </c>
    </row>
    <row r="273" spans="1:6">
      <c r="A273" s="5" t="s">
        <v>185</v>
      </c>
      <c r="B273" s="6" t="s">
        <v>213</v>
      </c>
      <c r="C273" s="6" t="s">
        <v>257</v>
      </c>
      <c r="D273" s="9">
        <v>6567</v>
      </c>
      <c r="E273" s="90">
        <v>7.26581761967964E-4</v>
      </c>
      <c r="F273" s="91">
        <v>1.27448508265926E-3</v>
      </c>
    </row>
    <row r="274" spans="1:6">
      <c r="A274" s="5" t="s">
        <v>185</v>
      </c>
      <c r="B274" s="6" t="s">
        <v>213</v>
      </c>
      <c r="C274" s="6" t="s">
        <v>258</v>
      </c>
      <c r="D274" s="9">
        <v>1659</v>
      </c>
      <c r="E274" s="90">
        <v>1.8355400382288E-4</v>
      </c>
      <c r="F274" s="91">
        <v>3.9346167202758203E-4</v>
      </c>
    </row>
    <row r="275" spans="1:6">
      <c r="A275" s="5" t="s">
        <v>185</v>
      </c>
      <c r="B275" s="6" t="s">
        <v>213</v>
      </c>
      <c r="C275" s="6" t="s">
        <v>259</v>
      </c>
      <c r="D275" s="9">
        <v>1462</v>
      </c>
      <c r="E275" s="90">
        <v>1.6175765737736598E-4</v>
      </c>
      <c r="F275" s="91">
        <v>3.0383035326232401E-4</v>
      </c>
    </row>
    <row r="276" spans="1:6">
      <c r="A276" s="5" t="s">
        <v>185</v>
      </c>
      <c r="B276" s="6" t="s">
        <v>213</v>
      </c>
      <c r="C276" s="6" t="s">
        <v>260</v>
      </c>
      <c r="D276" s="9">
        <v>5282</v>
      </c>
      <c r="E276" s="90">
        <v>5.8440762398580595E-4</v>
      </c>
      <c r="F276" s="91">
        <v>8.3992242560186798E-4</v>
      </c>
    </row>
    <row r="277" spans="1:6">
      <c r="A277" s="5" t="s">
        <v>185</v>
      </c>
      <c r="B277" s="6" t="s">
        <v>213</v>
      </c>
      <c r="C277" s="6" t="s">
        <v>261</v>
      </c>
      <c r="D277" s="9">
        <v>707</v>
      </c>
      <c r="E277" s="90">
        <v>7.8223436228315907E-5</v>
      </c>
      <c r="F277" s="91">
        <v>1.2769562144650102E-4</v>
      </c>
    </row>
    <row r="278" spans="1:6">
      <c r="A278" s="5" t="s">
        <v>185</v>
      </c>
      <c r="B278" s="6" t="s">
        <v>213</v>
      </c>
      <c r="C278" s="6" t="s">
        <v>262</v>
      </c>
      <c r="D278" s="9">
        <v>1118</v>
      </c>
      <c r="E278" s="90">
        <v>1.23697032112104E-4</v>
      </c>
      <c r="F278" s="91">
        <v>2.7655198773820101E-4</v>
      </c>
    </row>
    <row r="279" spans="1:6">
      <c r="A279" s="5" t="s">
        <v>185</v>
      </c>
      <c r="B279" s="6" t="s">
        <v>213</v>
      </c>
      <c r="C279" s="6" t="s">
        <v>263</v>
      </c>
      <c r="D279" s="9">
        <v>13108</v>
      </c>
      <c r="E279" s="90">
        <v>1.4502868487705301E-3</v>
      </c>
      <c r="F279" s="91">
        <v>2.5682275073094602E-3</v>
      </c>
    </row>
    <row r="280" spans="1:6">
      <c r="A280" s="5" t="s">
        <v>185</v>
      </c>
      <c r="B280" s="6" t="s">
        <v>213</v>
      </c>
      <c r="C280" s="6" t="s">
        <v>264</v>
      </c>
      <c r="D280" s="9">
        <v>3306</v>
      </c>
      <c r="E280" s="90">
        <v>3.6578031141557601E-4</v>
      </c>
      <c r="F280" s="91">
        <v>7.1696684179639993E-4</v>
      </c>
    </row>
    <row r="281" spans="1:6">
      <c r="A281" s="5" t="s">
        <v>185</v>
      </c>
      <c r="B281" s="6" t="s">
        <v>213</v>
      </c>
      <c r="C281" s="6" t="s">
        <v>265</v>
      </c>
      <c r="D281" s="9">
        <v>606</v>
      </c>
      <c r="E281" s="90">
        <v>6.7048659624270799E-5</v>
      </c>
      <c r="F281" s="91">
        <v>1.09277497222916E-4</v>
      </c>
    </row>
    <row r="282" spans="1:6">
      <c r="A282" s="5" t="s">
        <v>185</v>
      </c>
      <c r="B282" s="6" t="s">
        <v>213</v>
      </c>
      <c r="C282" s="6" t="s">
        <v>266</v>
      </c>
      <c r="D282" s="9">
        <v>554</v>
      </c>
      <c r="E282" s="90">
        <v>6.12953092934753E-5</v>
      </c>
      <c r="F282" s="91">
        <v>1.5735927410380501E-4</v>
      </c>
    </row>
    <row r="283" spans="1:6">
      <c r="A283" s="5" t="s">
        <v>185</v>
      </c>
      <c r="B283" s="6" t="s">
        <v>213</v>
      </c>
      <c r="C283" s="6" t="s">
        <v>267</v>
      </c>
      <c r="D283" s="9">
        <v>2968</v>
      </c>
      <c r="E283" s="90">
        <v>3.2838353426540602E-4</v>
      </c>
      <c r="F283" s="91">
        <v>8.2974591396437207E-4</v>
      </c>
    </row>
    <row r="284" spans="1:6">
      <c r="A284" s="5" t="s">
        <v>185</v>
      </c>
      <c r="B284" s="6" t="s">
        <v>213</v>
      </c>
      <c r="C284" s="6" t="s">
        <v>268</v>
      </c>
      <c r="D284" s="9">
        <v>514</v>
      </c>
      <c r="E284" s="90">
        <v>5.6869655192863397E-5</v>
      </c>
      <c r="F284" s="91">
        <v>3.2549742825916701E-4</v>
      </c>
    </row>
    <row r="285" spans="1:6">
      <c r="A285" s="5" t="s">
        <v>185</v>
      </c>
      <c r="B285" s="6" t="s">
        <v>213</v>
      </c>
      <c r="C285" s="6" t="s">
        <v>269</v>
      </c>
      <c r="D285" s="9">
        <v>541</v>
      </c>
      <c r="E285" s="90">
        <v>5.9856971710776395E-5</v>
      </c>
      <c r="F285" s="91">
        <v>1.0759124221208E-4</v>
      </c>
    </row>
    <row r="286" spans="1:6">
      <c r="A286" s="5" t="s">
        <v>185</v>
      </c>
      <c r="B286" s="6" t="s">
        <v>213</v>
      </c>
      <c r="C286" s="6" t="s">
        <v>270</v>
      </c>
      <c r="D286" s="9">
        <v>4817</v>
      </c>
      <c r="E286" s="90">
        <v>5.3295939506619195E-4</v>
      </c>
      <c r="F286" s="91">
        <v>1.18866448273453E-3</v>
      </c>
    </row>
    <row r="287" spans="1:6">
      <c r="A287" s="5" t="s">
        <v>185</v>
      </c>
      <c r="B287" s="6" t="s">
        <v>271</v>
      </c>
      <c r="C287" s="6" t="s">
        <v>272</v>
      </c>
      <c r="D287" s="9">
        <v>12671</v>
      </c>
      <c r="E287" s="90">
        <v>1.40193657772135E-3</v>
      </c>
      <c r="F287" s="91">
        <v>1.8630749364366499E-3</v>
      </c>
    </row>
    <row r="288" spans="1:6">
      <c r="A288" s="5" t="s">
        <v>185</v>
      </c>
      <c r="B288" s="6" t="s">
        <v>271</v>
      </c>
      <c r="C288" s="6" t="s">
        <v>273</v>
      </c>
      <c r="D288" s="9">
        <v>26962</v>
      </c>
      <c r="E288" s="90">
        <v>2.9831121465174696E-3</v>
      </c>
      <c r="F288" s="91">
        <v>3.7717047597463E-3</v>
      </c>
    </row>
    <row r="289" spans="1:6">
      <c r="A289" s="5" t="s">
        <v>185</v>
      </c>
      <c r="B289" s="6" t="s">
        <v>271</v>
      </c>
      <c r="C289" s="6" t="s">
        <v>274</v>
      </c>
      <c r="D289" s="9">
        <v>20731</v>
      </c>
      <c r="E289" s="90">
        <v>2.2937058789946497E-3</v>
      </c>
      <c r="F289" s="91">
        <v>2.2986245746355999E-3</v>
      </c>
    </row>
    <row r="290" spans="1:6">
      <c r="A290" s="5" t="s">
        <v>185</v>
      </c>
      <c r="B290" s="6" t="s">
        <v>271</v>
      </c>
      <c r="C290" s="6" t="s">
        <v>275</v>
      </c>
      <c r="D290" s="9">
        <v>13475</v>
      </c>
      <c r="E290" s="90">
        <v>1.49089222514365E-3</v>
      </c>
      <c r="F290" s="91">
        <v>1.8529409969589999E-3</v>
      </c>
    </row>
    <row r="291" spans="1:6">
      <c r="A291" s="5" t="s">
        <v>185</v>
      </c>
      <c r="B291" s="6" t="s">
        <v>271</v>
      </c>
      <c r="C291" s="6" t="s">
        <v>276</v>
      </c>
      <c r="D291" s="9">
        <v>147746</v>
      </c>
      <c r="E291" s="90">
        <v>1.6346817268725299E-2</v>
      </c>
      <c r="F291" s="91">
        <v>1.95530677716233E-2</v>
      </c>
    </row>
    <row r="292" spans="1:6">
      <c r="A292" s="5" t="s">
        <v>185</v>
      </c>
      <c r="B292" s="6" t="s">
        <v>271</v>
      </c>
      <c r="C292" s="6" t="s">
        <v>277</v>
      </c>
      <c r="D292" s="9">
        <v>46933</v>
      </c>
      <c r="E292" s="90">
        <v>5.1927305976004999E-3</v>
      </c>
      <c r="F292" s="91">
        <v>7.1776123778538306E-3</v>
      </c>
    </row>
    <row r="293" spans="1:6">
      <c r="A293" s="5" t="s">
        <v>185</v>
      </c>
      <c r="B293" s="6" t="s">
        <v>271</v>
      </c>
      <c r="C293" s="6" t="s">
        <v>278</v>
      </c>
      <c r="D293" s="9">
        <v>96225</v>
      </c>
      <c r="E293" s="90">
        <v>1.0646464145784599E-2</v>
      </c>
      <c r="F293" s="91">
        <v>1.3768888568169699E-2</v>
      </c>
    </row>
    <row r="294" spans="1:6">
      <c r="A294" s="5" t="s">
        <v>185</v>
      </c>
      <c r="B294" s="6" t="s">
        <v>271</v>
      </c>
      <c r="C294" s="6" t="s">
        <v>279</v>
      </c>
      <c r="D294" s="9">
        <v>17935</v>
      </c>
      <c r="E294" s="90">
        <v>1.9843526573618802E-3</v>
      </c>
      <c r="F294" s="91">
        <v>3.3350176066371902E-3</v>
      </c>
    </row>
    <row r="295" spans="1:6">
      <c r="A295" s="5" t="s">
        <v>185</v>
      </c>
      <c r="B295" s="6" t="s">
        <v>271</v>
      </c>
      <c r="C295" s="6" t="s">
        <v>280</v>
      </c>
      <c r="D295" s="9">
        <v>11952</v>
      </c>
      <c r="E295" s="90">
        <v>1.32238544526285E-3</v>
      </c>
      <c r="F295" s="91">
        <v>1.6030439698012399E-3</v>
      </c>
    </row>
    <row r="296" spans="1:6">
      <c r="A296" s="5" t="s">
        <v>185</v>
      </c>
      <c r="B296" s="6" t="s">
        <v>271</v>
      </c>
      <c r="C296" s="6" t="s">
        <v>281</v>
      </c>
      <c r="D296" s="9">
        <v>32490</v>
      </c>
      <c r="E296" s="90">
        <v>3.59473754322204E-3</v>
      </c>
      <c r="F296" s="91">
        <v>5.5866725541488605E-3</v>
      </c>
    </row>
    <row r="297" spans="1:6">
      <c r="A297" s="5" t="s">
        <v>185</v>
      </c>
      <c r="B297" s="6" t="s">
        <v>271</v>
      </c>
      <c r="C297" s="6" t="s">
        <v>282</v>
      </c>
      <c r="D297" s="9">
        <v>275</v>
      </c>
      <c r="E297" s="90">
        <v>3.0426371941707098E-5</v>
      </c>
      <c r="F297" s="91">
        <v>4.8706380017863102E-5</v>
      </c>
    </row>
    <row r="298" spans="1:6">
      <c r="A298" s="5" t="s">
        <v>185</v>
      </c>
      <c r="B298" s="6" t="s">
        <v>271</v>
      </c>
      <c r="C298" s="6" t="s">
        <v>283</v>
      </c>
      <c r="D298" s="9">
        <v>4625</v>
      </c>
      <c r="E298" s="90">
        <v>5.1171625538325497E-4</v>
      </c>
      <c r="F298" s="91">
        <v>1.01693876828981E-3</v>
      </c>
    </row>
    <row r="299" spans="1:6">
      <c r="A299" s="5" t="s">
        <v>185</v>
      </c>
      <c r="B299" s="6" t="s">
        <v>271</v>
      </c>
      <c r="C299" s="6" t="s">
        <v>284</v>
      </c>
      <c r="D299" s="9">
        <v>88441</v>
      </c>
      <c r="E299" s="90">
        <v>9.7852318578055004E-3</v>
      </c>
      <c r="F299" s="91">
        <v>1.4100274861503802E-2</v>
      </c>
    </row>
    <row r="300" spans="1:6">
      <c r="A300" s="5" t="s">
        <v>185</v>
      </c>
      <c r="B300" s="6" t="s">
        <v>271</v>
      </c>
      <c r="C300" s="6" t="s">
        <v>285</v>
      </c>
      <c r="D300" s="9">
        <v>12808</v>
      </c>
      <c r="E300" s="90">
        <v>1.4170944430159399E-3</v>
      </c>
      <c r="F300" s="91">
        <v>3.2025096488135603E-3</v>
      </c>
    </row>
    <row r="301" spans="1:6">
      <c r="A301" s="5" t="s">
        <v>185</v>
      </c>
      <c r="B301" s="6" t="s">
        <v>271</v>
      </c>
      <c r="C301" s="6" t="s">
        <v>286</v>
      </c>
      <c r="D301" s="9">
        <v>174861</v>
      </c>
      <c r="E301" s="90">
        <v>1.93468575421776E-2</v>
      </c>
      <c r="F301" s="91">
        <v>3.0685149342765099E-2</v>
      </c>
    </row>
    <row r="302" spans="1:6">
      <c r="A302" s="5" t="s">
        <v>185</v>
      </c>
      <c r="B302" s="6" t="s">
        <v>271</v>
      </c>
      <c r="C302" s="6" t="s">
        <v>287</v>
      </c>
      <c r="D302" s="9">
        <v>13057</v>
      </c>
      <c r="E302" s="90">
        <v>1.44464413979225E-3</v>
      </c>
      <c r="F302" s="91">
        <v>4.7818366355082001E-3</v>
      </c>
    </row>
    <row r="303" spans="1:6">
      <c r="A303" s="5" t="s">
        <v>185</v>
      </c>
      <c r="B303" s="6" t="s">
        <v>271</v>
      </c>
      <c r="C303" s="6" t="s">
        <v>288</v>
      </c>
      <c r="D303" s="9">
        <v>7972</v>
      </c>
      <c r="E303" s="90">
        <v>8.82032862251959E-4</v>
      </c>
      <c r="F303" s="91">
        <v>2.3548792524194302E-3</v>
      </c>
    </row>
    <row r="304" spans="1:6">
      <c r="A304" s="5" t="s">
        <v>185</v>
      </c>
      <c r="B304" s="6" t="s">
        <v>271</v>
      </c>
      <c r="C304" s="6" t="s">
        <v>289</v>
      </c>
      <c r="D304" s="9">
        <v>5000</v>
      </c>
      <c r="E304" s="90">
        <v>5.5320676257649196E-4</v>
      </c>
      <c r="F304" s="91">
        <v>7.7932560423930907E-4</v>
      </c>
    </row>
    <row r="305" spans="1:6">
      <c r="A305" s="5" t="s">
        <v>185</v>
      </c>
      <c r="B305" s="6" t="s">
        <v>271</v>
      </c>
      <c r="C305" s="6" t="s">
        <v>290</v>
      </c>
      <c r="D305" s="9">
        <v>10045</v>
      </c>
      <c r="E305" s="90">
        <v>1.1113923860161699E-3</v>
      </c>
      <c r="F305" s="91">
        <v>1.7095970075554701E-3</v>
      </c>
    </row>
    <row r="306" spans="1:6">
      <c r="A306" s="5" t="s">
        <v>185</v>
      </c>
      <c r="B306" s="6" t="s">
        <v>271</v>
      </c>
      <c r="C306" s="6" t="s">
        <v>291</v>
      </c>
      <c r="D306" s="9">
        <v>9254</v>
      </c>
      <c r="E306" s="90">
        <v>1.0238750761765699E-3</v>
      </c>
      <c r="F306" s="91">
        <v>1.46489809862308E-3</v>
      </c>
    </row>
    <row r="307" spans="1:6">
      <c r="A307" s="5" t="s">
        <v>185</v>
      </c>
      <c r="B307" s="6" t="s">
        <v>271</v>
      </c>
      <c r="C307" s="6" t="s">
        <v>292</v>
      </c>
      <c r="D307" s="9">
        <v>5842</v>
      </c>
      <c r="E307" s="90">
        <v>6.4636678139437303E-4</v>
      </c>
      <c r="F307" s="91">
        <v>1.05935332990685E-3</v>
      </c>
    </row>
    <row r="308" spans="1:6">
      <c r="A308" s="5" t="s">
        <v>185</v>
      </c>
      <c r="B308" s="6" t="s">
        <v>271</v>
      </c>
      <c r="C308" s="6" t="s">
        <v>293</v>
      </c>
      <c r="D308" s="9">
        <v>2639</v>
      </c>
      <c r="E308" s="90">
        <v>2.9198252928787203E-4</v>
      </c>
      <c r="F308" s="91">
        <v>4.0078725328664204E-4</v>
      </c>
    </row>
    <row r="309" spans="1:6">
      <c r="A309" s="5" t="s">
        <v>185</v>
      </c>
      <c r="B309" s="6" t="s">
        <v>271</v>
      </c>
      <c r="C309" s="6" t="s">
        <v>294</v>
      </c>
      <c r="D309" s="9">
        <v>10593</v>
      </c>
      <c r="E309" s="90">
        <v>1.1720238471945601E-3</v>
      </c>
      <c r="F309" s="91">
        <v>2.9961816208025401E-3</v>
      </c>
    </row>
    <row r="310" spans="1:6">
      <c r="A310" s="5" t="s">
        <v>185</v>
      </c>
      <c r="B310" s="6" t="s">
        <v>271</v>
      </c>
      <c r="C310" s="6" t="s">
        <v>295</v>
      </c>
      <c r="D310" s="9">
        <v>677</v>
      </c>
      <c r="E310" s="90">
        <v>7.4904195652857007E-5</v>
      </c>
      <c r="F310" s="91">
        <v>3.2165873889765503E-4</v>
      </c>
    </row>
    <row r="311" spans="1:6">
      <c r="A311" s="5" t="s">
        <v>185</v>
      </c>
      <c r="B311" s="6" t="s">
        <v>271</v>
      </c>
      <c r="C311" s="6" t="s">
        <v>296</v>
      </c>
      <c r="D311" s="9">
        <v>980</v>
      </c>
      <c r="E311" s="90">
        <v>1.0842852546499201E-4</v>
      </c>
      <c r="F311" s="91">
        <v>2.54796178215358E-4</v>
      </c>
    </row>
    <row r="312" spans="1:6">
      <c r="A312" s="5" t="s">
        <v>185</v>
      </c>
      <c r="B312" s="6" t="s">
        <v>271</v>
      </c>
      <c r="C312" s="6" t="s">
        <v>297</v>
      </c>
      <c r="D312" s="9">
        <v>153826</v>
      </c>
      <c r="E312" s="90">
        <v>1.7019516692018299E-2</v>
      </c>
      <c r="F312" s="91">
        <v>2.6298303894452802E-2</v>
      </c>
    </row>
    <row r="313" spans="1:6">
      <c r="A313" s="5" t="s">
        <v>185</v>
      </c>
      <c r="B313" s="6" t="s">
        <v>271</v>
      </c>
      <c r="C313" s="6" t="s">
        <v>298</v>
      </c>
      <c r="D313" s="9">
        <v>9109</v>
      </c>
      <c r="E313" s="90">
        <v>1.0078320800618499E-3</v>
      </c>
      <c r="F313" s="91">
        <v>1.59137094074821E-3</v>
      </c>
    </row>
    <row r="314" spans="1:6">
      <c r="A314" s="5" t="s">
        <v>185</v>
      </c>
      <c r="B314" s="6" t="s">
        <v>271</v>
      </c>
      <c r="C314" s="6" t="s">
        <v>299</v>
      </c>
      <c r="D314" s="9">
        <v>1453</v>
      </c>
      <c r="E314" s="90">
        <v>1.60761885204729E-4</v>
      </c>
      <c r="F314" s="91">
        <v>1.96103747207005E-4</v>
      </c>
    </row>
    <row r="315" spans="1:6">
      <c r="A315" s="5" t="s">
        <v>185</v>
      </c>
      <c r="B315" s="6" t="s">
        <v>271</v>
      </c>
      <c r="C315" s="6" t="s">
        <v>300</v>
      </c>
      <c r="D315" s="9">
        <v>1833</v>
      </c>
      <c r="E315" s="90">
        <v>2.02805599160542E-4</v>
      </c>
      <c r="F315" s="91">
        <v>4.03055560586802E-4</v>
      </c>
    </row>
    <row r="316" spans="1:6">
      <c r="A316" s="5" t="s">
        <v>185</v>
      </c>
      <c r="B316" s="6" t="s">
        <v>271</v>
      </c>
      <c r="C316" s="6" t="s">
        <v>301</v>
      </c>
      <c r="D316" s="9">
        <v>375</v>
      </c>
      <c r="E316" s="90">
        <v>4.1490507193236897E-5</v>
      </c>
      <c r="F316" s="91">
        <v>4.9034862163974096E-5</v>
      </c>
    </row>
    <row r="317" spans="1:6">
      <c r="A317" s="5" t="s">
        <v>185</v>
      </c>
      <c r="B317" s="6" t="s">
        <v>271</v>
      </c>
      <c r="C317" s="6" t="s">
        <v>302</v>
      </c>
      <c r="D317" s="9">
        <v>36257</v>
      </c>
      <c r="E317" s="90">
        <v>4.0115235181471696E-3</v>
      </c>
      <c r="F317" s="91">
        <v>5.6933344231523495E-3</v>
      </c>
    </row>
    <row r="318" spans="1:6">
      <c r="A318" s="5" t="s">
        <v>185</v>
      </c>
      <c r="B318" s="6" t="s">
        <v>271</v>
      </c>
      <c r="C318" s="6" t="s">
        <v>303</v>
      </c>
      <c r="D318" s="9">
        <v>3786</v>
      </c>
      <c r="E318" s="90">
        <v>4.1888816062291999E-4</v>
      </c>
      <c r="F318" s="91">
        <v>6.0078188540813699E-4</v>
      </c>
    </row>
    <row r="319" spans="1:6">
      <c r="A319" s="5" t="s">
        <v>185</v>
      </c>
      <c r="B319" s="6" t="s">
        <v>271</v>
      </c>
      <c r="C319" s="6" t="s">
        <v>304</v>
      </c>
      <c r="D319" s="9">
        <v>28144</v>
      </c>
      <c r="E319" s="90">
        <v>3.11389022519056E-3</v>
      </c>
      <c r="F319" s="91">
        <v>4.6391572159007397E-3</v>
      </c>
    </row>
    <row r="320" spans="1:6">
      <c r="A320" s="5" t="s">
        <v>185</v>
      </c>
      <c r="B320" s="6" t="s">
        <v>271</v>
      </c>
      <c r="C320" s="6" t="s">
        <v>305</v>
      </c>
      <c r="D320" s="9">
        <v>54034</v>
      </c>
      <c r="E320" s="90">
        <v>5.9783948418116297E-3</v>
      </c>
      <c r="F320" s="91">
        <v>8.7810893913996806E-3</v>
      </c>
    </row>
    <row r="321" spans="1:6">
      <c r="A321" s="5" t="s">
        <v>185</v>
      </c>
      <c r="B321" s="6" t="s">
        <v>271</v>
      </c>
      <c r="C321" s="6" t="s">
        <v>306</v>
      </c>
      <c r="D321" s="9">
        <v>58649</v>
      </c>
      <c r="E321" s="90">
        <v>6.4890046836697298E-3</v>
      </c>
      <c r="F321" s="91">
        <v>8.8949683847581694E-3</v>
      </c>
    </row>
    <row r="322" spans="1:6">
      <c r="A322" s="5" t="s">
        <v>185</v>
      </c>
      <c r="B322" s="6" t="s">
        <v>271</v>
      </c>
      <c r="C322" s="6" t="s">
        <v>87</v>
      </c>
      <c r="D322" s="9">
        <v>61237</v>
      </c>
      <c r="E322" s="90">
        <v>6.7753445039793305E-3</v>
      </c>
      <c r="F322" s="91">
        <v>1.04220452403915E-2</v>
      </c>
    </row>
    <row r="323" spans="1:6">
      <c r="A323" s="5" t="s">
        <v>307</v>
      </c>
      <c r="B323" s="6" t="s">
        <v>308</v>
      </c>
      <c r="C323" s="6" t="s">
        <v>309</v>
      </c>
      <c r="D323" s="9">
        <v>26249</v>
      </c>
      <c r="E323" s="90">
        <v>2.9042248621740704E-3</v>
      </c>
      <c r="F323" s="91">
        <v>1.9037142649603401E-3</v>
      </c>
    </row>
    <row r="324" spans="1:6">
      <c r="A324" s="5" t="s">
        <v>307</v>
      </c>
      <c r="B324" s="6" t="s">
        <v>308</v>
      </c>
      <c r="C324" s="6" t="s">
        <v>310</v>
      </c>
      <c r="D324" s="9">
        <v>970</v>
      </c>
      <c r="E324" s="90">
        <v>1.07322111939839E-4</v>
      </c>
      <c r="F324" s="91">
        <v>1.1086741750490301E-4</v>
      </c>
    </row>
    <row r="325" spans="1:6">
      <c r="A325" s="5" t="s">
        <v>307</v>
      </c>
      <c r="B325" s="6" t="s">
        <v>308</v>
      </c>
      <c r="C325" s="6" t="s">
        <v>65</v>
      </c>
      <c r="D325" s="9">
        <v>58910</v>
      </c>
      <c r="E325" s="90">
        <v>6.5178820766762305E-3</v>
      </c>
      <c r="F325" s="91">
        <v>5.94878132642623E-3</v>
      </c>
    </row>
    <row r="326" spans="1:6">
      <c r="A326" s="5" t="s">
        <v>307</v>
      </c>
      <c r="B326" s="6" t="s">
        <v>308</v>
      </c>
      <c r="C326" s="6" t="s">
        <v>311</v>
      </c>
      <c r="D326" s="9">
        <v>1182</v>
      </c>
      <c r="E326" s="90">
        <v>1.3077807867308301E-4</v>
      </c>
      <c r="F326" s="91">
        <v>1.40617652468879E-4</v>
      </c>
    </row>
    <row r="327" spans="1:6">
      <c r="A327" s="5" t="s">
        <v>307</v>
      </c>
      <c r="B327" s="6" t="s">
        <v>312</v>
      </c>
      <c r="C327" s="6" t="s">
        <v>313</v>
      </c>
      <c r="D327" s="9">
        <v>59470</v>
      </c>
      <c r="E327" s="90">
        <v>6.5798412340847901E-3</v>
      </c>
      <c r="F327" s="91">
        <v>4.51554508656419E-3</v>
      </c>
    </row>
    <row r="328" spans="1:6">
      <c r="A328" s="5" t="s">
        <v>307</v>
      </c>
      <c r="B328" s="6" t="s">
        <v>312</v>
      </c>
      <c r="C328" s="6" t="s">
        <v>314</v>
      </c>
      <c r="D328" s="9">
        <v>1943</v>
      </c>
      <c r="E328" s="90">
        <v>2.1497614793722499E-4</v>
      </c>
      <c r="F328" s="91">
        <v>2.5415754798385998E-4</v>
      </c>
    </row>
    <row r="329" spans="1:6">
      <c r="A329" s="5" t="s">
        <v>307</v>
      </c>
      <c r="B329" s="6" t="s">
        <v>312</v>
      </c>
      <c r="C329" s="6" t="s">
        <v>315</v>
      </c>
      <c r="D329" s="9">
        <v>36046</v>
      </c>
      <c r="E329" s="90">
        <v>3.9881781927664497E-3</v>
      </c>
      <c r="F329" s="91">
        <v>2.7004499001179699E-3</v>
      </c>
    </row>
    <row r="330" spans="1:6">
      <c r="A330" s="5" t="s">
        <v>307</v>
      </c>
      <c r="B330" s="6" t="s">
        <v>312</v>
      </c>
      <c r="C330" s="6" t="s">
        <v>316</v>
      </c>
      <c r="D330" s="9">
        <v>203267</v>
      </c>
      <c r="E330" s="90">
        <v>2.2489735801727199E-2</v>
      </c>
      <c r="F330" s="91">
        <v>1.3437059575366299E-2</v>
      </c>
    </row>
    <row r="331" spans="1:6">
      <c r="A331" s="5" t="s">
        <v>307</v>
      </c>
      <c r="B331" s="6" t="s">
        <v>312</v>
      </c>
      <c r="C331" s="6" t="s">
        <v>317</v>
      </c>
      <c r="D331" s="9">
        <v>183331</v>
      </c>
      <c r="E331" s="90">
        <v>2.02839897979822E-2</v>
      </c>
      <c r="F331" s="91">
        <v>1.1315467849596399E-2</v>
      </c>
    </row>
    <row r="332" spans="1:6">
      <c r="A332" s="5" t="s">
        <v>307</v>
      </c>
      <c r="B332" s="6" t="s">
        <v>312</v>
      </c>
      <c r="C332" s="6" t="s">
        <v>318</v>
      </c>
      <c r="D332" s="9">
        <v>36703</v>
      </c>
      <c r="E332" s="90">
        <v>4.0608695613689998E-3</v>
      </c>
      <c r="F332" s="91">
        <v>2.4276882394305799E-3</v>
      </c>
    </row>
    <row r="333" spans="1:6">
      <c r="A333" s="5" t="s">
        <v>307</v>
      </c>
      <c r="B333" s="6" t="s">
        <v>312</v>
      </c>
      <c r="C333" s="6" t="s">
        <v>319</v>
      </c>
      <c r="D333" s="9">
        <v>2072</v>
      </c>
      <c r="E333" s="90">
        <v>2.29248882411698E-4</v>
      </c>
      <c r="F333" s="91">
        <v>2.4735195514366401E-4</v>
      </c>
    </row>
    <row r="334" spans="1:6">
      <c r="A334" s="5" t="s">
        <v>307</v>
      </c>
      <c r="B334" s="6" t="s">
        <v>312</v>
      </c>
      <c r="C334" s="6" t="s">
        <v>320</v>
      </c>
      <c r="D334" s="9">
        <v>634</v>
      </c>
      <c r="E334" s="90">
        <v>7.0146617494699202E-5</v>
      </c>
      <c r="F334" s="91">
        <v>8.4849410846238297E-5</v>
      </c>
    </row>
    <row r="335" spans="1:6">
      <c r="A335" s="5" t="s">
        <v>307</v>
      </c>
      <c r="B335" s="6" t="s">
        <v>312</v>
      </c>
      <c r="C335" s="6" t="s">
        <v>321</v>
      </c>
      <c r="D335" s="9">
        <v>12667</v>
      </c>
      <c r="E335" s="90">
        <v>1.4014940123112801E-3</v>
      </c>
      <c r="F335" s="91">
        <v>1.7197615181760201E-3</v>
      </c>
    </row>
    <row r="336" spans="1:6">
      <c r="A336" s="5" t="s">
        <v>307</v>
      </c>
      <c r="B336" s="6" t="s">
        <v>322</v>
      </c>
      <c r="C336" s="6" t="s">
        <v>323</v>
      </c>
      <c r="D336" s="9">
        <v>78870</v>
      </c>
      <c r="E336" s="90">
        <v>8.726283472881579E-3</v>
      </c>
      <c r="F336" s="91">
        <v>4.9589839416152495E-3</v>
      </c>
    </row>
    <row r="337" spans="1:6">
      <c r="A337" s="5" t="s">
        <v>307</v>
      </c>
      <c r="B337" s="6" t="s">
        <v>322</v>
      </c>
      <c r="C337" s="6" t="s">
        <v>324</v>
      </c>
      <c r="D337" s="9">
        <v>47187</v>
      </c>
      <c r="E337" s="90">
        <v>5.2208335011393802E-3</v>
      </c>
      <c r="F337" s="91">
        <v>2.5768003101210302E-3</v>
      </c>
    </row>
    <row r="338" spans="1:6">
      <c r="A338" s="5" t="s">
        <v>307</v>
      </c>
      <c r="B338" s="6" t="s">
        <v>322</v>
      </c>
      <c r="C338" s="6" t="s">
        <v>325</v>
      </c>
      <c r="D338" s="9">
        <v>45924</v>
      </c>
      <c r="E338" s="90">
        <v>5.0810934729125599E-3</v>
      </c>
      <c r="F338" s="91">
        <v>2.4069112500298699E-3</v>
      </c>
    </row>
    <row r="339" spans="1:6">
      <c r="A339" s="5" t="s">
        <v>307</v>
      </c>
      <c r="B339" s="6" t="s">
        <v>322</v>
      </c>
      <c r="C339" s="6" t="s">
        <v>326</v>
      </c>
      <c r="D339" s="9">
        <v>52015</v>
      </c>
      <c r="E339" s="90">
        <v>5.7550099510832496E-3</v>
      </c>
      <c r="F339" s="91">
        <v>2.6516405551414001E-3</v>
      </c>
    </row>
    <row r="340" spans="1:6">
      <c r="A340" s="5" t="s">
        <v>307</v>
      </c>
      <c r="B340" s="6" t="s">
        <v>322</v>
      </c>
      <c r="C340" s="6" t="s">
        <v>327</v>
      </c>
      <c r="D340" s="9">
        <v>13700</v>
      </c>
      <c r="E340" s="90">
        <v>1.5157865294595902E-3</v>
      </c>
      <c r="F340" s="91">
        <v>1.51413195813417E-3</v>
      </c>
    </row>
    <row r="341" spans="1:6">
      <c r="A341" s="5" t="s">
        <v>307</v>
      </c>
      <c r="B341" s="6" t="s">
        <v>322</v>
      </c>
      <c r="C341" s="6" t="s">
        <v>328</v>
      </c>
      <c r="D341" s="9">
        <v>11437</v>
      </c>
      <c r="E341" s="90">
        <v>1.26540514871747E-3</v>
      </c>
      <c r="F341" s="91">
        <v>7.9683008310001797E-4</v>
      </c>
    </row>
    <row r="342" spans="1:6">
      <c r="A342" s="5" t="s">
        <v>307</v>
      </c>
      <c r="B342" s="6" t="s">
        <v>322</v>
      </c>
      <c r="C342" s="6" t="s">
        <v>329</v>
      </c>
      <c r="D342" s="9">
        <v>21401</v>
      </c>
      <c r="E342" s="90">
        <v>2.3678355851798998E-3</v>
      </c>
      <c r="F342" s="91">
        <v>1.9394625403301598E-3</v>
      </c>
    </row>
    <row r="343" spans="1:6">
      <c r="A343" s="5" t="s">
        <v>330</v>
      </c>
      <c r="B343" s="6" t="s">
        <v>331</v>
      </c>
      <c r="C343" s="6" t="s">
        <v>332</v>
      </c>
      <c r="D343" s="9">
        <v>11340</v>
      </c>
      <c r="E343" s="90">
        <v>1.2546729375234799E-3</v>
      </c>
      <c r="F343" s="91">
        <v>1.0144031215548301E-3</v>
      </c>
    </row>
    <row r="344" spans="1:6">
      <c r="A344" s="5" t="s">
        <v>330</v>
      </c>
      <c r="B344" s="6" t="s">
        <v>331</v>
      </c>
      <c r="C344" s="6" t="s">
        <v>333</v>
      </c>
      <c r="D344" s="9">
        <v>98</v>
      </c>
      <c r="E344" s="90">
        <v>1.0842852546499199E-5</v>
      </c>
      <c r="F344" s="91">
        <v>7.5719633482076401E-6</v>
      </c>
    </row>
    <row r="345" spans="1:6">
      <c r="A345" s="5" t="s">
        <v>330</v>
      </c>
      <c r="B345" s="6" t="s">
        <v>331</v>
      </c>
      <c r="C345" s="6" t="s">
        <v>334</v>
      </c>
      <c r="D345" s="9">
        <v>747499</v>
      </c>
      <c r="E345" s="90">
        <v>8.2704300363832986E-2</v>
      </c>
      <c r="F345" s="91">
        <v>2.6972171413049903E-2</v>
      </c>
    </row>
    <row r="346" spans="1:6">
      <c r="A346" s="5" t="s">
        <v>335</v>
      </c>
      <c r="B346" s="6" t="s">
        <v>336</v>
      </c>
      <c r="C346" s="6" t="s">
        <v>337</v>
      </c>
      <c r="D346" s="9">
        <v>42011</v>
      </c>
      <c r="E346" s="90">
        <v>4.6481538605201997E-3</v>
      </c>
      <c r="F346" s="91">
        <v>4.1140576631330398E-3</v>
      </c>
    </row>
    <row r="347" spans="1:6">
      <c r="A347" s="5" t="s">
        <v>335</v>
      </c>
      <c r="B347" s="6" t="s">
        <v>336</v>
      </c>
      <c r="C347" s="6" t="s">
        <v>338</v>
      </c>
      <c r="D347" s="9">
        <v>98674</v>
      </c>
      <c r="E347" s="90">
        <v>1.0917424818094601E-2</v>
      </c>
      <c r="F347" s="91">
        <v>4.0429224230048195E-3</v>
      </c>
    </row>
    <row r="348" spans="1:6">
      <c r="A348" s="5" t="s">
        <v>335</v>
      </c>
      <c r="B348" s="6" t="s">
        <v>336</v>
      </c>
      <c r="C348" s="6" t="s">
        <v>339</v>
      </c>
      <c r="D348" s="9">
        <v>163834</v>
      </c>
      <c r="E348" s="90">
        <v>1.8126815347991401E-2</v>
      </c>
      <c r="F348" s="91">
        <v>5.9413426300003701E-3</v>
      </c>
    </row>
    <row r="349" spans="1:6">
      <c r="A349" s="5" t="s">
        <v>340</v>
      </c>
      <c r="B349" s="6" t="s">
        <v>341</v>
      </c>
      <c r="C349" s="6" t="s">
        <v>342</v>
      </c>
      <c r="D349" s="9">
        <v>15777</v>
      </c>
      <c r="E349" s="90">
        <v>1.74558861863386E-3</v>
      </c>
      <c r="F349" s="91">
        <v>1.6283193795166402E-3</v>
      </c>
    </row>
    <row r="350" spans="1:6">
      <c r="A350" s="5" t="s">
        <v>340</v>
      </c>
      <c r="B350" s="6" t="s">
        <v>341</v>
      </c>
      <c r="C350" s="6" t="s">
        <v>343</v>
      </c>
      <c r="D350" s="9">
        <v>4024</v>
      </c>
      <c r="E350" s="90">
        <v>4.45220802521561E-4</v>
      </c>
      <c r="F350" s="91">
        <v>4.1213867405332199E-4</v>
      </c>
    </row>
    <row r="351" spans="1:6">
      <c r="A351" s="5" t="s">
        <v>340</v>
      </c>
      <c r="B351" s="6" t="s">
        <v>341</v>
      </c>
      <c r="C351" s="6" t="s">
        <v>344</v>
      </c>
      <c r="D351" s="9">
        <v>2814</v>
      </c>
      <c r="E351" s="90">
        <v>3.1134476597805E-4</v>
      </c>
      <c r="F351" s="91">
        <v>2.6819070742166998E-4</v>
      </c>
    </row>
    <row r="352" spans="1:6">
      <c r="A352" s="5" t="s">
        <v>340</v>
      </c>
      <c r="B352" s="6" t="s">
        <v>341</v>
      </c>
      <c r="C352" s="6" t="s">
        <v>345</v>
      </c>
      <c r="D352" s="9">
        <v>9092</v>
      </c>
      <c r="E352" s="90">
        <v>1.00595117706909E-3</v>
      </c>
      <c r="F352" s="91">
        <v>1.1351584640166201E-3</v>
      </c>
    </row>
    <row r="353" spans="1:6">
      <c r="A353" s="5" t="s">
        <v>340</v>
      </c>
      <c r="B353" s="6" t="s">
        <v>341</v>
      </c>
      <c r="C353" s="6" t="s">
        <v>346</v>
      </c>
      <c r="D353" s="9">
        <v>722901</v>
      </c>
      <c r="E353" s="90">
        <v>7.9982744374661699E-2</v>
      </c>
      <c r="F353" s="91">
        <v>4.9499630398484103E-2</v>
      </c>
    </row>
    <row r="354" spans="1:6">
      <c r="A354" s="5" t="s">
        <v>340</v>
      </c>
      <c r="B354" s="6" t="s">
        <v>341</v>
      </c>
      <c r="C354" s="6" t="s">
        <v>347</v>
      </c>
      <c r="D354" s="9">
        <v>7909</v>
      </c>
      <c r="E354" s="90">
        <v>8.7506245704349508E-4</v>
      </c>
      <c r="F354" s="91">
        <v>9.77564361852603E-4</v>
      </c>
    </row>
    <row r="355" spans="1:6">
      <c r="A355" s="5" t="s">
        <v>340</v>
      </c>
      <c r="B355" s="6" t="s">
        <v>341</v>
      </c>
      <c r="C355" s="6" t="s">
        <v>348</v>
      </c>
      <c r="D355" s="9">
        <v>2613</v>
      </c>
      <c r="E355" s="90">
        <v>2.8910585412247501E-4</v>
      </c>
      <c r="F355" s="91">
        <v>3.2566540558150398E-4</v>
      </c>
    </row>
    <row r="356" spans="1:6">
      <c r="A356" s="5" t="s">
        <v>340</v>
      </c>
      <c r="B356" s="6" t="s">
        <v>341</v>
      </c>
      <c r="C356" s="6" t="s">
        <v>349</v>
      </c>
      <c r="D356" s="9">
        <v>887</v>
      </c>
      <c r="E356" s="90">
        <v>9.8138879681069702E-5</v>
      </c>
      <c r="F356" s="91">
        <v>1.05154904545852E-4</v>
      </c>
    </row>
    <row r="357" spans="1:6">
      <c r="A357" s="5" t="s">
        <v>340</v>
      </c>
      <c r="B357" s="6" t="s">
        <v>341</v>
      </c>
      <c r="C357" s="6" t="s">
        <v>350</v>
      </c>
      <c r="D357" s="9">
        <v>14108</v>
      </c>
      <c r="E357" s="90">
        <v>1.5609282012858301E-3</v>
      </c>
      <c r="F357" s="91">
        <v>1.5279502745149602E-3</v>
      </c>
    </row>
    <row r="358" spans="1:6">
      <c r="A358" s="5" t="s">
        <v>340</v>
      </c>
      <c r="B358" s="6" t="s">
        <v>341</v>
      </c>
      <c r="C358" s="6" t="s">
        <v>351</v>
      </c>
      <c r="D358" s="9">
        <v>14732</v>
      </c>
      <c r="E358" s="90">
        <v>1.6299684052553801E-3</v>
      </c>
      <c r="F358" s="91">
        <v>1.79588977333925E-3</v>
      </c>
    </row>
    <row r="359" spans="1:6">
      <c r="A359" s="5" t="s">
        <v>340</v>
      </c>
      <c r="B359" s="6" t="s">
        <v>352</v>
      </c>
      <c r="C359" s="6" t="s">
        <v>353</v>
      </c>
      <c r="D359" s="9">
        <v>4116</v>
      </c>
      <c r="E359" s="90">
        <v>4.5539980695296798E-4</v>
      </c>
      <c r="F359" s="91">
        <v>6.7440652492591199E-4</v>
      </c>
    </row>
    <row r="360" spans="1:6">
      <c r="A360" s="5" t="s">
        <v>340</v>
      </c>
      <c r="B360" s="6" t="s">
        <v>352</v>
      </c>
      <c r="C360" s="6" t="s">
        <v>354</v>
      </c>
      <c r="D360" s="9">
        <v>11783</v>
      </c>
      <c r="E360" s="90">
        <v>1.3036870566877602E-3</v>
      </c>
      <c r="F360" s="91">
        <v>2.25507278646664E-3</v>
      </c>
    </row>
    <row r="361" spans="1:6">
      <c r="A361" s="5" t="s">
        <v>340</v>
      </c>
      <c r="B361" s="6" t="s">
        <v>352</v>
      </c>
      <c r="C361" s="6" t="s">
        <v>355</v>
      </c>
      <c r="D361" s="9">
        <v>171</v>
      </c>
      <c r="E361" s="90">
        <v>1.8919671280116E-5</v>
      </c>
      <c r="F361" s="91">
        <v>3.4823752474726099E-5</v>
      </c>
    </row>
    <row r="362" spans="1:6">
      <c r="A362" s="5" t="s">
        <v>340</v>
      </c>
      <c r="B362" s="6" t="s">
        <v>352</v>
      </c>
      <c r="C362" s="6" t="s">
        <v>356</v>
      </c>
      <c r="D362" s="9">
        <v>7428</v>
      </c>
      <c r="E362" s="90">
        <v>8.2184396648363601E-4</v>
      </c>
      <c r="F362" s="91">
        <v>1.5318941506672502E-3</v>
      </c>
    </row>
    <row r="363" spans="1:6">
      <c r="A363" s="5" t="s">
        <v>357</v>
      </c>
      <c r="B363" s="6" t="s">
        <v>358</v>
      </c>
      <c r="C363" s="6" t="s">
        <v>358</v>
      </c>
      <c r="D363" s="9">
        <v>4422</v>
      </c>
      <c r="E363" s="90">
        <v>4.8925606082264898E-4</v>
      </c>
      <c r="F363" s="91">
        <v>6.0707987628705502E-4</v>
      </c>
    </row>
    <row r="364" spans="1:6">
      <c r="A364" s="5" t="s">
        <v>357</v>
      </c>
      <c r="B364" s="6" t="s">
        <v>359</v>
      </c>
      <c r="C364" s="6" t="s">
        <v>360</v>
      </c>
      <c r="D364" s="9">
        <v>1178</v>
      </c>
      <c r="E364" s="90">
        <v>1.3033551326302101E-4</v>
      </c>
      <c r="F364" s="91">
        <v>2.9822674494550504E-4</v>
      </c>
    </row>
    <row r="365" spans="1:6">
      <c r="A365" s="5" t="s">
        <v>357</v>
      </c>
      <c r="B365" s="6" t="s">
        <v>359</v>
      </c>
      <c r="C365" s="6" t="s">
        <v>361</v>
      </c>
      <c r="D365" s="9">
        <v>2915</v>
      </c>
      <c r="E365" s="90">
        <v>3.2251954258209504E-4</v>
      </c>
      <c r="F365" s="91">
        <v>8.3071771577192895E-4</v>
      </c>
    </row>
    <row r="366" spans="1:6">
      <c r="A366" s="5" t="s">
        <v>357</v>
      </c>
      <c r="B366" s="6" t="s">
        <v>359</v>
      </c>
      <c r="C366" s="6" t="s">
        <v>362</v>
      </c>
      <c r="D366" s="9">
        <v>6590</v>
      </c>
      <c r="E366" s="90">
        <v>7.2912651307581596E-4</v>
      </c>
      <c r="F366" s="91">
        <v>1.88036004312923E-3</v>
      </c>
    </row>
    <row r="367" spans="1:6">
      <c r="A367" s="5" t="s">
        <v>357</v>
      </c>
      <c r="B367" s="6" t="s">
        <v>359</v>
      </c>
      <c r="C367" s="6" t="s">
        <v>363</v>
      </c>
      <c r="D367" s="9">
        <v>80</v>
      </c>
      <c r="E367" s="90">
        <v>8.8513082012238707E-6</v>
      </c>
      <c r="F367" s="91">
        <v>3.1751863735942302E-5</v>
      </c>
    </row>
    <row r="368" spans="1:6">
      <c r="A368" s="5" t="s">
        <v>357</v>
      </c>
      <c r="B368" s="6" t="s">
        <v>359</v>
      </c>
      <c r="C368" s="6" t="s">
        <v>364</v>
      </c>
      <c r="D368" s="9">
        <v>16</v>
      </c>
      <c r="E368" s="90">
        <v>1.7702616402447699E-6</v>
      </c>
      <c r="F368" s="91">
        <v>7.0277923952473001E-6</v>
      </c>
    </row>
    <row r="369" spans="1:6">
      <c r="A369" s="5" t="s">
        <v>357</v>
      </c>
      <c r="B369" s="6" t="s">
        <v>359</v>
      </c>
      <c r="C369" s="6" t="s">
        <v>365</v>
      </c>
      <c r="D369" s="9">
        <v>128</v>
      </c>
      <c r="E369" s="90">
        <v>1.4162093121958201E-5</v>
      </c>
      <c r="F369" s="91">
        <v>5.8897457243234996E-5</v>
      </c>
    </row>
    <row r="370" spans="1:6">
      <c r="A370" s="5" t="s">
        <v>357</v>
      </c>
      <c r="B370" s="6" t="s">
        <v>366</v>
      </c>
      <c r="C370" s="6" t="s">
        <v>98</v>
      </c>
      <c r="D370" s="9">
        <v>43</v>
      </c>
      <c r="E370" s="90">
        <v>4.7575781581578299E-6</v>
      </c>
      <c r="F370" s="91">
        <v>5.0950755316047002E-6</v>
      </c>
    </row>
    <row r="371" spans="1:6">
      <c r="A371" s="5" t="s">
        <v>357</v>
      </c>
      <c r="B371" s="6" t="s">
        <v>366</v>
      </c>
      <c r="C371" s="6" t="s">
        <v>99</v>
      </c>
      <c r="D371" s="9">
        <v>714</v>
      </c>
      <c r="E371" s="90">
        <v>7.8997925695922994E-5</v>
      </c>
      <c r="F371" s="91">
        <v>6.6991966084777602E-5</v>
      </c>
    </row>
    <row r="372" spans="1:6">
      <c r="A372" s="5" t="s">
        <v>357</v>
      </c>
      <c r="B372" s="6" t="s">
        <v>366</v>
      </c>
      <c r="C372" s="6" t="s">
        <v>82</v>
      </c>
      <c r="D372" s="9">
        <v>1182</v>
      </c>
      <c r="E372" s="90">
        <v>1.3077807867308301E-4</v>
      </c>
      <c r="F372" s="91">
        <v>1.07282528918625E-4</v>
      </c>
    </row>
    <row r="373" spans="1:6">
      <c r="A373" s="5" t="s">
        <v>357</v>
      </c>
      <c r="B373" s="6" t="s">
        <v>366</v>
      </c>
      <c r="C373" s="6" t="s">
        <v>103</v>
      </c>
      <c r="D373" s="9">
        <v>376</v>
      </c>
      <c r="E373" s="90">
        <v>4.16011485457522E-5</v>
      </c>
      <c r="F373" s="91">
        <v>3.6000352212428203E-5</v>
      </c>
    </row>
    <row r="374" spans="1:6">
      <c r="A374" s="5" t="s">
        <v>357</v>
      </c>
      <c r="B374" s="6" t="s">
        <v>366</v>
      </c>
      <c r="C374" s="6" t="s">
        <v>104</v>
      </c>
      <c r="D374" s="9">
        <v>266</v>
      </c>
      <c r="E374" s="90">
        <v>2.9430599769069398E-5</v>
      </c>
      <c r="F374" s="91">
        <v>3.09979584858758E-5</v>
      </c>
    </row>
    <row r="375" spans="1:6">
      <c r="A375" s="5" t="s">
        <v>357</v>
      </c>
      <c r="B375" s="6" t="s">
        <v>366</v>
      </c>
      <c r="C375" s="6" t="s">
        <v>133</v>
      </c>
      <c r="D375" s="9">
        <v>153</v>
      </c>
      <c r="E375" s="90">
        <v>1.6928126934840702E-5</v>
      </c>
      <c r="F375" s="91">
        <v>2.1884444615183899E-5</v>
      </c>
    </row>
    <row r="376" spans="1:6">
      <c r="A376" s="5" t="s">
        <v>357</v>
      </c>
      <c r="B376" s="6" t="s">
        <v>366</v>
      </c>
      <c r="C376" s="6" t="s">
        <v>93</v>
      </c>
      <c r="D376" s="9">
        <v>38</v>
      </c>
      <c r="E376" s="90">
        <v>4.2043713955813403E-6</v>
      </c>
      <c r="F376" s="91">
        <v>6.22658884323788E-6</v>
      </c>
    </row>
    <row r="377" spans="1:6">
      <c r="A377" s="5" t="s">
        <v>357</v>
      </c>
      <c r="B377" s="6" t="s">
        <v>366</v>
      </c>
      <c r="C377" s="6" t="s">
        <v>106</v>
      </c>
      <c r="D377" s="9">
        <v>1345</v>
      </c>
      <c r="E377" s="90">
        <v>1.4881261913307598E-4</v>
      </c>
      <c r="F377" s="91">
        <v>1.94428943679299E-4</v>
      </c>
    </row>
    <row r="378" spans="1:6">
      <c r="A378" s="5" t="s">
        <v>357</v>
      </c>
      <c r="B378" s="6" t="s">
        <v>366</v>
      </c>
      <c r="C378" s="6" t="s">
        <v>91</v>
      </c>
      <c r="D378" s="9">
        <v>843</v>
      </c>
      <c r="E378" s="90">
        <v>9.3270660170396492E-5</v>
      </c>
      <c r="F378" s="91">
        <v>8.680923519670589E-5</v>
      </c>
    </row>
    <row r="379" spans="1:6">
      <c r="A379" s="5" t="s">
        <v>357</v>
      </c>
      <c r="B379" s="6" t="s">
        <v>366</v>
      </c>
      <c r="C379" s="6" t="s">
        <v>113</v>
      </c>
      <c r="D379" s="9">
        <v>566</v>
      </c>
      <c r="E379" s="90">
        <v>6.2623005523658896E-5</v>
      </c>
      <c r="F379" s="91">
        <v>4.2461405232094705E-5</v>
      </c>
    </row>
    <row r="380" spans="1:6">
      <c r="A380" s="5" t="s">
        <v>357</v>
      </c>
      <c r="B380" s="6" t="s">
        <v>366</v>
      </c>
      <c r="C380" s="6" t="s">
        <v>114</v>
      </c>
      <c r="D380" s="9">
        <v>1039</v>
      </c>
      <c r="E380" s="90">
        <v>1.14956365263395E-4</v>
      </c>
      <c r="F380" s="91">
        <v>8.3880342005309601E-5</v>
      </c>
    </row>
    <row r="381" spans="1:6">
      <c r="A381" s="5" t="s">
        <v>357</v>
      </c>
      <c r="B381" s="6" t="s">
        <v>366</v>
      </c>
      <c r="C381" s="6" t="s">
        <v>115</v>
      </c>
      <c r="D381" s="9">
        <v>235</v>
      </c>
      <c r="E381" s="90">
        <v>2.60007178410951E-5</v>
      </c>
      <c r="F381" s="91">
        <v>2.44882898121665E-5</v>
      </c>
    </row>
    <row r="382" spans="1:6">
      <c r="A382" s="5" t="s">
        <v>357</v>
      </c>
      <c r="B382" s="6" t="s">
        <v>366</v>
      </c>
      <c r="C382" s="6" t="s">
        <v>120</v>
      </c>
      <c r="D382" s="9">
        <v>280</v>
      </c>
      <c r="E382" s="90">
        <v>3.0979578704283505E-5</v>
      </c>
      <c r="F382" s="91">
        <v>3.7454149059368504E-5</v>
      </c>
    </row>
    <row r="383" spans="1:6">
      <c r="A383" s="5" t="s">
        <v>357</v>
      </c>
      <c r="B383" s="6" t="s">
        <v>366</v>
      </c>
      <c r="C383" s="6" t="s">
        <v>122</v>
      </c>
      <c r="D383" s="9">
        <v>984</v>
      </c>
      <c r="E383" s="90">
        <v>1.0887109087505399E-4</v>
      </c>
      <c r="F383" s="91">
        <v>1.04611693531443E-4</v>
      </c>
    </row>
    <row r="384" spans="1:6">
      <c r="A384" s="5" t="s">
        <v>357</v>
      </c>
      <c r="B384" s="6" t="s">
        <v>366</v>
      </c>
      <c r="C384" s="6" t="s">
        <v>123</v>
      </c>
      <c r="D384" s="9">
        <v>402</v>
      </c>
      <c r="E384" s="90">
        <v>4.4477823711149902E-5</v>
      </c>
      <c r="F384" s="91">
        <v>4.8544002097963799E-5</v>
      </c>
    </row>
    <row r="385" spans="1:6">
      <c r="A385" s="5" t="s">
        <v>357</v>
      </c>
      <c r="B385" s="6" t="s">
        <v>366</v>
      </c>
      <c r="C385" s="6" t="s">
        <v>96</v>
      </c>
      <c r="D385" s="9">
        <v>360</v>
      </c>
      <c r="E385" s="90">
        <v>3.9830886905507399E-5</v>
      </c>
      <c r="F385" s="91">
        <v>4.6282242202368894E-5</v>
      </c>
    </row>
    <row r="386" spans="1:6">
      <c r="A386" s="5" t="s">
        <v>357</v>
      </c>
      <c r="B386" s="6" t="s">
        <v>366</v>
      </c>
      <c r="C386" s="6" t="s">
        <v>129</v>
      </c>
      <c r="D386" s="9">
        <v>2570</v>
      </c>
      <c r="E386" s="90">
        <v>2.8434827596431696E-4</v>
      </c>
      <c r="F386" s="91">
        <v>2.7040171479246201E-4</v>
      </c>
    </row>
    <row r="387" spans="1:6">
      <c r="A387" s="5" t="s">
        <v>357</v>
      </c>
      <c r="B387" s="6" t="s">
        <v>366</v>
      </c>
      <c r="C387" s="6" t="s">
        <v>130</v>
      </c>
      <c r="D387" s="9">
        <v>217</v>
      </c>
      <c r="E387" s="90">
        <v>2.4009173495819701E-5</v>
      </c>
      <c r="F387" s="91">
        <v>2.03678241848401E-5</v>
      </c>
    </row>
    <row r="388" spans="1:6">
      <c r="A388" s="5" t="s">
        <v>357</v>
      </c>
      <c r="B388" s="6" t="s">
        <v>367</v>
      </c>
      <c r="C388" s="6" t="s">
        <v>368</v>
      </c>
      <c r="D388" s="9">
        <v>81</v>
      </c>
      <c r="E388" s="90">
        <v>8.9619495537391703E-6</v>
      </c>
      <c r="F388" s="91">
        <v>7.6584162721914896E-6</v>
      </c>
    </row>
    <row r="389" spans="1:6">
      <c r="A389" s="5" t="s">
        <v>357</v>
      </c>
      <c r="B389" s="6" t="s">
        <v>367</v>
      </c>
      <c r="C389" s="6" t="s">
        <v>369</v>
      </c>
      <c r="D389" s="9">
        <v>1465</v>
      </c>
      <c r="E389" s="90">
        <v>1.6208958143491202E-4</v>
      </c>
      <c r="F389" s="91">
        <v>1.17980458852764E-4</v>
      </c>
    </row>
    <row r="390" spans="1:6">
      <c r="A390" s="5" t="s">
        <v>357</v>
      </c>
      <c r="B390" s="6" t="s">
        <v>367</v>
      </c>
      <c r="C390" s="6" t="s">
        <v>370</v>
      </c>
      <c r="D390" s="9">
        <v>779</v>
      </c>
      <c r="E390" s="90">
        <v>8.6189613609417398E-5</v>
      </c>
      <c r="F390" s="91">
        <v>7.1129933668145892E-5</v>
      </c>
    </row>
    <row r="391" spans="1:6">
      <c r="A391" s="5" t="s">
        <v>357</v>
      </c>
      <c r="B391" s="6" t="s">
        <v>367</v>
      </c>
      <c r="C391" s="6" t="s">
        <v>371</v>
      </c>
      <c r="D391" s="9">
        <v>568</v>
      </c>
      <c r="E391" s="90">
        <v>6.2844288228689502E-5</v>
      </c>
      <c r="F391" s="91">
        <v>6.5029517809460407E-5</v>
      </c>
    </row>
    <row r="392" spans="1:6">
      <c r="A392" s="5" t="s">
        <v>357</v>
      </c>
      <c r="B392" s="6" t="s">
        <v>367</v>
      </c>
      <c r="C392" s="6" t="s">
        <v>372</v>
      </c>
      <c r="D392" s="9">
        <v>2754</v>
      </c>
      <c r="E392" s="90">
        <v>3.0470628482713201E-4</v>
      </c>
      <c r="F392" s="91">
        <v>1.6588429853747503E-4</v>
      </c>
    </row>
    <row r="393" spans="1:6">
      <c r="A393" s="5" t="s">
        <v>357</v>
      </c>
      <c r="B393" s="6" t="s">
        <v>367</v>
      </c>
      <c r="C393" s="6" t="s">
        <v>373</v>
      </c>
      <c r="D393" s="9">
        <v>483</v>
      </c>
      <c r="E393" s="90">
        <v>5.3439773264889106E-5</v>
      </c>
      <c r="F393" s="91">
        <v>4.7777688960329698E-5</v>
      </c>
    </row>
    <row r="394" spans="1:6">
      <c r="A394" s="5" t="s">
        <v>357</v>
      </c>
      <c r="B394" s="6" t="s">
        <v>367</v>
      </c>
      <c r="C394" s="6" t="s">
        <v>374</v>
      </c>
      <c r="D394" s="9">
        <v>303</v>
      </c>
      <c r="E394" s="90">
        <v>3.3524329812135399E-5</v>
      </c>
      <c r="F394" s="91">
        <v>2.1565083688487598E-5</v>
      </c>
    </row>
    <row r="395" spans="1:6">
      <c r="A395" s="5" t="s">
        <v>357</v>
      </c>
      <c r="B395" s="6" t="s">
        <v>367</v>
      </c>
      <c r="C395" s="6" t="s">
        <v>375</v>
      </c>
      <c r="D395" s="9">
        <v>72</v>
      </c>
      <c r="E395" s="90">
        <v>7.9661773811014805E-6</v>
      </c>
      <c r="F395" s="91">
        <v>6.1687700929519003E-6</v>
      </c>
    </row>
    <row r="396" spans="1:6">
      <c r="A396" s="5" t="s">
        <v>357</v>
      </c>
      <c r="B396" s="6" t="s">
        <v>367</v>
      </c>
      <c r="C396" s="6" t="s">
        <v>376</v>
      </c>
      <c r="D396" s="9">
        <v>209</v>
      </c>
      <c r="E396" s="90">
        <v>2.3124042675697399E-5</v>
      </c>
      <c r="F396" s="91">
        <v>2.8115360279411198E-5</v>
      </c>
    </row>
    <row r="397" spans="1:6">
      <c r="A397" s="5" t="s">
        <v>357</v>
      </c>
      <c r="B397" s="6" t="s">
        <v>367</v>
      </c>
      <c r="C397" s="6" t="s">
        <v>377</v>
      </c>
      <c r="D397" s="9">
        <v>64</v>
      </c>
      <c r="E397" s="90">
        <v>7.0810465609791006E-6</v>
      </c>
      <c r="F397" s="91">
        <v>7.8295679726516401E-6</v>
      </c>
    </row>
    <row r="398" spans="1:6">
      <c r="A398" s="5" t="s">
        <v>357</v>
      </c>
      <c r="B398" s="6" t="s">
        <v>367</v>
      </c>
      <c r="C398" s="6" t="s">
        <v>378</v>
      </c>
      <c r="D398" s="9">
        <v>287</v>
      </c>
      <c r="E398" s="90">
        <v>3.1754068171890599E-5</v>
      </c>
      <c r="F398" s="91">
        <v>2.2502946658483498E-5</v>
      </c>
    </row>
    <row r="399" spans="1:6">
      <c r="A399" s="5" t="s">
        <v>357</v>
      </c>
      <c r="B399" s="6" t="s">
        <v>367</v>
      </c>
      <c r="C399" s="6" t="s">
        <v>379</v>
      </c>
      <c r="D399" s="9">
        <v>40</v>
      </c>
      <c r="E399" s="90">
        <v>4.4256541006119404E-6</v>
      </c>
      <c r="F399" s="91">
        <v>4.91776820517217E-6</v>
      </c>
    </row>
    <row r="400" spans="1:6">
      <c r="A400" s="5" t="s">
        <v>357</v>
      </c>
      <c r="B400" s="6" t="s">
        <v>367</v>
      </c>
      <c r="C400" s="6" t="s">
        <v>380</v>
      </c>
      <c r="D400" s="9">
        <v>189</v>
      </c>
      <c r="E400" s="90">
        <v>2.09112156253914E-5</v>
      </c>
      <c r="F400" s="91">
        <v>2.6406545831975397E-5</v>
      </c>
    </row>
    <row r="401" spans="1:6">
      <c r="A401" s="5" t="s">
        <v>357</v>
      </c>
      <c r="B401" s="6" t="s">
        <v>367</v>
      </c>
      <c r="C401" s="6" t="s">
        <v>381</v>
      </c>
      <c r="D401" s="9">
        <v>2685</v>
      </c>
      <c r="E401" s="90">
        <v>2.9707203150357601E-4</v>
      </c>
      <c r="F401" s="91">
        <v>2.7330562895812999E-4</v>
      </c>
    </row>
    <row r="402" spans="1:6">
      <c r="A402" s="5" t="s">
        <v>357</v>
      </c>
      <c r="B402" s="6" t="s">
        <v>367</v>
      </c>
      <c r="C402" s="6" t="s">
        <v>382</v>
      </c>
      <c r="D402" s="9">
        <v>178</v>
      </c>
      <c r="E402" s="90">
        <v>1.96941607477231E-5</v>
      </c>
      <c r="F402" s="91">
        <v>2.2062270600289002E-5</v>
      </c>
    </row>
    <row r="403" spans="1:6">
      <c r="A403" s="5" t="s">
        <v>357</v>
      </c>
      <c r="B403" s="6" t="s">
        <v>367</v>
      </c>
      <c r="C403" s="6" t="s">
        <v>383</v>
      </c>
      <c r="D403" s="9">
        <v>165</v>
      </c>
      <c r="E403" s="90">
        <v>1.8255823165024202E-5</v>
      </c>
      <c r="F403" s="91">
        <v>2.5405636080116098E-5</v>
      </c>
    </row>
    <row r="404" spans="1:6">
      <c r="A404" s="5" t="s">
        <v>357</v>
      </c>
      <c r="B404" s="6" t="s">
        <v>367</v>
      </c>
      <c r="C404" s="6" t="s">
        <v>384</v>
      </c>
      <c r="D404" s="9">
        <v>418</v>
      </c>
      <c r="E404" s="90">
        <v>4.6248085351394702E-5</v>
      </c>
      <c r="F404" s="91">
        <v>4.5696535511364694E-5</v>
      </c>
    </row>
    <row r="405" spans="1:6">
      <c r="A405" s="5" t="s">
        <v>357</v>
      </c>
      <c r="B405" s="6" t="s">
        <v>385</v>
      </c>
      <c r="C405" s="6" t="s">
        <v>386</v>
      </c>
      <c r="D405" s="9">
        <v>58</v>
      </c>
      <c r="E405" s="90">
        <v>6.4171984458873097E-6</v>
      </c>
      <c r="F405" s="91">
        <v>9.8112005129268102E-6</v>
      </c>
    </row>
    <row r="406" spans="1:6">
      <c r="A406" s="5" t="s">
        <v>357</v>
      </c>
      <c r="B406" s="6" t="s">
        <v>387</v>
      </c>
      <c r="C406" s="6" t="s">
        <v>388</v>
      </c>
      <c r="D406" s="9">
        <v>297</v>
      </c>
      <c r="E406" s="90">
        <v>3.2860481697043602E-5</v>
      </c>
      <c r="F406" s="91">
        <v>3.6687249430898004E-5</v>
      </c>
    </row>
    <row r="407" spans="1:6">
      <c r="A407" s="5" t="s">
        <v>357</v>
      </c>
      <c r="B407" s="6" t="s">
        <v>387</v>
      </c>
      <c r="C407" s="6" t="s">
        <v>389</v>
      </c>
      <c r="D407" s="9">
        <v>850</v>
      </c>
      <c r="E407" s="90">
        <v>9.4045149638003606E-5</v>
      </c>
      <c r="F407" s="91">
        <v>6.3712077147559895E-5</v>
      </c>
    </row>
    <row r="408" spans="1:6">
      <c r="A408" s="5" t="s">
        <v>357</v>
      </c>
      <c r="B408" s="6" t="s">
        <v>387</v>
      </c>
      <c r="C408" s="6" t="s">
        <v>390</v>
      </c>
      <c r="D408" s="9">
        <v>937</v>
      </c>
      <c r="E408" s="90">
        <v>1.03670947306835E-4</v>
      </c>
      <c r="F408" s="91">
        <v>8.0946341858577302E-5</v>
      </c>
    </row>
    <row r="409" spans="1:6">
      <c r="A409" s="5" t="s">
        <v>357</v>
      </c>
      <c r="B409" s="6" t="s">
        <v>391</v>
      </c>
      <c r="C409" s="6" t="s">
        <v>392</v>
      </c>
      <c r="D409" s="9">
        <v>270</v>
      </c>
      <c r="E409" s="90">
        <v>2.98731651791306E-5</v>
      </c>
      <c r="F409" s="91">
        <v>2.7542715727165301E-5</v>
      </c>
    </row>
    <row r="410" spans="1:6">
      <c r="A410" s="5" t="s">
        <v>357</v>
      </c>
      <c r="B410" s="6" t="s">
        <v>391</v>
      </c>
      <c r="C410" s="6" t="s">
        <v>393</v>
      </c>
      <c r="D410" s="9">
        <v>363</v>
      </c>
      <c r="E410" s="90">
        <v>4.0162810963053302E-5</v>
      </c>
      <c r="F410" s="91">
        <v>4.0052005532042999E-5</v>
      </c>
    </row>
    <row r="411" spans="1:6">
      <c r="A411" s="5" t="s">
        <v>357</v>
      </c>
      <c r="B411" s="6" t="s">
        <v>391</v>
      </c>
      <c r="C411" s="6" t="s">
        <v>394</v>
      </c>
      <c r="D411" s="9">
        <v>902</v>
      </c>
      <c r="E411" s="90">
        <v>9.9798499968799091E-5</v>
      </c>
      <c r="F411" s="91">
        <v>6.6603084342821002E-5</v>
      </c>
    </row>
    <row r="412" spans="1:6">
      <c r="A412" s="5" t="s">
        <v>357</v>
      </c>
      <c r="B412" s="6" t="s">
        <v>391</v>
      </c>
      <c r="C412" s="6" t="s">
        <v>395</v>
      </c>
      <c r="D412" s="9">
        <v>1445</v>
      </c>
      <c r="E412" s="90">
        <v>1.5987675438460601E-4</v>
      </c>
      <c r="F412" s="91">
        <v>1.1101232250412899E-4</v>
      </c>
    </row>
    <row r="413" spans="1:6">
      <c r="A413" s="5" t="s">
        <v>357</v>
      </c>
      <c r="B413" s="6" t="s">
        <v>391</v>
      </c>
      <c r="C413" s="6" t="s">
        <v>396</v>
      </c>
      <c r="D413" s="9">
        <v>564</v>
      </c>
      <c r="E413" s="90">
        <v>6.2401722818628303E-5</v>
      </c>
      <c r="F413" s="91">
        <v>4.2770287148949501E-5</v>
      </c>
    </row>
    <row r="414" spans="1:6">
      <c r="A414" s="5" t="s">
        <v>357</v>
      </c>
      <c r="B414" s="6" t="s">
        <v>391</v>
      </c>
      <c r="C414" s="6" t="s">
        <v>397</v>
      </c>
      <c r="D414" s="9">
        <v>563</v>
      </c>
      <c r="E414" s="90">
        <v>6.2291081466113007E-5</v>
      </c>
      <c r="F414" s="91">
        <v>4.5886807653352401E-5</v>
      </c>
    </row>
    <row r="415" spans="1:6">
      <c r="A415" s="5" t="s">
        <v>357</v>
      </c>
      <c r="B415" s="6" t="s">
        <v>391</v>
      </c>
      <c r="C415" s="6" t="s">
        <v>398</v>
      </c>
      <c r="D415" s="9">
        <v>136</v>
      </c>
      <c r="E415" s="90">
        <v>1.5047223942080601E-5</v>
      </c>
      <c r="F415" s="91">
        <v>2.2920771223425502E-5</v>
      </c>
    </row>
    <row r="416" spans="1:6">
      <c r="A416" s="5" t="s">
        <v>357</v>
      </c>
      <c r="B416" s="6" t="s">
        <v>391</v>
      </c>
      <c r="C416" s="6" t="s">
        <v>399</v>
      </c>
      <c r="D416" s="9">
        <v>169</v>
      </c>
      <c r="E416" s="90">
        <v>1.8698388575085401E-5</v>
      </c>
      <c r="F416" s="91">
        <v>1.9345581842038802E-5</v>
      </c>
    </row>
    <row r="417" spans="1:6">
      <c r="A417" s="5" t="s">
        <v>357</v>
      </c>
      <c r="B417" s="6" t="s">
        <v>391</v>
      </c>
      <c r="C417" s="6" t="s">
        <v>400</v>
      </c>
      <c r="D417" s="9">
        <v>1610</v>
      </c>
      <c r="E417" s="90">
        <v>1.7813257754963001E-4</v>
      </c>
      <c r="F417" s="91">
        <v>9.3461575757640896E-5</v>
      </c>
    </row>
    <row r="418" spans="1:6">
      <c r="A418" s="5" t="s">
        <v>357</v>
      </c>
      <c r="B418" s="6" t="s">
        <v>391</v>
      </c>
      <c r="C418" s="6" t="s">
        <v>401</v>
      </c>
      <c r="D418" s="9">
        <v>153</v>
      </c>
      <c r="E418" s="90">
        <v>1.6928126934840702E-5</v>
      </c>
      <c r="F418" s="91">
        <v>1.46708676504405E-5</v>
      </c>
    </row>
    <row r="419" spans="1:6">
      <c r="A419" s="5" t="s">
        <v>357</v>
      </c>
      <c r="B419" s="6" t="s">
        <v>391</v>
      </c>
      <c r="C419" s="6" t="s">
        <v>402</v>
      </c>
      <c r="D419" s="9">
        <v>205</v>
      </c>
      <c r="E419" s="90">
        <v>2.26814772656362E-5</v>
      </c>
      <c r="F419" s="91">
        <v>2.6150025070824501E-5</v>
      </c>
    </row>
    <row r="420" spans="1:6">
      <c r="A420" s="5" t="s">
        <v>357</v>
      </c>
      <c r="B420" s="6" t="s">
        <v>391</v>
      </c>
      <c r="C420" s="6" t="s">
        <v>403</v>
      </c>
      <c r="D420" s="9">
        <v>196</v>
      </c>
      <c r="E420" s="90">
        <v>2.16857050929985E-5</v>
      </c>
      <c r="F420" s="91">
        <v>2.17550832613965E-5</v>
      </c>
    </row>
    <row r="421" spans="1:6">
      <c r="A421" s="5" t="s">
        <v>357</v>
      </c>
      <c r="B421" s="6" t="s">
        <v>391</v>
      </c>
      <c r="C421" s="6" t="s">
        <v>404</v>
      </c>
      <c r="D421" s="9">
        <v>614</v>
      </c>
      <c r="E421" s="90">
        <v>6.7933790444393196E-5</v>
      </c>
      <c r="F421" s="91">
        <v>5.0191309619988693E-5</v>
      </c>
    </row>
    <row r="422" spans="1:6">
      <c r="A422" s="5" t="s">
        <v>357</v>
      </c>
      <c r="B422" s="6" t="s">
        <v>391</v>
      </c>
      <c r="C422" s="6" t="s">
        <v>405</v>
      </c>
      <c r="D422" s="9">
        <v>158</v>
      </c>
      <c r="E422" s="90">
        <v>1.7481333697417098E-5</v>
      </c>
      <c r="F422" s="91">
        <v>1.6068528603834701E-5</v>
      </c>
    </row>
    <row r="423" spans="1:6">
      <c r="A423" s="5" t="s">
        <v>357</v>
      </c>
      <c r="B423" s="6" t="s">
        <v>391</v>
      </c>
      <c r="C423" s="6" t="s">
        <v>406</v>
      </c>
      <c r="D423" s="9">
        <v>262</v>
      </c>
      <c r="E423" s="90">
        <v>2.89880343590082E-5</v>
      </c>
      <c r="F423" s="91">
        <v>2.4768171729438498E-5</v>
      </c>
    </row>
    <row r="424" spans="1:6">
      <c r="A424" s="5" t="s">
        <v>357</v>
      </c>
      <c r="B424" s="6" t="s">
        <v>391</v>
      </c>
      <c r="C424" s="6" t="s">
        <v>407</v>
      </c>
      <c r="D424" s="9">
        <v>765</v>
      </c>
      <c r="E424" s="90">
        <v>8.4640634674203305E-5</v>
      </c>
      <c r="F424" s="91">
        <v>6.59231155305943E-5</v>
      </c>
    </row>
    <row r="425" spans="1:6">
      <c r="A425" s="5" t="s">
        <v>357</v>
      </c>
      <c r="B425" s="6" t="s">
        <v>391</v>
      </c>
      <c r="C425" s="6" t="s">
        <v>408</v>
      </c>
      <c r="D425" s="9">
        <v>230</v>
      </c>
      <c r="E425" s="90">
        <v>2.5447511078518599E-5</v>
      </c>
      <c r="F425" s="91">
        <v>3.0171303898023099E-5</v>
      </c>
    </row>
    <row r="426" spans="1:6">
      <c r="A426" s="5" t="s">
        <v>357</v>
      </c>
      <c r="B426" s="6" t="s">
        <v>391</v>
      </c>
      <c r="C426" s="6" t="s">
        <v>409</v>
      </c>
      <c r="D426" s="9">
        <v>578</v>
      </c>
      <c r="E426" s="90">
        <v>6.3950701753842491E-5</v>
      </c>
      <c r="F426" s="91">
        <v>5.1002455168844602E-5</v>
      </c>
    </row>
    <row r="427" spans="1:6">
      <c r="A427" s="5" t="s">
        <v>357</v>
      </c>
      <c r="B427" s="6" t="s">
        <v>391</v>
      </c>
      <c r="C427" s="6" t="s">
        <v>410</v>
      </c>
      <c r="D427" s="9">
        <v>723</v>
      </c>
      <c r="E427" s="90">
        <v>7.9993697868560714E-5</v>
      </c>
      <c r="F427" s="91">
        <v>6.9079793828715104E-5</v>
      </c>
    </row>
    <row r="428" spans="1:6">
      <c r="A428" s="5" t="s">
        <v>357</v>
      </c>
      <c r="B428" s="6" t="s">
        <v>391</v>
      </c>
      <c r="C428" s="6" t="s">
        <v>129</v>
      </c>
      <c r="D428" s="9">
        <v>1383</v>
      </c>
      <c r="E428" s="90">
        <v>1.53016990528658E-4</v>
      </c>
      <c r="F428" s="91">
        <v>1.13114566552096E-4</v>
      </c>
    </row>
    <row r="429" spans="1:6">
      <c r="A429" s="5" t="s">
        <v>357</v>
      </c>
      <c r="B429" s="6" t="s">
        <v>411</v>
      </c>
      <c r="C429" s="6" t="s">
        <v>412</v>
      </c>
      <c r="D429" s="9">
        <v>368</v>
      </c>
      <c r="E429" s="90">
        <v>4.0716017725629796E-5</v>
      </c>
      <c r="F429" s="91">
        <v>1.01278739243192E-4</v>
      </c>
    </row>
    <row r="430" spans="1:6">
      <c r="A430" s="5" t="s">
        <v>357</v>
      </c>
      <c r="B430" s="6" t="s">
        <v>411</v>
      </c>
      <c r="C430" s="6" t="s">
        <v>413</v>
      </c>
      <c r="D430" s="9">
        <v>1339</v>
      </c>
      <c r="E430" s="90">
        <v>1.4814877101798502E-4</v>
      </c>
      <c r="F430" s="91">
        <v>3.6427846240795004E-4</v>
      </c>
    </row>
    <row r="431" spans="1:6">
      <c r="A431" s="5" t="s">
        <v>357</v>
      </c>
      <c r="B431" s="6" t="s">
        <v>411</v>
      </c>
      <c r="C431" s="6" t="s">
        <v>414</v>
      </c>
      <c r="D431" s="9">
        <v>2492</v>
      </c>
      <c r="E431" s="90">
        <v>2.7571825046812399E-4</v>
      </c>
      <c r="F431" s="91">
        <v>7.6411753472570602E-4</v>
      </c>
    </row>
    <row r="432" spans="1:6">
      <c r="A432" s="5" t="s">
        <v>357</v>
      </c>
      <c r="B432" s="6" t="s">
        <v>411</v>
      </c>
      <c r="C432" s="6" t="s">
        <v>415</v>
      </c>
      <c r="D432" s="9">
        <v>358</v>
      </c>
      <c r="E432" s="90">
        <v>3.96096042004768E-5</v>
      </c>
      <c r="F432" s="91">
        <v>7.3098793559957706E-5</v>
      </c>
    </row>
    <row r="433" spans="1:6">
      <c r="A433" s="5" t="s">
        <v>357</v>
      </c>
      <c r="B433" s="6" t="s">
        <v>411</v>
      </c>
      <c r="C433" s="6" t="s">
        <v>416</v>
      </c>
      <c r="D433" s="9">
        <v>209</v>
      </c>
      <c r="E433" s="90">
        <v>2.3124042675697399E-5</v>
      </c>
      <c r="F433" s="91">
        <v>8.574567248074359E-5</v>
      </c>
    </row>
    <row r="434" spans="1:6">
      <c r="A434" s="5" t="s">
        <v>357</v>
      </c>
      <c r="B434" s="6" t="s">
        <v>411</v>
      </c>
      <c r="C434" s="6" t="s">
        <v>417</v>
      </c>
      <c r="D434" s="9">
        <v>87</v>
      </c>
      <c r="E434" s="90">
        <v>9.6257976688309595E-6</v>
      </c>
      <c r="F434" s="91">
        <v>2.6895431305784499E-5</v>
      </c>
    </row>
    <row r="435" spans="1:6">
      <c r="A435" s="5" t="s">
        <v>357</v>
      </c>
      <c r="B435" s="6" t="s">
        <v>411</v>
      </c>
      <c r="C435" s="6" t="s">
        <v>418</v>
      </c>
      <c r="D435" s="9">
        <v>509</v>
      </c>
      <c r="E435" s="90">
        <v>5.6316448430286903E-5</v>
      </c>
      <c r="F435" s="91">
        <v>1.7970959269942999E-4</v>
      </c>
    </row>
    <row r="436" spans="1:6">
      <c r="A436" s="5" t="s">
        <v>357</v>
      </c>
      <c r="B436" s="6" t="s">
        <v>411</v>
      </c>
      <c r="C436" s="6" t="s">
        <v>419</v>
      </c>
      <c r="D436" s="9">
        <v>260</v>
      </c>
      <c r="E436" s="90">
        <v>2.8766751653977601E-5</v>
      </c>
      <c r="F436" s="91">
        <v>9.5063079060453206E-5</v>
      </c>
    </row>
    <row r="437" spans="1:6">
      <c r="A437" s="5" t="s">
        <v>357</v>
      </c>
      <c r="B437" s="6" t="s">
        <v>411</v>
      </c>
      <c r="C437" s="6" t="s">
        <v>420</v>
      </c>
      <c r="D437" s="9">
        <v>1358</v>
      </c>
      <c r="E437" s="90">
        <v>1.5025095671577501E-4</v>
      </c>
      <c r="F437" s="91">
        <v>2.9044945976917799E-4</v>
      </c>
    </row>
    <row r="438" spans="1:6">
      <c r="A438" s="5" t="s">
        <v>357</v>
      </c>
      <c r="B438" s="6" t="s">
        <v>411</v>
      </c>
      <c r="C438" s="6" t="s">
        <v>421</v>
      </c>
      <c r="D438" s="9">
        <v>4</v>
      </c>
      <c r="E438" s="90">
        <v>4.4256541006119305E-7</v>
      </c>
      <c r="F438" s="91">
        <v>1.0031204132769599E-6</v>
      </c>
    </row>
    <row r="439" spans="1:6">
      <c r="A439" s="5" t="s">
        <v>357</v>
      </c>
      <c r="B439" s="6" t="s">
        <v>411</v>
      </c>
      <c r="C439" s="6" t="s">
        <v>422</v>
      </c>
      <c r="D439" s="9">
        <v>99</v>
      </c>
      <c r="E439" s="90">
        <v>1.0953493899014499E-5</v>
      </c>
      <c r="F439" s="91">
        <v>6.5809418597599501E-5</v>
      </c>
    </row>
    <row r="440" spans="1:6">
      <c r="A440" s="5" t="s">
        <v>357</v>
      </c>
      <c r="B440" s="6" t="s">
        <v>411</v>
      </c>
      <c r="C440" s="6" t="s">
        <v>423</v>
      </c>
      <c r="D440" s="9">
        <v>112</v>
      </c>
      <c r="E440" s="90">
        <v>1.2391831481713401E-5</v>
      </c>
      <c r="F440" s="91">
        <v>3.2678504757962899E-5</v>
      </c>
    </row>
    <row r="441" spans="1:6">
      <c r="A441" s="5" t="s">
        <v>357</v>
      </c>
      <c r="B441" s="6" t="s">
        <v>411</v>
      </c>
      <c r="C441" s="6" t="s">
        <v>424</v>
      </c>
      <c r="D441" s="9">
        <v>43</v>
      </c>
      <c r="E441" s="90">
        <v>4.7575781581578299E-6</v>
      </c>
      <c r="F441" s="91">
        <v>1.7189604592695299E-5</v>
      </c>
    </row>
    <row r="442" spans="1:6">
      <c r="A442" s="5" t="s">
        <v>357</v>
      </c>
      <c r="B442" s="6" t="s">
        <v>411</v>
      </c>
      <c r="C442" s="6" t="s">
        <v>425</v>
      </c>
      <c r="D442" s="9">
        <v>1553</v>
      </c>
      <c r="E442" s="90">
        <v>1.71826020456258E-4</v>
      </c>
      <c r="F442" s="91">
        <v>6.2381912082548402E-4</v>
      </c>
    </row>
    <row r="443" spans="1:6">
      <c r="A443" s="5" t="s">
        <v>357</v>
      </c>
      <c r="B443" s="6" t="s">
        <v>411</v>
      </c>
      <c r="C443" s="6" t="s">
        <v>426</v>
      </c>
      <c r="D443" s="9">
        <v>155</v>
      </c>
      <c r="E443" s="90">
        <v>1.7149409639871301E-5</v>
      </c>
      <c r="F443" s="91">
        <v>5.8537576329461699E-5</v>
      </c>
    </row>
    <row r="444" spans="1:6">
      <c r="A444" s="5" t="s">
        <v>357</v>
      </c>
      <c r="B444" s="6" t="s">
        <v>411</v>
      </c>
      <c r="C444" s="6" t="s">
        <v>427</v>
      </c>
      <c r="D444" s="9">
        <v>9</v>
      </c>
      <c r="E444" s="90">
        <v>9.9577217263768613E-7</v>
      </c>
      <c r="F444" s="91">
        <v>4.45285923744808E-6</v>
      </c>
    </row>
    <row r="445" spans="1:6">
      <c r="A445" s="5" t="s">
        <v>357</v>
      </c>
      <c r="B445" s="6" t="s">
        <v>411</v>
      </c>
      <c r="C445" s="6" t="s">
        <v>428</v>
      </c>
      <c r="D445" s="9">
        <v>279</v>
      </c>
      <c r="E445" s="90">
        <v>3.0868937351768297E-5</v>
      </c>
      <c r="F445" s="91">
        <v>1.1978110410089701E-4</v>
      </c>
    </row>
    <row r="446" spans="1:6">
      <c r="A446" s="5" t="s">
        <v>357</v>
      </c>
      <c r="B446" s="6" t="s">
        <v>411</v>
      </c>
      <c r="C446" s="6" t="s">
        <v>429</v>
      </c>
      <c r="D446" s="9">
        <v>746</v>
      </c>
      <c r="E446" s="90">
        <v>8.2538448976412595E-5</v>
      </c>
      <c r="F446" s="91">
        <v>1.8925235669733299E-4</v>
      </c>
    </row>
    <row r="447" spans="1:6">
      <c r="A447" s="5" t="s">
        <v>357</v>
      </c>
      <c r="B447" s="6" t="s">
        <v>411</v>
      </c>
      <c r="C447" s="6" t="s">
        <v>430</v>
      </c>
      <c r="D447" s="9">
        <v>843</v>
      </c>
      <c r="E447" s="90">
        <v>9.3270660170396492E-5</v>
      </c>
      <c r="F447" s="91">
        <v>3.09395286156043E-4</v>
      </c>
    </row>
    <row r="448" spans="1:6">
      <c r="A448" s="5" t="s">
        <v>357</v>
      </c>
      <c r="B448" s="6" t="s">
        <v>411</v>
      </c>
      <c r="C448" s="6" t="s">
        <v>431</v>
      </c>
      <c r="D448" s="9">
        <v>450</v>
      </c>
      <c r="E448" s="90">
        <v>4.9788608631884303E-5</v>
      </c>
      <c r="F448" s="91">
        <v>2.08342955797476E-4</v>
      </c>
    </row>
    <row r="449" spans="1:6">
      <c r="A449" s="5" t="s">
        <v>357</v>
      </c>
      <c r="B449" s="6" t="s">
        <v>411</v>
      </c>
      <c r="C449" s="6" t="s">
        <v>432</v>
      </c>
      <c r="D449" s="9">
        <v>98</v>
      </c>
      <c r="E449" s="90">
        <v>1.0842852546499199E-5</v>
      </c>
      <c r="F449" s="91">
        <v>7.5573581678007901E-5</v>
      </c>
    </row>
    <row r="450" spans="1:6">
      <c r="A450" s="5" t="s">
        <v>357</v>
      </c>
      <c r="B450" s="6" t="s">
        <v>411</v>
      </c>
      <c r="C450" s="6" t="s">
        <v>433</v>
      </c>
      <c r="D450" s="9">
        <v>436</v>
      </c>
      <c r="E450" s="90">
        <v>4.8239629696670102E-5</v>
      </c>
      <c r="F450" s="91">
        <v>1.79560041899893E-4</v>
      </c>
    </row>
    <row r="451" spans="1:6">
      <c r="A451" s="5" t="s">
        <v>357</v>
      </c>
      <c r="B451" s="6" t="s">
        <v>411</v>
      </c>
      <c r="C451" s="6" t="s">
        <v>434</v>
      </c>
      <c r="D451" s="9">
        <v>138</v>
      </c>
      <c r="E451" s="90">
        <v>1.5268506647111201E-5</v>
      </c>
      <c r="F451" s="91">
        <v>6.4528768813992398E-5</v>
      </c>
    </row>
    <row r="452" spans="1:6">
      <c r="A452" s="5" t="s">
        <v>357</v>
      </c>
      <c r="B452" s="6" t="s">
        <v>411</v>
      </c>
      <c r="C452" s="6" t="s">
        <v>435</v>
      </c>
      <c r="D452" s="9">
        <v>63</v>
      </c>
      <c r="E452" s="90">
        <v>6.9704052084638001E-6</v>
      </c>
      <c r="F452" s="91">
        <v>4.2686248895177401E-5</v>
      </c>
    </row>
    <row r="453" spans="1:6">
      <c r="A453" s="5" t="s">
        <v>357</v>
      </c>
      <c r="B453" s="6" t="s">
        <v>411</v>
      </c>
      <c r="C453" s="6" t="s">
        <v>436</v>
      </c>
      <c r="D453" s="9">
        <v>196</v>
      </c>
      <c r="E453" s="90">
        <v>2.16857050929985E-5</v>
      </c>
      <c r="F453" s="91">
        <v>1.0636961997184E-4</v>
      </c>
    </row>
    <row r="454" spans="1:6">
      <c r="A454" s="5" t="s">
        <v>357</v>
      </c>
      <c r="B454" s="6" t="s">
        <v>411</v>
      </c>
      <c r="C454" s="6" t="s">
        <v>437</v>
      </c>
      <c r="D454" s="9">
        <v>578</v>
      </c>
      <c r="E454" s="90">
        <v>6.3950701753842491E-5</v>
      </c>
      <c r="F454" s="91">
        <v>3.97629979692026E-4</v>
      </c>
    </row>
    <row r="455" spans="1:6">
      <c r="A455" s="5" t="s">
        <v>357</v>
      </c>
      <c r="B455" s="6" t="s">
        <v>411</v>
      </c>
      <c r="C455" s="6" t="s">
        <v>438</v>
      </c>
      <c r="D455" s="9">
        <v>57</v>
      </c>
      <c r="E455" s="90">
        <v>6.3065570933720101E-6</v>
      </c>
      <c r="F455" s="91">
        <v>4.7872998512030897E-5</v>
      </c>
    </row>
    <row r="456" spans="1:6">
      <c r="A456" s="5" t="s">
        <v>357</v>
      </c>
      <c r="B456" s="6" t="s">
        <v>411</v>
      </c>
      <c r="C456" s="6" t="s">
        <v>439</v>
      </c>
      <c r="D456" s="9">
        <v>166</v>
      </c>
      <c r="E456" s="90">
        <v>1.8366464517539498E-5</v>
      </c>
      <c r="F456" s="91">
        <v>6.88059133680369E-5</v>
      </c>
    </row>
    <row r="457" spans="1:6">
      <c r="A457" s="5" t="s">
        <v>357</v>
      </c>
      <c r="B457" s="6" t="s">
        <v>440</v>
      </c>
      <c r="C457" s="6" t="s">
        <v>441</v>
      </c>
      <c r="D457" s="9">
        <v>4027</v>
      </c>
      <c r="E457" s="90">
        <v>4.4555272657910699E-4</v>
      </c>
      <c r="F457" s="91">
        <v>6.7777082939834E-4</v>
      </c>
    </row>
    <row r="458" spans="1:6">
      <c r="A458" s="5" t="s">
        <v>357</v>
      </c>
      <c r="B458" s="6" t="s">
        <v>440</v>
      </c>
      <c r="C458" s="6" t="s">
        <v>442</v>
      </c>
      <c r="D458" s="9">
        <v>634</v>
      </c>
      <c r="E458" s="90">
        <v>7.0146617494699202E-5</v>
      </c>
      <c r="F458" s="91">
        <v>1.10214642975372E-4</v>
      </c>
    </row>
    <row r="459" spans="1:6">
      <c r="A459" s="5" t="s">
        <v>357</v>
      </c>
      <c r="B459" s="6" t="s">
        <v>440</v>
      </c>
      <c r="C459" s="6" t="s">
        <v>443</v>
      </c>
      <c r="D459" s="9">
        <v>118</v>
      </c>
      <c r="E459" s="90">
        <v>1.30556795968052E-5</v>
      </c>
      <c r="F459" s="91">
        <v>3.5578359470888302E-5</v>
      </c>
    </row>
    <row r="460" spans="1:6">
      <c r="A460" s="5" t="s">
        <v>357</v>
      </c>
      <c r="B460" s="6" t="s">
        <v>440</v>
      </c>
      <c r="C460" s="6" t="s">
        <v>444</v>
      </c>
      <c r="D460" s="9">
        <v>202</v>
      </c>
      <c r="E460" s="90">
        <v>2.2349553208090298E-5</v>
      </c>
      <c r="F460" s="91">
        <v>2.2577323940130397E-5</v>
      </c>
    </row>
    <row r="461" spans="1:6">
      <c r="A461" s="5" t="s">
        <v>357</v>
      </c>
      <c r="B461" s="6" t="s">
        <v>440</v>
      </c>
      <c r="C461" s="6" t="s">
        <v>445</v>
      </c>
      <c r="D461" s="9">
        <v>348</v>
      </c>
      <c r="E461" s="90">
        <v>3.8503190675323797E-5</v>
      </c>
      <c r="F461" s="91">
        <v>5.23664041890694E-5</v>
      </c>
    </row>
    <row r="462" spans="1:6">
      <c r="A462" s="5" t="s">
        <v>357</v>
      </c>
      <c r="B462" s="6" t="s">
        <v>440</v>
      </c>
      <c r="C462" s="6" t="s">
        <v>446</v>
      </c>
      <c r="D462" s="9">
        <v>24</v>
      </c>
      <c r="E462" s="90">
        <v>2.6553924603671598E-6</v>
      </c>
      <c r="F462" s="91">
        <v>4.2073474456163998E-6</v>
      </c>
    </row>
    <row r="463" spans="1:6">
      <c r="A463" s="5" t="s">
        <v>357</v>
      </c>
      <c r="B463" s="6" t="s">
        <v>440</v>
      </c>
      <c r="C463" s="6" t="s">
        <v>447</v>
      </c>
      <c r="D463" s="9">
        <v>303</v>
      </c>
      <c r="E463" s="90">
        <v>3.3524329812135399E-5</v>
      </c>
      <c r="F463" s="91">
        <v>3.4583238502982003E-5</v>
      </c>
    </row>
    <row r="464" spans="1:6">
      <c r="A464" s="5" t="s">
        <v>357</v>
      </c>
      <c r="B464" s="6" t="s">
        <v>440</v>
      </c>
      <c r="C464" s="6" t="s">
        <v>448</v>
      </c>
      <c r="D464" s="9">
        <v>244</v>
      </c>
      <c r="E464" s="90">
        <v>2.69964900137328E-5</v>
      </c>
      <c r="F464" s="91">
        <v>3.4641186431833197E-5</v>
      </c>
    </row>
    <row r="465" spans="1:6">
      <c r="A465" s="5" t="s">
        <v>357</v>
      </c>
      <c r="B465" s="6" t="s">
        <v>440</v>
      </c>
      <c r="C465" s="6" t="s">
        <v>449</v>
      </c>
      <c r="D465" s="9">
        <v>1803</v>
      </c>
      <c r="E465" s="90">
        <v>1.9948635858508298E-4</v>
      </c>
      <c r="F465" s="91">
        <v>1.7896799181915901E-4</v>
      </c>
    </row>
    <row r="466" spans="1:6">
      <c r="A466" s="5" t="s">
        <v>357</v>
      </c>
      <c r="B466" s="6" t="s">
        <v>450</v>
      </c>
      <c r="C466" s="6" t="s">
        <v>451</v>
      </c>
      <c r="D466" s="9">
        <v>43461</v>
      </c>
      <c r="E466" s="90">
        <v>4.8085838216673799E-3</v>
      </c>
      <c r="F466" s="91">
        <v>5.1703702119395203E-3</v>
      </c>
    </row>
    <row r="467" spans="1:6">
      <c r="A467" s="5" t="s">
        <v>357</v>
      </c>
      <c r="B467" s="6" t="s">
        <v>452</v>
      </c>
      <c r="C467" s="6" t="s">
        <v>453</v>
      </c>
      <c r="D467" s="9">
        <v>19</v>
      </c>
      <c r="E467" s="90">
        <v>2.1021856977906702E-6</v>
      </c>
      <c r="F467" s="91">
        <v>5.5811816772480709E-6</v>
      </c>
    </row>
    <row r="468" spans="1:6">
      <c r="A468" s="5" t="s">
        <v>357</v>
      </c>
      <c r="B468" s="6" t="s">
        <v>452</v>
      </c>
      <c r="C468" s="6" t="s">
        <v>454</v>
      </c>
      <c r="D468" s="9">
        <v>31</v>
      </c>
      <c r="E468" s="90">
        <v>3.4298819279742503E-6</v>
      </c>
      <c r="F468" s="91">
        <v>5.9556526816508197E-6</v>
      </c>
    </row>
    <row r="469" spans="1:6">
      <c r="A469" s="5" t="s">
        <v>357</v>
      </c>
      <c r="B469" s="6" t="s">
        <v>455</v>
      </c>
      <c r="C469" s="6" t="s">
        <v>456</v>
      </c>
      <c r="D469" s="9">
        <v>340</v>
      </c>
      <c r="E469" s="90">
        <v>3.76180598552014E-5</v>
      </c>
      <c r="F469" s="91">
        <v>6.2901627749596404E-5</v>
      </c>
    </row>
    <row r="470" spans="1:6">
      <c r="A470" s="5" t="s">
        <v>357</v>
      </c>
      <c r="B470" s="6" t="s">
        <v>455</v>
      </c>
      <c r="C470" s="6" t="s">
        <v>457</v>
      </c>
      <c r="D470" s="9">
        <v>95</v>
      </c>
      <c r="E470" s="90">
        <v>1.0510928488953299E-5</v>
      </c>
      <c r="F470" s="91">
        <v>1.8144649049223398E-5</v>
      </c>
    </row>
    <row r="471" spans="1:6">
      <c r="A471" s="5" t="s">
        <v>357</v>
      </c>
      <c r="B471" s="6" t="s">
        <v>455</v>
      </c>
      <c r="C471" s="6" t="s">
        <v>458</v>
      </c>
      <c r="D471" s="9">
        <v>139</v>
      </c>
      <c r="E471" s="90">
        <v>1.53791479996265E-5</v>
      </c>
      <c r="F471" s="91">
        <v>2.8432884153853001E-5</v>
      </c>
    </row>
    <row r="472" spans="1:6">
      <c r="A472" s="5" t="s">
        <v>357</v>
      </c>
      <c r="B472" s="6" t="s">
        <v>455</v>
      </c>
      <c r="C472" s="6" t="s">
        <v>459</v>
      </c>
      <c r="D472" s="9">
        <v>129</v>
      </c>
      <c r="E472" s="90">
        <v>1.4272734474473499E-5</v>
      </c>
      <c r="F472" s="91">
        <v>2.1243640857820898E-5</v>
      </c>
    </row>
    <row r="473" spans="1:6">
      <c r="A473" s="5" t="s">
        <v>357</v>
      </c>
      <c r="B473" s="6" t="s">
        <v>455</v>
      </c>
      <c r="C473" s="6" t="s">
        <v>460</v>
      </c>
      <c r="D473" s="9">
        <v>5184</v>
      </c>
      <c r="E473" s="90">
        <v>5.7356477143930701E-4</v>
      </c>
      <c r="F473" s="91">
        <v>1.02143163198067E-3</v>
      </c>
    </row>
    <row r="474" spans="1:6">
      <c r="A474" s="5" t="s">
        <v>357</v>
      </c>
      <c r="B474" s="6" t="s">
        <v>455</v>
      </c>
      <c r="C474" s="6" t="s">
        <v>461</v>
      </c>
      <c r="D474" s="9">
        <v>255</v>
      </c>
      <c r="E474" s="90">
        <v>2.8213544891401099E-5</v>
      </c>
      <c r="F474" s="91">
        <v>4.3033289556508802E-5</v>
      </c>
    </row>
    <row r="475" spans="1:6">
      <c r="A475" s="5" t="s">
        <v>357</v>
      </c>
      <c r="B475" s="6" t="s">
        <v>455</v>
      </c>
      <c r="C475" s="6" t="s">
        <v>462</v>
      </c>
      <c r="D475" s="9">
        <v>185</v>
      </c>
      <c r="E475" s="90">
        <v>2.0468650215330198E-5</v>
      </c>
      <c r="F475" s="91">
        <v>2.22404271639742E-5</v>
      </c>
    </row>
    <row r="476" spans="1:6">
      <c r="A476" s="5" t="s">
        <v>357</v>
      </c>
      <c r="B476" s="6" t="s">
        <v>455</v>
      </c>
      <c r="C476" s="6" t="s">
        <v>463</v>
      </c>
      <c r="D476" s="9">
        <v>143</v>
      </c>
      <c r="E476" s="90">
        <v>1.5821713409687699E-5</v>
      </c>
      <c r="F476" s="91">
        <v>2.2435761308263499E-5</v>
      </c>
    </row>
    <row r="477" spans="1:6">
      <c r="A477" s="5" t="s">
        <v>357</v>
      </c>
      <c r="B477" s="6" t="s">
        <v>455</v>
      </c>
      <c r="C477" s="6" t="s">
        <v>464</v>
      </c>
      <c r="D477" s="9">
        <v>96</v>
      </c>
      <c r="E477" s="90">
        <v>1.06215698414686E-5</v>
      </c>
      <c r="F477" s="91">
        <v>2.1941428634665602E-5</v>
      </c>
    </row>
    <row r="478" spans="1:6">
      <c r="A478" s="5" t="s">
        <v>357</v>
      </c>
      <c r="B478" s="6" t="s">
        <v>455</v>
      </c>
      <c r="C478" s="6" t="s">
        <v>465</v>
      </c>
      <c r="D478" s="9">
        <v>60</v>
      </c>
      <c r="E478" s="90">
        <v>6.6384811509179005E-6</v>
      </c>
      <c r="F478" s="91">
        <v>2.19076149523949E-5</v>
      </c>
    </row>
    <row r="479" spans="1:6">
      <c r="A479" s="5" t="s">
        <v>357</v>
      </c>
      <c r="B479" s="6" t="s">
        <v>455</v>
      </c>
      <c r="C479" s="6" t="s">
        <v>466</v>
      </c>
      <c r="D479" s="9">
        <v>488</v>
      </c>
      <c r="E479" s="90">
        <v>5.3992980027465601E-5</v>
      </c>
      <c r="F479" s="91">
        <v>1.0394521131452601E-4</v>
      </c>
    </row>
    <row r="480" spans="1:6">
      <c r="A480" s="5" t="s">
        <v>357</v>
      </c>
      <c r="B480" s="6" t="s">
        <v>455</v>
      </c>
      <c r="C480" s="6" t="s">
        <v>467</v>
      </c>
      <c r="D480" s="9">
        <v>32</v>
      </c>
      <c r="E480" s="90">
        <v>3.5405232804895503E-6</v>
      </c>
      <c r="F480" s="91">
        <v>5.6258150589335792E-6</v>
      </c>
    </row>
    <row r="481" spans="1:6">
      <c r="A481" s="5" t="s">
        <v>357</v>
      </c>
      <c r="B481" s="6" t="s">
        <v>455</v>
      </c>
      <c r="C481" s="6" t="s">
        <v>468</v>
      </c>
      <c r="D481" s="9">
        <v>53</v>
      </c>
      <c r="E481" s="90">
        <v>5.86399168331081E-6</v>
      </c>
      <c r="F481" s="91">
        <v>7.7664389617975697E-6</v>
      </c>
    </row>
    <row r="482" spans="1:6">
      <c r="A482" s="5" t="s">
        <v>357</v>
      </c>
      <c r="B482" s="6" t="s">
        <v>455</v>
      </c>
      <c r="C482" s="6" t="s">
        <v>469</v>
      </c>
      <c r="D482" s="9">
        <v>206</v>
      </c>
      <c r="E482" s="90">
        <v>2.2792118618151496E-5</v>
      </c>
      <c r="F482" s="91">
        <v>3.4763589777142799E-5</v>
      </c>
    </row>
    <row r="483" spans="1:6">
      <c r="A483" s="5" t="s">
        <v>357</v>
      </c>
      <c r="B483" s="6" t="s">
        <v>455</v>
      </c>
      <c r="C483" s="6" t="s">
        <v>470</v>
      </c>
      <c r="D483" s="9">
        <v>112</v>
      </c>
      <c r="E483" s="90">
        <v>1.2391831481713401E-5</v>
      </c>
      <c r="F483" s="91">
        <v>2.24190140607623E-5</v>
      </c>
    </row>
    <row r="484" spans="1:6">
      <c r="A484" s="5" t="s">
        <v>357</v>
      </c>
      <c r="B484" s="6" t="s">
        <v>455</v>
      </c>
      <c r="C484" s="6" t="s">
        <v>471</v>
      </c>
      <c r="D484" s="9">
        <v>1290</v>
      </c>
      <c r="E484" s="90">
        <v>1.42727344744735E-4</v>
      </c>
      <c r="F484" s="91">
        <v>2.3625707175706798E-4</v>
      </c>
    </row>
    <row r="485" spans="1:6">
      <c r="A485" s="5" t="s">
        <v>357</v>
      </c>
      <c r="B485" s="6" t="s">
        <v>455</v>
      </c>
      <c r="C485" s="6" t="s">
        <v>472</v>
      </c>
      <c r="D485" s="9">
        <v>269</v>
      </c>
      <c r="E485" s="90">
        <v>2.9762523826615301E-5</v>
      </c>
      <c r="F485" s="91">
        <v>5.6809445710471499E-5</v>
      </c>
    </row>
    <row r="486" spans="1:6">
      <c r="A486" s="5" t="s">
        <v>357</v>
      </c>
      <c r="B486" s="6" t="s">
        <v>455</v>
      </c>
      <c r="C486" s="6" t="s">
        <v>473</v>
      </c>
      <c r="D486" s="9">
        <v>331</v>
      </c>
      <c r="E486" s="90">
        <v>3.6622287682563802E-5</v>
      </c>
      <c r="F486" s="91">
        <v>7.9715784577473199E-5</v>
      </c>
    </row>
    <row r="487" spans="1:6">
      <c r="A487" s="5" t="s">
        <v>357</v>
      </c>
      <c r="B487" s="6" t="s">
        <v>455</v>
      </c>
      <c r="C487" s="6" t="s">
        <v>474</v>
      </c>
      <c r="D487" s="9">
        <v>76</v>
      </c>
      <c r="E487" s="90">
        <v>8.4087427911626807E-6</v>
      </c>
      <c r="F487" s="91">
        <v>1.0403631182261E-5</v>
      </c>
    </row>
    <row r="488" spans="1:6">
      <c r="A488" s="5" t="s">
        <v>357</v>
      </c>
      <c r="B488" s="6" t="s">
        <v>455</v>
      </c>
      <c r="C488" s="6" t="s">
        <v>475</v>
      </c>
      <c r="D488" s="9">
        <v>215</v>
      </c>
      <c r="E488" s="90">
        <v>2.3787890790789203E-5</v>
      </c>
      <c r="F488" s="91">
        <v>2.6048598171062499E-5</v>
      </c>
    </row>
    <row r="489" spans="1:6">
      <c r="A489" s="5" t="s">
        <v>357</v>
      </c>
      <c r="B489" s="6" t="s">
        <v>455</v>
      </c>
      <c r="C489" s="6" t="s">
        <v>476</v>
      </c>
      <c r="D489" s="9">
        <v>167</v>
      </c>
      <c r="E489" s="90">
        <v>1.8477105870054801E-5</v>
      </c>
      <c r="F489" s="91">
        <v>3.2838660199876199E-5</v>
      </c>
    </row>
    <row r="490" spans="1:6">
      <c r="A490" s="5" t="s">
        <v>357</v>
      </c>
      <c r="B490" s="6" t="s">
        <v>455</v>
      </c>
      <c r="C490" s="6" t="s">
        <v>477</v>
      </c>
      <c r="D490" s="9">
        <v>19</v>
      </c>
      <c r="E490" s="90">
        <v>2.1021856977906702E-6</v>
      </c>
      <c r="F490" s="91">
        <v>2.8169675091189502E-6</v>
      </c>
    </row>
    <row r="491" spans="1:6">
      <c r="A491" s="5" t="s">
        <v>357</v>
      </c>
      <c r="B491" s="6" t="s">
        <v>455</v>
      </c>
      <c r="C491" s="6" t="s">
        <v>478</v>
      </c>
      <c r="D491" s="9">
        <v>13</v>
      </c>
      <c r="E491" s="90">
        <v>1.4383375826988799E-6</v>
      </c>
      <c r="F491" s="91">
        <v>1.8164750256636201E-6</v>
      </c>
    </row>
    <row r="492" spans="1:6">
      <c r="A492" s="5" t="s">
        <v>357</v>
      </c>
      <c r="B492" s="6" t="s">
        <v>455</v>
      </c>
      <c r="C492" s="6" t="s">
        <v>479</v>
      </c>
      <c r="D492" s="9">
        <v>87</v>
      </c>
      <c r="E492" s="90">
        <v>9.6257976688309595E-6</v>
      </c>
      <c r="F492" s="91">
        <v>1.04526755471114E-5</v>
      </c>
    </row>
    <row r="493" spans="1:6">
      <c r="A493" s="5" t="s">
        <v>357</v>
      </c>
      <c r="B493" s="6" t="s">
        <v>455</v>
      </c>
      <c r="C493" s="6" t="s">
        <v>480</v>
      </c>
      <c r="D493" s="9">
        <v>114</v>
      </c>
      <c r="E493" s="90">
        <v>1.2613114186744E-5</v>
      </c>
      <c r="F493" s="91">
        <v>2.3432549674031303E-5</v>
      </c>
    </row>
    <row r="494" spans="1:6">
      <c r="A494" s="5" t="s">
        <v>357</v>
      </c>
      <c r="B494" s="6" t="s">
        <v>455</v>
      </c>
      <c r="C494" s="6" t="s">
        <v>481</v>
      </c>
      <c r="D494" s="9">
        <v>230</v>
      </c>
      <c r="E494" s="90">
        <v>2.5447511078518599E-5</v>
      </c>
      <c r="F494" s="91">
        <v>5.0232001420905097E-5</v>
      </c>
    </row>
    <row r="495" spans="1:6">
      <c r="A495" s="5" t="s">
        <v>357</v>
      </c>
      <c r="B495" s="6" t="s">
        <v>482</v>
      </c>
      <c r="C495" s="6" t="s">
        <v>483</v>
      </c>
      <c r="D495" s="9">
        <v>7298</v>
      </c>
      <c r="E495" s="90">
        <v>8.0746059065664802E-4</v>
      </c>
      <c r="F495" s="91">
        <v>1.20984623096528E-3</v>
      </c>
    </row>
    <row r="496" spans="1:6">
      <c r="A496" s="5" t="s">
        <v>357</v>
      </c>
      <c r="B496" s="6" t="s">
        <v>482</v>
      </c>
      <c r="C496" s="6" t="s">
        <v>484</v>
      </c>
      <c r="D496" s="9">
        <v>29631</v>
      </c>
      <c r="E496" s="90">
        <v>3.2784139163808102E-3</v>
      </c>
      <c r="F496" s="91">
        <v>3.7297827402467698E-3</v>
      </c>
    </row>
    <row r="497" spans="1:6">
      <c r="A497" s="5" t="s">
        <v>357</v>
      </c>
      <c r="B497" s="6" t="s">
        <v>482</v>
      </c>
      <c r="C497" s="6" t="s">
        <v>485</v>
      </c>
      <c r="D497" s="9">
        <v>27618</v>
      </c>
      <c r="E497" s="90">
        <v>3.0556928737675098E-3</v>
      </c>
      <c r="F497" s="91">
        <v>3.8256717735244299E-3</v>
      </c>
    </row>
    <row r="498" spans="1:6">
      <c r="A498" s="5" t="s">
        <v>357</v>
      </c>
      <c r="B498" s="6" t="s">
        <v>482</v>
      </c>
      <c r="C498" s="6" t="s">
        <v>486</v>
      </c>
      <c r="D498" s="9">
        <v>356</v>
      </c>
      <c r="E498" s="90">
        <v>3.9388321495446201E-5</v>
      </c>
      <c r="F498" s="91">
        <v>4.9633060896877395E-5</v>
      </c>
    </row>
    <row r="499" spans="1:6">
      <c r="A499" s="5" t="s">
        <v>357</v>
      </c>
      <c r="B499" s="6" t="s">
        <v>482</v>
      </c>
      <c r="C499" s="6" t="s">
        <v>487</v>
      </c>
      <c r="D499" s="9">
        <v>156</v>
      </c>
      <c r="E499" s="90">
        <v>1.7260050992386499E-5</v>
      </c>
      <c r="F499" s="91">
        <v>3.02901550085849E-5</v>
      </c>
    </row>
    <row r="500" spans="1:6">
      <c r="A500" s="5" t="s">
        <v>357</v>
      </c>
      <c r="B500" s="6" t="s">
        <v>482</v>
      </c>
      <c r="C500" s="6" t="s">
        <v>488</v>
      </c>
      <c r="D500" s="9">
        <v>1110</v>
      </c>
      <c r="E500" s="90">
        <v>1.22811901291981E-4</v>
      </c>
      <c r="F500" s="91">
        <v>1.3643618895815E-4</v>
      </c>
    </row>
    <row r="501" spans="1:6">
      <c r="A501" s="5" t="s">
        <v>357</v>
      </c>
      <c r="B501" s="6" t="s">
        <v>482</v>
      </c>
      <c r="C501" s="6" t="s">
        <v>489</v>
      </c>
      <c r="D501" s="9">
        <v>3336</v>
      </c>
      <c r="E501" s="90">
        <v>3.6909955199103498E-4</v>
      </c>
      <c r="F501" s="91">
        <v>3.7852561382000502E-4</v>
      </c>
    </row>
    <row r="502" spans="1:6">
      <c r="A502" s="5" t="s">
        <v>357</v>
      </c>
      <c r="B502" s="6" t="s">
        <v>482</v>
      </c>
      <c r="C502" s="6" t="s">
        <v>490</v>
      </c>
      <c r="D502" s="9">
        <v>11459</v>
      </c>
      <c r="E502" s="90">
        <v>1.2678392584727998E-3</v>
      </c>
      <c r="F502" s="91">
        <v>1.54197445164628E-3</v>
      </c>
    </row>
    <row r="503" spans="1:6">
      <c r="A503" s="5" t="s">
        <v>357</v>
      </c>
      <c r="B503" s="6" t="s">
        <v>482</v>
      </c>
      <c r="C503" s="6" t="s">
        <v>491</v>
      </c>
      <c r="D503" s="9">
        <v>3669</v>
      </c>
      <c r="E503" s="90">
        <v>4.0594312237862999E-4</v>
      </c>
      <c r="F503" s="91">
        <v>5.1237023448753697E-4</v>
      </c>
    </row>
    <row r="504" spans="1:6">
      <c r="A504" s="5" t="s">
        <v>357</v>
      </c>
      <c r="B504" s="6" t="s">
        <v>482</v>
      </c>
      <c r="C504" s="6" t="s">
        <v>492</v>
      </c>
      <c r="D504" s="9">
        <v>9098</v>
      </c>
      <c r="E504" s="90">
        <v>1.00661502518418E-3</v>
      </c>
      <c r="F504" s="91">
        <v>1.1698237616306699E-3</v>
      </c>
    </row>
    <row r="505" spans="1:6">
      <c r="A505" s="5" t="s">
        <v>357</v>
      </c>
      <c r="B505" s="6" t="s">
        <v>482</v>
      </c>
      <c r="C505" s="6" t="s">
        <v>493</v>
      </c>
      <c r="D505" s="9">
        <v>887</v>
      </c>
      <c r="E505" s="90">
        <v>9.8138879681069702E-5</v>
      </c>
      <c r="F505" s="91">
        <v>1.17045000145383E-4</v>
      </c>
    </row>
    <row r="506" spans="1:6">
      <c r="A506" s="5" t="s">
        <v>357</v>
      </c>
      <c r="B506" s="6" t="s">
        <v>482</v>
      </c>
      <c r="C506" s="6" t="s">
        <v>494</v>
      </c>
      <c r="D506" s="9">
        <v>251</v>
      </c>
      <c r="E506" s="90">
        <v>2.7770979481339898E-5</v>
      </c>
      <c r="F506" s="91">
        <v>3.4308817164715496E-5</v>
      </c>
    </row>
    <row r="507" spans="1:6">
      <c r="A507" s="5" t="s">
        <v>357</v>
      </c>
      <c r="B507" s="6" t="s">
        <v>482</v>
      </c>
      <c r="C507" s="6" t="s">
        <v>495</v>
      </c>
      <c r="D507" s="9">
        <v>3182</v>
      </c>
      <c r="E507" s="90">
        <v>3.5206078370367895E-4</v>
      </c>
      <c r="F507" s="91">
        <v>4.1269604997211699E-4</v>
      </c>
    </row>
    <row r="508" spans="1:6">
      <c r="A508" s="5" t="s">
        <v>357</v>
      </c>
      <c r="B508" s="6" t="s">
        <v>482</v>
      </c>
      <c r="C508" s="6" t="s">
        <v>496</v>
      </c>
      <c r="D508" s="9">
        <v>6477</v>
      </c>
      <c r="E508" s="90">
        <v>7.1662404024158796E-4</v>
      </c>
      <c r="F508" s="91">
        <v>7.3989089387673304E-4</v>
      </c>
    </row>
    <row r="509" spans="1:6">
      <c r="A509" s="5" t="s">
        <v>357</v>
      </c>
      <c r="B509" s="6" t="s">
        <v>497</v>
      </c>
      <c r="C509" s="6" t="s">
        <v>497</v>
      </c>
      <c r="D509" s="9">
        <v>8828</v>
      </c>
      <c r="E509" s="90">
        <v>9.7674186000505387E-4</v>
      </c>
      <c r="F509" s="91">
        <v>1.7103294668428101E-3</v>
      </c>
    </row>
    <row r="510" spans="1:6">
      <c r="A510" s="5" t="s">
        <v>357</v>
      </c>
      <c r="B510" s="6" t="s">
        <v>498</v>
      </c>
      <c r="C510" s="6" t="s">
        <v>498</v>
      </c>
      <c r="D510" s="9">
        <v>7263</v>
      </c>
      <c r="E510" s="90">
        <v>8.0358814331861201E-4</v>
      </c>
      <c r="F510" s="91">
        <v>9.4207960825569989E-4</v>
      </c>
    </row>
    <row r="511" spans="1:6">
      <c r="A511" s="5" t="s">
        <v>357</v>
      </c>
      <c r="B511" s="6" t="s">
        <v>499</v>
      </c>
      <c r="C511" s="6" t="s">
        <v>499</v>
      </c>
      <c r="D511" s="9">
        <v>3232</v>
      </c>
      <c r="E511" s="90">
        <v>3.5759285132944401E-4</v>
      </c>
      <c r="F511" s="91">
        <v>4.8733647081012797E-4</v>
      </c>
    </row>
    <row r="512" spans="1:6">
      <c r="A512" s="5" t="s">
        <v>357</v>
      </c>
      <c r="B512" s="6" t="s">
        <v>499</v>
      </c>
      <c r="C512" s="6" t="s">
        <v>500</v>
      </c>
      <c r="D512" s="9">
        <v>2901</v>
      </c>
      <c r="E512" s="90">
        <v>3.2097056364688097E-4</v>
      </c>
      <c r="F512" s="91">
        <v>7.2517484300092198E-4</v>
      </c>
    </row>
    <row r="513" spans="1:6">
      <c r="A513" s="5" t="s">
        <v>357</v>
      </c>
      <c r="B513" s="6" t="s">
        <v>501</v>
      </c>
      <c r="C513" s="6" t="s">
        <v>502</v>
      </c>
      <c r="D513" s="9">
        <v>33</v>
      </c>
      <c r="E513" s="90">
        <v>3.6511646330048503E-6</v>
      </c>
      <c r="F513" s="91">
        <v>4.6923777994532895E-6</v>
      </c>
    </row>
    <row r="514" spans="1:6">
      <c r="A514" s="5" t="s">
        <v>357</v>
      </c>
      <c r="B514" s="6" t="s">
        <v>503</v>
      </c>
      <c r="C514" s="6" t="s">
        <v>504</v>
      </c>
      <c r="D514" s="9">
        <v>29</v>
      </c>
      <c r="E514" s="90">
        <v>3.2085992229436502E-6</v>
      </c>
      <c r="F514" s="91">
        <v>1.04404683279234E-5</v>
      </c>
    </row>
    <row r="515" spans="1:6">
      <c r="A515" s="5" t="s">
        <v>357</v>
      </c>
      <c r="B515" s="6" t="s">
        <v>503</v>
      </c>
      <c r="C515" s="6" t="s">
        <v>505</v>
      </c>
      <c r="D515" s="9">
        <v>30</v>
      </c>
      <c r="E515" s="90">
        <v>3.3192405754589502E-6</v>
      </c>
      <c r="F515" s="91">
        <v>7.4703438362002806E-6</v>
      </c>
    </row>
    <row r="516" spans="1:6">
      <c r="A516" s="5" t="s">
        <v>357</v>
      </c>
      <c r="B516" s="6" t="s">
        <v>503</v>
      </c>
      <c r="C516" s="6" t="s">
        <v>506</v>
      </c>
      <c r="D516" s="9">
        <v>13</v>
      </c>
      <c r="E516" s="90">
        <v>1.4383375826988799E-6</v>
      </c>
      <c r="F516" s="91">
        <v>2.8557947591455499E-6</v>
      </c>
    </row>
    <row r="517" spans="1:6">
      <c r="A517" s="5" t="s">
        <v>357</v>
      </c>
      <c r="B517" s="6" t="s">
        <v>503</v>
      </c>
      <c r="C517" s="6" t="s">
        <v>507</v>
      </c>
      <c r="D517" s="9">
        <v>31</v>
      </c>
      <c r="E517" s="90">
        <v>3.4298819279742503E-6</v>
      </c>
      <c r="F517" s="91">
        <v>4.4450633674476499E-6</v>
      </c>
    </row>
    <row r="518" spans="1:6">
      <c r="A518" s="5" t="s">
        <v>357</v>
      </c>
      <c r="B518" s="6" t="s">
        <v>503</v>
      </c>
      <c r="C518" s="6" t="s">
        <v>508</v>
      </c>
      <c r="D518" s="9">
        <v>42</v>
      </c>
      <c r="E518" s="90">
        <v>4.6469368056425295E-6</v>
      </c>
      <c r="F518" s="91">
        <v>6.8832551040948596E-6</v>
      </c>
    </row>
    <row r="519" spans="1:6">
      <c r="A519" s="5" t="s">
        <v>357</v>
      </c>
      <c r="B519" s="6" t="s">
        <v>503</v>
      </c>
      <c r="C519" s="6" t="s">
        <v>509</v>
      </c>
      <c r="D519" s="9">
        <v>21</v>
      </c>
      <c r="E519" s="90">
        <v>2.3234684028212698E-6</v>
      </c>
      <c r="F519" s="91">
        <v>2.2845808120777301E-6</v>
      </c>
    </row>
    <row r="520" spans="1:6">
      <c r="A520" s="5" t="s">
        <v>357</v>
      </c>
      <c r="B520" s="6" t="s">
        <v>503</v>
      </c>
      <c r="C520" s="6" t="s">
        <v>510</v>
      </c>
      <c r="D520" s="9">
        <v>1640</v>
      </c>
      <c r="E520" s="90">
        <v>1.81451818125089E-4</v>
      </c>
      <c r="F520" s="91">
        <v>4.2549708878970497E-4</v>
      </c>
    </row>
    <row r="521" spans="1:6">
      <c r="A521" s="5" t="s">
        <v>357</v>
      </c>
      <c r="B521" s="6" t="s">
        <v>503</v>
      </c>
      <c r="C521" s="6" t="s">
        <v>511</v>
      </c>
      <c r="D521" s="9">
        <v>31</v>
      </c>
      <c r="E521" s="90">
        <v>3.4298819279742503E-6</v>
      </c>
      <c r="F521" s="91">
        <v>5.0012217478085004E-6</v>
      </c>
    </row>
    <row r="522" spans="1:6">
      <c r="A522" s="5" t="s">
        <v>357</v>
      </c>
      <c r="B522" s="6" t="s">
        <v>512</v>
      </c>
      <c r="C522" s="6" t="s">
        <v>512</v>
      </c>
      <c r="D522" s="9">
        <v>6578</v>
      </c>
      <c r="E522" s="90">
        <v>7.27798816845633E-4</v>
      </c>
      <c r="F522" s="91">
        <v>1.9586464022999699E-3</v>
      </c>
    </row>
    <row r="523" spans="1:6">
      <c r="A523" s="5" t="s">
        <v>357</v>
      </c>
      <c r="B523" s="6" t="s">
        <v>513</v>
      </c>
      <c r="C523" s="6" t="s">
        <v>514</v>
      </c>
      <c r="D523" s="9">
        <v>3633</v>
      </c>
      <c r="E523" s="90">
        <v>4.01960033688079E-4</v>
      </c>
      <c r="F523" s="91">
        <v>7.9366429479283101E-4</v>
      </c>
    </row>
    <row r="524" spans="1:6">
      <c r="A524" s="5" t="s">
        <v>357</v>
      </c>
      <c r="B524" s="6" t="s">
        <v>513</v>
      </c>
      <c r="C524" s="6" t="s">
        <v>515</v>
      </c>
      <c r="D524" s="9">
        <v>1963</v>
      </c>
      <c r="E524" s="90">
        <v>2.17188974987531E-4</v>
      </c>
      <c r="F524" s="91">
        <v>4.17299363061615E-4</v>
      </c>
    </row>
    <row r="525" spans="1:6">
      <c r="A525" s="5" t="s">
        <v>357</v>
      </c>
      <c r="B525" s="6" t="s">
        <v>516</v>
      </c>
      <c r="C525" s="6" t="s">
        <v>517</v>
      </c>
      <c r="D525" s="9">
        <v>1635</v>
      </c>
      <c r="E525" s="90">
        <v>1.80898611362513E-4</v>
      </c>
      <c r="F525" s="91">
        <v>3.5281683633528303E-4</v>
      </c>
    </row>
    <row r="526" spans="1:6">
      <c r="A526" s="5" t="s">
        <v>357</v>
      </c>
      <c r="B526" s="6" t="s">
        <v>516</v>
      </c>
      <c r="C526" s="6" t="s">
        <v>518</v>
      </c>
      <c r="D526" s="9">
        <v>245</v>
      </c>
      <c r="E526" s="90">
        <v>2.71071313662481E-5</v>
      </c>
      <c r="F526" s="91">
        <v>5.2990580162648302E-5</v>
      </c>
    </row>
    <row r="527" spans="1:6">
      <c r="A527" s="5" t="s">
        <v>357</v>
      </c>
      <c r="B527" s="6" t="s">
        <v>519</v>
      </c>
      <c r="C527" s="6" t="s">
        <v>520</v>
      </c>
      <c r="D527" s="9">
        <v>19</v>
      </c>
      <c r="E527" s="90">
        <v>2.1021856977906702E-6</v>
      </c>
      <c r="F527" s="91">
        <v>2.6865537688288203E-6</v>
      </c>
    </row>
    <row r="528" spans="1:6">
      <c r="A528" s="5" t="s">
        <v>357</v>
      </c>
      <c r="B528" s="6" t="s">
        <v>521</v>
      </c>
      <c r="C528" s="6" t="s">
        <v>521</v>
      </c>
      <c r="D528" s="9">
        <v>18153</v>
      </c>
      <c r="E528" s="90">
        <v>2.00847247221021E-3</v>
      </c>
      <c r="F528" s="91">
        <v>1.4203951660190499E-3</v>
      </c>
    </row>
    <row r="529" spans="1:6">
      <c r="A529" s="5" t="s">
        <v>357</v>
      </c>
      <c r="B529" s="6" t="s">
        <v>522</v>
      </c>
      <c r="C529" s="6" t="s">
        <v>523</v>
      </c>
      <c r="D529" s="9">
        <v>858</v>
      </c>
      <c r="E529" s="90">
        <v>9.4930280458126003E-5</v>
      </c>
      <c r="F529" s="91">
        <v>1.30816643622147E-4</v>
      </c>
    </row>
    <row r="530" spans="1:6">
      <c r="A530" s="5" t="s">
        <v>357</v>
      </c>
      <c r="B530" s="6" t="s">
        <v>524</v>
      </c>
      <c r="C530" s="6" t="s">
        <v>525</v>
      </c>
      <c r="D530" s="9">
        <v>39850</v>
      </c>
      <c r="E530" s="90">
        <v>4.4090578977346402E-3</v>
      </c>
      <c r="F530" s="91">
        <v>5.4167802042408399E-3</v>
      </c>
    </row>
    <row r="531" spans="1:6">
      <c r="A531" s="5" t="s">
        <v>357</v>
      </c>
      <c r="B531" s="6" t="s">
        <v>524</v>
      </c>
      <c r="C531" s="6" t="s">
        <v>526</v>
      </c>
      <c r="D531" s="9">
        <v>1448</v>
      </c>
      <c r="E531" s="90">
        <v>1.6020867844215199E-4</v>
      </c>
      <c r="F531" s="91">
        <v>1.4416322447548298E-4</v>
      </c>
    </row>
    <row r="532" spans="1:6">
      <c r="A532" s="5" t="s">
        <v>357</v>
      </c>
      <c r="B532" s="6" t="s">
        <v>524</v>
      </c>
      <c r="C532" s="6" t="s">
        <v>527</v>
      </c>
      <c r="D532" s="9">
        <v>16</v>
      </c>
      <c r="E532" s="90">
        <v>1.7702616402447699E-6</v>
      </c>
      <c r="F532" s="91">
        <v>3.2491149485990001E-6</v>
      </c>
    </row>
    <row r="533" spans="1:6">
      <c r="A533" s="5" t="s">
        <v>357</v>
      </c>
      <c r="B533" s="6" t="s">
        <v>524</v>
      </c>
      <c r="C533" s="6" t="s">
        <v>528</v>
      </c>
      <c r="D533" s="9">
        <v>769</v>
      </c>
      <c r="E533" s="90">
        <v>8.5083200084264503E-5</v>
      </c>
      <c r="F533" s="91">
        <v>1.1411462380291801E-4</v>
      </c>
    </row>
    <row r="534" spans="1:6">
      <c r="A534" s="5" t="s">
        <v>357</v>
      </c>
      <c r="B534" s="6" t="s">
        <v>529</v>
      </c>
      <c r="C534" s="6" t="s">
        <v>530</v>
      </c>
      <c r="D534" s="9">
        <v>16527</v>
      </c>
      <c r="E534" s="90">
        <v>1.8285696330203399E-3</v>
      </c>
      <c r="F534" s="91">
        <v>1.40562052153965E-3</v>
      </c>
    </row>
    <row r="535" spans="1:6">
      <c r="A535" s="5" t="s">
        <v>357</v>
      </c>
      <c r="B535" s="6" t="s">
        <v>531</v>
      </c>
      <c r="C535" s="6" t="s">
        <v>532</v>
      </c>
      <c r="D535" s="9">
        <v>91</v>
      </c>
      <c r="E535" s="90">
        <v>1.00683630788922E-5</v>
      </c>
      <c r="F535" s="91">
        <v>2.2971934570624903E-5</v>
      </c>
    </row>
    <row r="536" spans="1:6">
      <c r="A536" s="5" t="s">
        <v>357</v>
      </c>
      <c r="B536" s="6" t="s">
        <v>531</v>
      </c>
      <c r="C536" s="6" t="s">
        <v>533</v>
      </c>
      <c r="D536" s="9">
        <v>8709</v>
      </c>
      <c r="E536" s="90">
        <v>9.6357553905573401E-4</v>
      </c>
      <c r="F536" s="91">
        <v>1.9343416925515899E-3</v>
      </c>
    </row>
    <row r="537" spans="1:6">
      <c r="A537" s="5" t="s">
        <v>357</v>
      </c>
      <c r="B537" s="6" t="s">
        <v>531</v>
      </c>
      <c r="C537" s="6" t="s">
        <v>534</v>
      </c>
      <c r="D537" s="9">
        <v>68</v>
      </c>
      <c r="E537" s="90">
        <v>7.5236119710402897E-6</v>
      </c>
      <c r="F537" s="91">
        <v>1.88965149637545E-5</v>
      </c>
    </row>
    <row r="538" spans="1:6">
      <c r="A538" s="5" t="s">
        <v>357</v>
      </c>
      <c r="B538" s="6" t="s">
        <v>535</v>
      </c>
      <c r="C538" s="6" t="s">
        <v>536</v>
      </c>
      <c r="D538" s="9">
        <v>17673</v>
      </c>
      <c r="E538" s="90">
        <v>1.95536462300287E-3</v>
      </c>
      <c r="F538" s="91">
        <v>1.7436597305725099E-3</v>
      </c>
    </row>
    <row r="539" spans="1:6">
      <c r="A539" s="7" t="s">
        <v>357</v>
      </c>
      <c r="B539" s="8" t="s">
        <v>535</v>
      </c>
      <c r="C539" s="8" t="s">
        <v>537</v>
      </c>
      <c r="D539" s="10">
        <v>70746</v>
      </c>
      <c r="E539" s="92">
        <v>7.8274331250472989E-3</v>
      </c>
      <c r="F539" s="93">
        <v>5.7930699502896496E-3</v>
      </c>
    </row>
    <row r="540" spans="1:6">
      <c r="A540" s="183" t="s">
        <v>807</v>
      </c>
      <c r="B540" s="184"/>
      <c r="C540" s="184"/>
      <c r="D540" s="184"/>
      <c r="E540" s="184"/>
      <c r="F540" s="184"/>
    </row>
    <row r="541" spans="1:6">
      <c r="A541" s="185"/>
      <c r="B541" s="185"/>
      <c r="C541" s="185"/>
      <c r="D541" s="185"/>
      <c r="E541" s="185"/>
      <c r="F541" s="185"/>
    </row>
    <row r="542" spans="1:6">
      <c r="D542" s="83"/>
    </row>
    <row r="543" spans="1:6">
      <c r="A543" s="17" t="s">
        <v>685</v>
      </c>
    </row>
    <row r="544" spans="1:6">
      <c r="A544" s="18" t="s">
        <v>687</v>
      </c>
    </row>
  </sheetData>
  <mergeCells count="1">
    <mergeCell ref="A540:F541"/>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showGridLines="0" zoomScaleNormal="100" workbookViewId="0"/>
  </sheetViews>
  <sheetFormatPr baseColWidth="10" defaultColWidth="8.58203125" defaultRowHeight="14"/>
  <cols>
    <col min="1" max="1" width="15.58203125" customWidth="1"/>
    <col min="2" max="2" width="17.83203125" bestFit="1" customWidth="1"/>
    <col min="3" max="13" width="15.58203125" customWidth="1"/>
  </cols>
  <sheetData>
    <row r="1" spans="1:38" ht="15">
      <c r="A1" s="3" t="s">
        <v>785</v>
      </c>
    </row>
    <row r="2" spans="1:38">
      <c r="A2" s="1" t="str">
        <f>HYPERLINK("#'Sommaire'!A1", "Retour au sommaire")</f>
        <v>Retour au sommaire</v>
      </c>
    </row>
    <row r="3" spans="1:38" ht="14.15" customHeight="1"/>
    <row r="4" spans="1:38" ht="14.15" customHeight="1">
      <c r="A4" s="43"/>
      <c r="B4" s="43"/>
      <c r="C4" s="204" t="s">
        <v>708</v>
      </c>
      <c r="D4" s="204"/>
      <c r="E4" s="204"/>
      <c r="F4" s="204"/>
      <c r="G4" s="204"/>
      <c r="H4" s="204"/>
      <c r="I4" s="204"/>
      <c r="J4" s="204"/>
      <c r="K4" s="204"/>
      <c r="L4" s="204"/>
      <c r="M4" s="204"/>
    </row>
    <row r="5" spans="1:38" ht="28">
      <c r="A5" s="4"/>
      <c r="B5" s="12" t="s">
        <v>688</v>
      </c>
      <c r="C5" s="44" t="s">
        <v>739</v>
      </c>
      <c r="D5" s="44" t="s">
        <v>13</v>
      </c>
      <c r="E5" s="44" t="s">
        <v>14</v>
      </c>
      <c r="F5" s="44" t="s">
        <v>740</v>
      </c>
      <c r="G5" s="44" t="s">
        <v>16</v>
      </c>
      <c r="H5" s="44" t="s">
        <v>17</v>
      </c>
      <c r="I5" s="44" t="s">
        <v>741</v>
      </c>
      <c r="J5" s="44" t="s">
        <v>742</v>
      </c>
      <c r="K5" s="44" t="s">
        <v>20</v>
      </c>
      <c r="L5" s="44" t="s">
        <v>743</v>
      </c>
      <c r="M5" s="44" t="s">
        <v>6</v>
      </c>
      <c r="P5" s="75"/>
      <c r="Q5" s="75"/>
      <c r="R5" s="75"/>
      <c r="S5" s="75"/>
      <c r="T5" s="75"/>
      <c r="U5" s="75"/>
      <c r="V5" s="75"/>
      <c r="W5" s="75"/>
      <c r="X5" s="75"/>
      <c r="Y5" s="75"/>
      <c r="Z5" s="75"/>
      <c r="AA5" s="75"/>
      <c r="AB5" s="75"/>
      <c r="AC5" s="75"/>
      <c r="AD5" s="75"/>
      <c r="AE5" s="75"/>
      <c r="AF5" s="75"/>
      <c r="AG5" s="75"/>
      <c r="AH5" s="75"/>
      <c r="AI5" s="75"/>
      <c r="AJ5" s="75"/>
      <c r="AK5" s="75"/>
    </row>
    <row r="6" spans="1:38" ht="14.15" customHeight="1">
      <c r="A6" s="201" t="s">
        <v>37</v>
      </c>
      <c r="B6" s="5" t="s">
        <v>8</v>
      </c>
      <c r="C6" s="24">
        <v>5.1663381076161699</v>
      </c>
      <c r="D6" s="24">
        <v>0.83630781040107505</v>
      </c>
      <c r="E6" s="24">
        <v>1.81899303920029</v>
      </c>
      <c r="F6" s="24">
        <v>1.5480772026540599</v>
      </c>
      <c r="G6" s="24">
        <v>0.84140192948483095</v>
      </c>
      <c r="H6" s="24">
        <v>2.3776539139233401</v>
      </c>
      <c r="I6" s="24">
        <v>0.79652308926920301</v>
      </c>
      <c r="J6" s="24">
        <v>1.97730616469822</v>
      </c>
      <c r="K6" s="24">
        <v>0.74538127387868303</v>
      </c>
      <c r="L6" s="46">
        <v>0.87032675633711898</v>
      </c>
      <c r="M6" s="50">
        <v>16.978309287462999</v>
      </c>
      <c r="O6" s="75"/>
      <c r="P6" s="75"/>
      <c r="Q6" s="75"/>
      <c r="R6" s="75"/>
      <c r="S6" s="75"/>
      <c r="T6" s="75"/>
      <c r="U6" s="75"/>
      <c r="V6" s="75"/>
      <c r="W6" s="75"/>
      <c r="X6" s="75"/>
      <c r="Y6" s="75"/>
      <c r="Z6" s="75"/>
      <c r="AA6" s="75"/>
      <c r="AB6" s="75"/>
      <c r="AC6" s="75"/>
      <c r="AD6" s="75"/>
      <c r="AE6" s="75"/>
      <c r="AF6" s="75"/>
      <c r="AG6" s="75"/>
      <c r="AH6" s="75"/>
      <c r="AI6" s="75"/>
      <c r="AJ6" s="75"/>
      <c r="AK6" s="75"/>
      <c r="AL6" s="84"/>
    </row>
    <row r="7" spans="1:38" ht="14.15" customHeight="1">
      <c r="A7" s="202"/>
      <c r="B7" s="5" t="s">
        <v>13</v>
      </c>
      <c r="C7" s="24">
        <v>4.3124264841691904</v>
      </c>
      <c r="D7" s="24">
        <v>3.2258989588700202</v>
      </c>
      <c r="E7" s="24">
        <v>7.0188686581963502</v>
      </c>
      <c r="F7" s="24">
        <v>1.0267427504884901</v>
      </c>
      <c r="G7" s="24">
        <v>0.53083047370928105</v>
      </c>
      <c r="H7" s="24">
        <v>2.0427728470190201</v>
      </c>
      <c r="I7" s="24">
        <v>2.16039817632134</v>
      </c>
      <c r="J7" s="24">
        <v>1.9716241044435201</v>
      </c>
      <c r="K7" s="24">
        <v>0.32679427232694003</v>
      </c>
      <c r="L7" s="46">
        <v>0.46592267835791201</v>
      </c>
      <c r="M7" s="50">
        <v>23.082279403902</v>
      </c>
      <c r="O7" s="75"/>
      <c r="P7" s="75"/>
      <c r="Q7" s="75"/>
      <c r="R7" s="75"/>
      <c r="S7" s="75"/>
      <c r="T7" s="75"/>
      <c r="U7" s="75"/>
      <c r="V7" s="75"/>
      <c r="W7" s="75"/>
      <c r="X7" s="75"/>
      <c r="Y7" s="75"/>
      <c r="Z7" s="75"/>
      <c r="AA7" s="75"/>
      <c r="AB7" s="75"/>
      <c r="AC7" s="75"/>
      <c r="AD7" s="75"/>
      <c r="AE7" s="75"/>
      <c r="AF7" s="75"/>
      <c r="AG7" s="75"/>
      <c r="AH7" s="75"/>
      <c r="AI7" s="75"/>
      <c r="AJ7" s="75"/>
      <c r="AK7" s="75"/>
      <c r="AL7" s="84"/>
    </row>
    <row r="8" spans="1:38">
      <c r="A8" s="202"/>
      <c r="B8" s="5" t="s">
        <v>14</v>
      </c>
      <c r="C8" s="24">
        <v>3.3239573686606301</v>
      </c>
      <c r="D8" s="24">
        <v>3.2338759045032899</v>
      </c>
      <c r="E8" s="24">
        <v>12.5360467123954</v>
      </c>
      <c r="F8" s="24">
        <v>0.69296331758464302</v>
      </c>
      <c r="G8" s="24">
        <v>0.32588802210048801</v>
      </c>
      <c r="H8" s="24">
        <v>2.2770252240656701</v>
      </c>
      <c r="I8" s="24">
        <v>2.3059693292941299</v>
      </c>
      <c r="J8" s="24">
        <v>1.5845327975639201</v>
      </c>
      <c r="K8" s="24">
        <v>0.153227958373228</v>
      </c>
      <c r="L8" s="46">
        <v>0.37737211383007102</v>
      </c>
      <c r="M8" s="50">
        <v>26.810858748371501</v>
      </c>
      <c r="O8" s="75"/>
      <c r="P8" s="75"/>
      <c r="Q8" s="75"/>
      <c r="R8" s="75"/>
      <c r="S8" s="75"/>
      <c r="T8" s="75"/>
      <c r="U8" s="75"/>
      <c r="V8" s="75"/>
      <c r="W8" s="75"/>
      <c r="X8" s="75"/>
      <c r="Y8" s="75"/>
      <c r="Z8" s="75"/>
      <c r="AA8" s="75"/>
      <c r="AB8" s="75"/>
      <c r="AC8" s="75"/>
      <c r="AD8" s="75"/>
      <c r="AE8" s="75"/>
      <c r="AF8" s="75"/>
      <c r="AG8" s="75"/>
      <c r="AH8" s="75"/>
      <c r="AI8" s="75"/>
      <c r="AJ8" s="75"/>
      <c r="AK8" s="75"/>
      <c r="AL8" s="84"/>
    </row>
    <row r="9" spans="1:38">
      <c r="A9" s="202"/>
      <c r="B9" s="5" t="s">
        <v>15</v>
      </c>
      <c r="C9" s="24">
        <v>3.9728014234768998</v>
      </c>
      <c r="D9" s="24">
        <v>0.55579147259582695</v>
      </c>
      <c r="E9" s="24">
        <v>0.94138624520585801</v>
      </c>
      <c r="F9" s="24">
        <v>4.2550296433083901</v>
      </c>
      <c r="G9" s="24">
        <v>1.49180977444171</v>
      </c>
      <c r="H9" s="24">
        <v>1.7158728141330899</v>
      </c>
      <c r="I9" s="24">
        <v>0.58281809550154395</v>
      </c>
      <c r="J9" s="24">
        <v>2.9476289091412</v>
      </c>
      <c r="K9" s="24">
        <v>0.96033104809467895</v>
      </c>
      <c r="L9" s="46">
        <v>0.61892087890727199</v>
      </c>
      <c r="M9" s="50">
        <v>18.042390304806499</v>
      </c>
      <c r="O9" s="75"/>
      <c r="P9" s="75"/>
      <c r="Q9" s="75"/>
      <c r="R9" s="75"/>
      <c r="S9" s="75"/>
      <c r="T9" s="75"/>
      <c r="U9" s="75"/>
      <c r="V9" s="75"/>
      <c r="W9" s="75"/>
      <c r="X9" s="75"/>
      <c r="Y9" s="75"/>
      <c r="Z9" s="75"/>
      <c r="AA9" s="75"/>
      <c r="AB9" s="75"/>
      <c r="AC9" s="75"/>
      <c r="AD9" s="75"/>
      <c r="AE9" s="75"/>
      <c r="AF9" s="75"/>
      <c r="AG9" s="75"/>
      <c r="AH9" s="75"/>
      <c r="AI9" s="75"/>
      <c r="AJ9" s="75"/>
      <c r="AK9" s="75"/>
      <c r="AL9" s="84"/>
    </row>
    <row r="10" spans="1:38">
      <c r="A10" s="202"/>
      <c r="B10" s="5" t="s">
        <v>16</v>
      </c>
      <c r="C10" s="24">
        <v>3.5258077289412602</v>
      </c>
      <c r="D10" s="24">
        <v>0.49355208099228398</v>
      </c>
      <c r="E10" s="24">
        <v>0.64229834869061797</v>
      </c>
      <c r="F10" s="24">
        <v>2.42305840048801</v>
      </c>
      <c r="G10" s="24">
        <v>3.5706167528172901</v>
      </c>
      <c r="H10" s="24">
        <v>0.51925814150105398</v>
      </c>
      <c r="I10" s="24">
        <v>0.86811999015421504</v>
      </c>
      <c r="J10" s="24">
        <v>0.58676598067229602</v>
      </c>
      <c r="K10" s="24">
        <v>0.50774285377938999</v>
      </c>
      <c r="L10" s="46">
        <v>0.61835810832503901</v>
      </c>
      <c r="M10" s="50">
        <v>13.7555783863614</v>
      </c>
      <c r="O10" s="75"/>
      <c r="P10" s="75"/>
      <c r="Q10" s="75"/>
      <c r="R10" s="75"/>
      <c r="S10" s="75"/>
      <c r="T10" s="75"/>
      <c r="U10" s="75"/>
      <c r="V10" s="75"/>
      <c r="W10" s="75"/>
      <c r="X10" s="75"/>
      <c r="Y10" s="75"/>
      <c r="Z10" s="75"/>
      <c r="AA10" s="75"/>
      <c r="AB10" s="75"/>
      <c r="AC10" s="75"/>
      <c r="AD10" s="75"/>
      <c r="AE10" s="75"/>
      <c r="AF10" s="75"/>
      <c r="AG10" s="75"/>
      <c r="AH10" s="75"/>
      <c r="AI10" s="75"/>
      <c r="AJ10" s="75"/>
      <c r="AK10" s="75"/>
      <c r="AL10" s="84"/>
    </row>
    <row r="11" spans="1:38">
      <c r="A11" s="202"/>
      <c r="B11" s="5" t="s">
        <v>17</v>
      </c>
      <c r="C11" s="24">
        <v>4.1878070955022304</v>
      </c>
      <c r="D11" s="24">
        <v>0.68758746794970005</v>
      </c>
      <c r="E11" s="24">
        <v>2.2725731155445201</v>
      </c>
      <c r="F11" s="24">
        <v>1.2388526248046301</v>
      </c>
      <c r="G11" s="24">
        <v>0.27786460727529</v>
      </c>
      <c r="H11" s="24">
        <v>8.7920995372498503</v>
      </c>
      <c r="I11" s="24">
        <v>0.19702123747356801</v>
      </c>
      <c r="J11" s="24">
        <v>5.5721042362579496</v>
      </c>
      <c r="K11" s="24">
        <v>1.04709223335683</v>
      </c>
      <c r="L11" s="46">
        <v>1.25833307795246</v>
      </c>
      <c r="M11" s="50">
        <v>25.531335233366999</v>
      </c>
      <c r="O11" s="75"/>
      <c r="P11" s="75"/>
      <c r="Q11" s="75"/>
      <c r="R11" s="75"/>
      <c r="S11" s="75"/>
      <c r="T11" s="75"/>
      <c r="U11" s="75"/>
      <c r="V11" s="75"/>
      <c r="W11" s="75"/>
      <c r="X11" s="75"/>
      <c r="Y11" s="75"/>
      <c r="Z11" s="75"/>
      <c r="AA11" s="75"/>
      <c r="AB11" s="75"/>
      <c r="AC11" s="75"/>
      <c r="AD11" s="75"/>
      <c r="AE11" s="75"/>
      <c r="AF11" s="75"/>
      <c r="AG11" s="75"/>
      <c r="AH11" s="75"/>
      <c r="AI11" s="75"/>
      <c r="AJ11" s="75"/>
      <c r="AK11" s="75"/>
      <c r="AL11" s="84"/>
    </row>
    <row r="12" spans="1:38">
      <c r="A12" s="202"/>
      <c r="B12" s="5" t="s">
        <v>18</v>
      </c>
      <c r="C12" s="24">
        <v>3.45181132931656</v>
      </c>
      <c r="D12" s="24">
        <v>2.1332089646305499</v>
      </c>
      <c r="E12" s="24">
        <v>4.9347568507827697</v>
      </c>
      <c r="F12" s="24">
        <v>0.86217762875942205</v>
      </c>
      <c r="G12" s="24">
        <v>0.79718657826404804</v>
      </c>
      <c r="H12" s="24">
        <v>0.32389643784506</v>
      </c>
      <c r="I12" s="24">
        <v>8.0498903370559898</v>
      </c>
      <c r="J12" s="24">
        <v>0.291577381702675</v>
      </c>
      <c r="K12" s="24">
        <v>4.3134091310157101E-2</v>
      </c>
      <c r="L12" s="46">
        <v>0.24534247611364601</v>
      </c>
      <c r="M12" s="50">
        <v>21.132982075780902</v>
      </c>
      <c r="O12" s="75"/>
      <c r="P12" s="75"/>
      <c r="Q12" s="75"/>
      <c r="R12" s="75"/>
      <c r="S12" s="75"/>
      <c r="T12" s="75"/>
      <c r="U12" s="75"/>
      <c r="V12" s="75"/>
      <c r="W12" s="75"/>
      <c r="X12" s="75"/>
      <c r="Y12" s="75"/>
      <c r="Z12" s="75"/>
      <c r="AA12" s="75"/>
      <c r="AB12" s="75"/>
      <c r="AC12" s="75"/>
      <c r="AD12" s="75"/>
      <c r="AE12" s="75"/>
      <c r="AF12" s="75"/>
      <c r="AG12" s="75"/>
      <c r="AH12" s="75"/>
      <c r="AI12" s="75"/>
      <c r="AJ12" s="75"/>
      <c r="AK12" s="75"/>
      <c r="AL12" s="84"/>
    </row>
    <row r="13" spans="1:38">
      <c r="A13" s="202"/>
      <c r="B13" s="5" t="s">
        <v>19</v>
      </c>
      <c r="C13" s="24">
        <v>2.8381380076295302</v>
      </c>
      <c r="D13" s="24">
        <v>0.57863730745086694</v>
      </c>
      <c r="E13" s="24">
        <v>1.6763001593510101</v>
      </c>
      <c r="F13" s="24">
        <v>2.33417837655126</v>
      </c>
      <c r="G13" s="24">
        <v>0.34016611135255198</v>
      </c>
      <c r="H13" s="24">
        <v>6.9367183350234196</v>
      </c>
      <c r="I13" s="24">
        <v>0.16215172147375501</v>
      </c>
      <c r="J13" s="24">
        <v>17.965787821719999</v>
      </c>
      <c r="K13" s="24">
        <v>0.35631850886088201</v>
      </c>
      <c r="L13" s="46">
        <v>0.81833985223815697</v>
      </c>
      <c r="M13" s="50">
        <v>34.006736201651499</v>
      </c>
      <c r="O13" s="75"/>
      <c r="P13" s="75"/>
      <c r="Q13" s="75"/>
      <c r="R13" s="75"/>
      <c r="S13" s="75"/>
      <c r="T13" s="75"/>
      <c r="U13" s="75"/>
      <c r="V13" s="75"/>
      <c r="W13" s="75"/>
      <c r="X13" s="75"/>
      <c r="Y13" s="75"/>
      <c r="Z13" s="75"/>
      <c r="AA13" s="75"/>
      <c r="AB13" s="75"/>
      <c r="AC13" s="75"/>
      <c r="AD13" s="75"/>
      <c r="AE13" s="75"/>
      <c r="AF13" s="75"/>
      <c r="AG13" s="75"/>
      <c r="AH13" s="75"/>
      <c r="AI13" s="75"/>
      <c r="AJ13" s="75"/>
      <c r="AK13" s="75"/>
      <c r="AL13" s="84"/>
    </row>
    <row r="14" spans="1:38">
      <c r="A14" s="202"/>
      <c r="B14" s="5" t="s">
        <v>20</v>
      </c>
      <c r="C14" s="24">
        <v>3.8986853146853102</v>
      </c>
      <c r="D14" s="24">
        <v>0.22741258741258699</v>
      </c>
      <c r="E14" s="24">
        <v>0.45107692307692299</v>
      </c>
      <c r="F14" s="24">
        <v>2.3601678321678299</v>
      </c>
      <c r="G14" s="24">
        <v>0.82344055944055905</v>
      </c>
      <c r="H14" s="24">
        <v>3.65795804195804</v>
      </c>
      <c r="I14" s="24">
        <v>7.1384615384615394E-2</v>
      </c>
      <c r="J14" s="24">
        <v>1.3382937062937099</v>
      </c>
      <c r="K14" s="24">
        <v>15.3716923076923</v>
      </c>
      <c r="L14" s="46">
        <v>0.90813986013986003</v>
      </c>
      <c r="M14" s="50">
        <v>29.1082517482517</v>
      </c>
      <c r="O14" s="75"/>
      <c r="P14" s="75"/>
      <c r="Q14" s="75"/>
      <c r="R14" s="75"/>
      <c r="S14" s="75"/>
      <c r="T14" s="75"/>
      <c r="U14" s="75"/>
      <c r="V14" s="75"/>
      <c r="W14" s="75"/>
      <c r="X14" s="75"/>
      <c r="Y14" s="75"/>
      <c r="Z14" s="75"/>
      <c r="AA14" s="75"/>
      <c r="AB14" s="75"/>
      <c r="AC14" s="75"/>
      <c r="AD14" s="75"/>
      <c r="AE14" s="75"/>
      <c r="AF14" s="75"/>
      <c r="AG14" s="75"/>
      <c r="AH14" s="75"/>
      <c r="AI14" s="75"/>
      <c r="AJ14" s="75"/>
      <c r="AK14" s="75"/>
      <c r="AL14" s="84"/>
    </row>
    <row r="15" spans="1:38" ht="14.5" thickBot="1">
      <c r="A15" s="202"/>
      <c r="B15" s="5" t="s">
        <v>21</v>
      </c>
      <c r="C15" s="45">
        <v>4.2784249911900698</v>
      </c>
      <c r="D15" s="45">
        <v>0.49530482369768503</v>
      </c>
      <c r="E15" s="45">
        <v>1.1120208950892401</v>
      </c>
      <c r="F15" s="45">
        <v>1.2997139362782699</v>
      </c>
      <c r="G15" s="45">
        <v>0.75535333015484796</v>
      </c>
      <c r="H15" s="45">
        <v>4.1493128251901901</v>
      </c>
      <c r="I15" s="45">
        <v>0.28885180655458997</v>
      </c>
      <c r="J15" s="45">
        <v>2.7949462075827598</v>
      </c>
      <c r="K15" s="45">
        <v>1.04644389627081</v>
      </c>
      <c r="L15" s="47">
        <v>3.3412657283223801</v>
      </c>
      <c r="M15" s="54">
        <v>19.5616384403308</v>
      </c>
      <c r="O15" s="75"/>
      <c r="P15" s="75"/>
      <c r="Q15" s="75"/>
      <c r="R15" s="75"/>
      <c r="S15" s="75"/>
      <c r="T15" s="75"/>
      <c r="U15" s="75"/>
      <c r="V15" s="75"/>
      <c r="W15" s="75"/>
      <c r="X15" s="75"/>
      <c r="Y15" s="75"/>
      <c r="Z15" s="75"/>
      <c r="AA15" s="75"/>
      <c r="AB15" s="75"/>
      <c r="AC15" s="75"/>
      <c r="AD15" s="75"/>
      <c r="AE15" s="75"/>
      <c r="AF15" s="75"/>
      <c r="AG15" s="75"/>
      <c r="AH15" s="75"/>
      <c r="AI15" s="75"/>
      <c r="AJ15" s="75"/>
      <c r="AK15" s="75"/>
      <c r="AL15" s="84"/>
    </row>
    <row r="16" spans="1:38">
      <c r="A16" s="203"/>
      <c r="B16" s="5" t="s">
        <v>6</v>
      </c>
      <c r="C16" s="48">
        <v>4.7528226636957696</v>
      </c>
      <c r="D16" s="48">
        <v>0.88764447678073199</v>
      </c>
      <c r="E16" s="48">
        <v>2.1363143943142799</v>
      </c>
      <c r="F16" s="48">
        <v>1.5223793563711601</v>
      </c>
      <c r="G16" s="48">
        <v>0.89245123030956397</v>
      </c>
      <c r="H16" s="48">
        <v>2.3022262999232299</v>
      </c>
      <c r="I16" s="48">
        <v>0.85412827103991196</v>
      </c>
      <c r="J16" s="48">
        <v>1.9903945175726001</v>
      </c>
      <c r="K16" s="48">
        <v>0.73497321110929803</v>
      </c>
      <c r="L16" s="49">
        <v>0.86230536928011003</v>
      </c>
      <c r="M16" s="55">
        <v>16.935639790396699</v>
      </c>
      <c r="O16" s="75"/>
      <c r="P16" s="75"/>
      <c r="Q16" s="75"/>
      <c r="R16" s="75"/>
      <c r="S16" s="75"/>
      <c r="T16" s="75"/>
      <c r="U16" s="75"/>
      <c r="V16" s="75"/>
      <c r="W16" s="75"/>
      <c r="X16" s="75"/>
      <c r="Y16" s="75"/>
      <c r="Z16" s="75"/>
      <c r="AA16" s="75"/>
      <c r="AB16" s="75"/>
      <c r="AC16" s="75"/>
      <c r="AD16" s="75"/>
      <c r="AE16" s="75"/>
      <c r="AF16" s="75"/>
      <c r="AG16" s="75"/>
      <c r="AH16" s="75"/>
      <c r="AI16" s="75"/>
      <c r="AJ16" s="75"/>
      <c r="AK16" s="75"/>
      <c r="AL16" s="84"/>
    </row>
    <row r="17" spans="1:38" ht="5.15" customHeight="1">
      <c r="A17" s="5"/>
      <c r="B17" s="5"/>
      <c r="C17" s="28"/>
      <c r="D17" s="28"/>
      <c r="E17" s="28"/>
      <c r="F17" s="28"/>
      <c r="G17" s="28"/>
      <c r="H17" s="28"/>
      <c r="I17" s="28"/>
      <c r="J17" s="28"/>
      <c r="K17" s="28"/>
      <c r="L17" s="28"/>
      <c r="M17" s="28"/>
      <c r="O17" s="75"/>
      <c r="P17" s="75"/>
      <c r="Q17" s="75"/>
      <c r="R17" s="75"/>
      <c r="S17" s="75"/>
      <c r="T17" s="75"/>
      <c r="U17" s="75"/>
      <c r="V17" s="75"/>
      <c r="W17" s="75"/>
      <c r="X17" s="75"/>
      <c r="Y17" s="75"/>
      <c r="Z17" s="75"/>
      <c r="AA17" s="75"/>
      <c r="AB17" s="75"/>
      <c r="AC17" s="75"/>
      <c r="AD17" s="75"/>
      <c r="AE17" s="75"/>
      <c r="AF17" s="75"/>
      <c r="AG17" s="75"/>
      <c r="AH17" s="75"/>
      <c r="AI17" s="75"/>
      <c r="AJ17" s="75"/>
      <c r="AK17" s="75"/>
      <c r="AL17" s="84"/>
    </row>
    <row r="18" spans="1:38">
      <c r="A18" s="201" t="s">
        <v>4</v>
      </c>
      <c r="B18" s="5" t="s">
        <v>8</v>
      </c>
      <c r="C18" s="24">
        <v>2.9540867744257602</v>
      </c>
      <c r="D18" s="24">
        <v>0.361533931025456</v>
      </c>
      <c r="E18" s="24">
        <v>0.299731692952032</v>
      </c>
      <c r="F18" s="24">
        <v>3.0846934101171399</v>
      </c>
      <c r="G18" s="24">
        <v>4.23861003861004</v>
      </c>
      <c r="H18" s="24">
        <v>0.263700019632223</v>
      </c>
      <c r="I18" s="24">
        <v>2.3844774556638999</v>
      </c>
      <c r="J18" s="24">
        <v>8.5648844970878907E-2</v>
      </c>
      <c r="K18" s="24">
        <v>0.22132059420194999</v>
      </c>
      <c r="L18" s="46">
        <v>0.701577121916105</v>
      </c>
      <c r="M18" s="50">
        <v>14.5953798835155</v>
      </c>
      <c r="O18" s="75"/>
      <c r="P18" s="75"/>
      <c r="Q18" s="75"/>
      <c r="R18" s="75"/>
      <c r="S18" s="75"/>
      <c r="T18" s="75"/>
      <c r="U18" s="75"/>
      <c r="V18" s="75"/>
      <c r="W18" s="75"/>
      <c r="X18" s="75"/>
      <c r="Y18" s="75"/>
      <c r="Z18" s="75"/>
      <c r="AA18" s="75"/>
      <c r="AB18" s="75"/>
      <c r="AC18" s="75"/>
      <c r="AD18" s="75"/>
      <c r="AE18" s="75"/>
      <c r="AF18" s="75"/>
      <c r="AG18" s="75"/>
      <c r="AH18" s="75"/>
      <c r="AI18" s="75"/>
      <c r="AJ18" s="75"/>
      <c r="AK18" s="75"/>
      <c r="AL18" s="84"/>
    </row>
    <row r="19" spans="1:38">
      <c r="A19" s="202"/>
      <c r="B19" s="5" t="s">
        <v>13</v>
      </c>
      <c r="C19" s="24">
        <v>2.96209677419355</v>
      </c>
      <c r="D19" s="24">
        <v>2.03672456575682</v>
      </c>
      <c r="E19" s="24">
        <v>1.4993796526054599</v>
      </c>
      <c r="F19" s="24">
        <v>1.6921836228287801</v>
      </c>
      <c r="G19" s="24">
        <v>2.67295285359801</v>
      </c>
      <c r="H19" s="24">
        <v>0.16935483870967699</v>
      </c>
      <c r="I19" s="24">
        <v>7.9692307692307702</v>
      </c>
      <c r="J19" s="24">
        <v>7.4069478908188602E-2</v>
      </c>
      <c r="K19" s="24">
        <v>6.0794044665012398E-2</v>
      </c>
      <c r="L19" s="46">
        <v>0.28858560794044702</v>
      </c>
      <c r="M19" s="50">
        <v>19.425372208436698</v>
      </c>
      <c r="O19" s="75"/>
      <c r="P19" s="75"/>
      <c r="Q19" s="75"/>
      <c r="R19" s="75"/>
      <c r="S19" s="75"/>
      <c r="T19" s="75"/>
      <c r="U19" s="75"/>
      <c r="V19" s="75"/>
      <c r="W19" s="75"/>
      <c r="X19" s="75"/>
      <c r="Y19" s="75"/>
      <c r="Z19" s="75"/>
      <c r="AA19" s="75"/>
      <c r="AB19" s="75"/>
      <c r="AC19" s="75"/>
      <c r="AD19" s="75"/>
      <c r="AE19" s="75"/>
      <c r="AF19" s="75"/>
      <c r="AG19" s="75"/>
      <c r="AH19" s="75"/>
      <c r="AI19" s="75"/>
      <c r="AJ19" s="75"/>
      <c r="AK19" s="75"/>
      <c r="AL19" s="84"/>
    </row>
    <row r="20" spans="1:38">
      <c r="A20" s="202"/>
      <c r="B20" s="5" t="s">
        <v>14</v>
      </c>
      <c r="C20" s="24">
        <v>2.1425908667288001</v>
      </c>
      <c r="D20" s="24">
        <v>1.6980428704566599</v>
      </c>
      <c r="E20" s="24">
        <v>4.8945324634979803</v>
      </c>
      <c r="F20" s="24">
        <v>1.08807082945014</v>
      </c>
      <c r="G20" s="24">
        <v>1.93522833178006</v>
      </c>
      <c r="H20" s="24">
        <v>0.12814538676607601</v>
      </c>
      <c r="I20" s="24">
        <v>10.438800869835401</v>
      </c>
      <c r="J20" s="24">
        <v>3.3084808946877903E-2</v>
      </c>
      <c r="K20" s="24">
        <v>2.42311276794035E-2</v>
      </c>
      <c r="L20" s="46">
        <v>0.17614165890028</v>
      </c>
      <c r="M20" s="50">
        <v>22.5588692140416</v>
      </c>
      <c r="O20" s="75"/>
      <c r="P20" s="75"/>
      <c r="Q20" s="75"/>
      <c r="R20" s="75"/>
      <c r="S20" s="75"/>
      <c r="T20" s="75"/>
      <c r="U20" s="75"/>
      <c r="V20" s="75"/>
      <c r="W20" s="75"/>
      <c r="X20" s="75"/>
      <c r="Y20" s="75"/>
      <c r="Z20" s="75"/>
      <c r="AA20" s="75"/>
      <c r="AB20" s="75"/>
      <c r="AC20" s="75"/>
      <c r="AD20" s="75"/>
      <c r="AE20" s="75"/>
      <c r="AF20" s="75"/>
      <c r="AG20" s="75"/>
      <c r="AH20" s="75"/>
      <c r="AI20" s="75"/>
      <c r="AJ20" s="75"/>
      <c r="AK20" s="75"/>
      <c r="AL20" s="84"/>
    </row>
    <row r="21" spans="1:38">
      <c r="A21" s="202"/>
      <c r="B21" s="5" t="s">
        <v>15</v>
      </c>
      <c r="C21" s="24">
        <v>1.6365896898671499</v>
      </c>
      <c r="D21" s="24">
        <v>0.164932194414385</v>
      </c>
      <c r="E21" s="24">
        <v>0.13236479174821</v>
      </c>
      <c r="F21" s="24">
        <v>4.4012847374116504</v>
      </c>
      <c r="G21" s="24">
        <v>5.1347823083830297</v>
      </c>
      <c r="H21" s="24">
        <v>0.31607303202633902</v>
      </c>
      <c r="I21" s="24">
        <v>1.0413855823912701</v>
      </c>
      <c r="J21" s="24">
        <v>0.156632053968181</v>
      </c>
      <c r="K21" s="24">
        <v>0.27243110077590799</v>
      </c>
      <c r="L21" s="46">
        <v>0.37266594524900398</v>
      </c>
      <c r="M21" s="50">
        <v>13.6291414362351</v>
      </c>
      <c r="O21" s="75"/>
      <c r="P21" s="75"/>
      <c r="Q21" s="75"/>
      <c r="R21" s="75"/>
      <c r="S21" s="75"/>
      <c r="T21" s="75"/>
      <c r="U21" s="75"/>
      <c r="V21" s="75"/>
      <c r="W21" s="75"/>
      <c r="X21" s="75"/>
      <c r="Y21" s="75"/>
      <c r="Z21" s="75"/>
      <c r="AA21" s="75"/>
      <c r="AB21" s="75"/>
      <c r="AC21" s="75"/>
      <c r="AD21" s="75"/>
      <c r="AE21" s="75"/>
      <c r="AF21" s="75"/>
      <c r="AG21" s="75"/>
      <c r="AH21" s="75"/>
      <c r="AI21" s="75"/>
      <c r="AJ21" s="75"/>
      <c r="AK21" s="75"/>
      <c r="AL21" s="84"/>
    </row>
    <row r="22" spans="1:38">
      <c r="A22" s="202"/>
      <c r="B22" s="5" t="s">
        <v>16</v>
      </c>
      <c r="C22" s="24">
        <v>1.34685934183992</v>
      </c>
      <c r="D22" s="24">
        <v>0.15806761243054299</v>
      </c>
      <c r="E22" s="24">
        <v>0.13433545557815799</v>
      </c>
      <c r="F22" s="24">
        <v>2.8734402381141102</v>
      </c>
      <c r="G22" s="24">
        <v>5.6713074260956899</v>
      </c>
      <c r="H22" s="24">
        <v>0.19878653387226</v>
      </c>
      <c r="I22" s="24">
        <v>1.4499951567026801</v>
      </c>
      <c r="J22" s="24">
        <v>7.5766782025202803E-2</v>
      </c>
      <c r="K22" s="24">
        <v>0.18052289999031301</v>
      </c>
      <c r="L22" s="46">
        <v>0.37445733055063901</v>
      </c>
      <c r="M22" s="50">
        <v>12.463538777199499</v>
      </c>
      <c r="O22" s="75"/>
      <c r="P22" s="75"/>
      <c r="Q22" s="75"/>
      <c r="R22" s="75"/>
      <c r="S22" s="75"/>
      <c r="T22" s="75"/>
      <c r="U22" s="75"/>
      <c r="V22" s="75"/>
      <c r="W22" s="75"/>
      <c r="X22" s="75"/>
      <c r="Y22" s="75"/>
      <c r="Z22" s="75"/>
      <c r="AA22" s="75"/>
      <c r="AB22" s="75"/>
      <c r="AC22" s="75"/>
      <c r="AD22" s="75"/>
      <c r="AE22" s="75"/>
      <c r="AF22" s="75"/>
      <c r="AG22" s="75"/>
      <c r="AH22" s="75"/>
      <c r="AI22" s="75"/>
      <c r="AJ22" s="75"/>
      <c r="AK22" s="75"/>
      <c r="AL22" s="84"/>
    </row>
    <row r="23" spans="1:38">
      <c r="A23" s="202"/>
      <c r="B23" s="5" t="s">
        <v>17</v>
      </c>
      <c r="C23" s="24">
        <v>1.71814020717899</v>
      </c>
      <c r="D23" s="24">
        <v>0.14390106801573899</v>
      </c>
      <c r="E23" s="24">
        <v>0.120774110656067</v>
      </c>
      <c r="F23" s="24">
        <v>4.7001525736770304</v>
      </c>
      <c r="G23" s="24">
        <v>3.3745282261302498</v>
      </c>
      <c r="H23" s="24">
        <v>2.5034931341845299</v>
      </c>
      <c r="I23" s="24">
        <v>0.21689552718220501</v>
      </c>
      <c r="J23" s="24">
        <v>0.64996386412912599</v>
      </c>
      <c r="K23" s="24">
        <v>0.56187264113065105</v>
      </c>
      <c r="L23" s="46">
        <v>0.66313338151449497</v>
      </c>
      <c r="M23" s="50">
        <v>14.652854733799099</v>
      </c>
      <c r="O23" s="75"/>
      <c r="P23" s="75"/>
      <c r="Q23" s="75"/>
      <c r="R23" s="75"/>
      <c r="S23" s="75"/>
      <c r="T23" s="75"/>
      <c r="U23" s="75"/>
      <c r="V23" s="75"/>
      <c r="W23" s="75"/>
      <c r="X23" s="75"/>
      <c r="Y23" s="75"/>
      <c r="Z23" s="75"/>
      <c r="AA23" s="75"/>
      <c r="AB23" s="75"/>
      <c r="AC23" s="75"/>
      <c r="AD23" s="75"/>
      <c r="AE23" s="75"/>
      <c r="AF23" s="75"/>
      <c r="AG23" s="75"/>
      <c r="AH23" s="75"/>
      <c r="AI23" s="75"/>
      <c r="AJ23" s="75"/>
      <c r="AK23" s="75"/>
      <c r="AL23" s="84"/>
    </row>
    <row r="24" spans="1:38">
      <c r="A24" s="202"/>
      <c r="B24" s="5" t="s">
        <v>18</v>
      </c>
      <c r="C24" s="24">
        <v>1.7495938529088899</v>
      </c>
      <c r="D24" s="24">
        <v>0.84114160263446802</v>
      </c>
      <c r="E24" s="24">
        <v>1.06199780461032</v>
      </c>
      <c r="F24" s="24">
        <v>1.0273106476399601</v>
      </c>
      <c r="G24" s="24">
        <v>2.3247420417123998</v>
      </c>
      <c r="H24" s="24">
        <v>4.1009879253567499E-2</v>
      </c>
      <c r="I24" s="24">
        <v>13.130362239297501</v>
      </c>
      <c r="J24" s="24">
        <v>5.0933040614709098E-3</v>
      </c>
      <c r="K24" s="24">
        <v>5.3567508232711296E-3</v>
      </c>
      <c r="L24" s="46">
        <v>0.14542261251372099</v>
      </c>
      <c r="M24" s="50">
        <v>20.332030735455501</v>
      </c>
      <c r="O24" s="75"/>
      <c r="P24" s="75"/>
      <c r="Q24" s="75"/>
      <c r="R24" s="75"/>
      <c r="S24" s="75"/>
      <c r="T24" s="75"/>
      <c r="U24" s="75"/>
      <c r="V24" s="75"/>
      <c r="W24" s="75"/>
      <c r="X24" s="75"/>
      <c r="Y24" s="75"/>
      <c r="Z24" s="75"/>
      <c r="AA24" s="75"/>
      <c r="AB24" s="75"/>
      <c r="AC24" s="75"/>
      <c r="AD24" s="75"/>
      <c r="AE24" s="75"/>
      <c r="AF24" s="75"/>
      <c r="AG24" s="75"/>
      <c r="AH24" s="75"/>
      <c r="AI24" s="75"/>
      <c r="AJ24" s="75"/>
      <c r="AK24" s="75"/>
      <c r="AL24" s="84"/>
    </row>
    <row r="25" spans="1:38">
      <c r="A25" s="202"/>
      <c r="B25" s="5" t="s">
        <v>19</v>
      </c>
      <c r="C25" s="24">
        <v>1.0140172029308701</v>
      </c>
      <c r="D25" s="24">
        <v>0.116916215355209</v>
      </c>
      <c r="E25" s="24">
        <v>7.5501752150366405E-2</v>
      </c>
      <c r="F25" s="24">
        <v>5.2089837527875096</v>
      </c>
      <c r="G25" s="24">
        <v>2.7218859509397899</v>
      </c>
      <c r="H25" s="24">
        <v>1.4338961452691901</v>
      </c>
      <c r="I25" s="24">
        <v>0.10958904109589</v>
      </c>
      <c r="J25" s="24">
        <v>4.6177126473399204</v>
      </c>
      <c r="K25" s="24">
        <v>0.157374960178401</v>
      </c>
      <c r="L25" s="46">
        <v>0.43740044600191103</v>
      </c>
      <c r="M25" s="50">
        <v>15.8932781140491</v>
      </c>
      <c r="O25" s="75"/>
      <c r="P25" s="75"/>
      <c r="Q25" s="75"/>
      <c r="R25" s="75"/>
      <c r="S25" s="75"/>
      <c r="T25" s="75"/>
      <c r="U25" s="75"/>
      <c r="V25" s="75"/>
      <c r="W25" s="75"/>
      <c r="X25" s="75"/>
      <c r="Y25" s="75"/>
      <c r="Z25" s="75"/>
      <c r="AA25" s="75"/>
      <c r="AB25" s="75"/>
      <c r="AC25" s="75"/>
      <c r="AD25" s="75"/>
      <c r="AE25" s="75"/>
      <c r="AF25" s="75"/>
      <c r="AG25" s="75"/>
      <c r="AH25" s="75"/>
      <c r="AI25" s="75"/>
      <c r="AJ25" s="75"/>
      <c r="AK25" s="75"/>
      <c r="AL25" s="84"/>
    </row>
    <row r="26" spans="1:38">
      <c r="A26" s="202"/>
      <c r="B26" s="5" t="s">
        <v>20</v>
      </c>
      <c r="C26" s="24">
        <v>1.6105489113768801</v>
      </c>
      <c r="D26" s="24">
        <v>6.04109168966575E-2</v>
      </c>
      <c r="E26" s="24">
        <v>2.5145660840233099E-2</v>
      </c>
      <c r="F26" s="24">
        <v>4.4385157927016197</v>
      </c>
      <c r="G26" s="24">
        <v>3.7743023612388802</v>
      </c>
      <c r="H26" s="24">
        <v>0.52468567923949705</v>
      </c>
      <c r="I26" s="24">
        <v>0.109475620975161</v>
      </c>
      <c r="J26" s="24">
        <v>0.108555657773689</v>
      </c>
      <c r="K26" s="24">
        <v>8.6160686905857098</v>
      </c>
      <c r="L26" s="46">
        <v>0.33915976694265598</v>
      </c>
      <c r="M26" s="50">
        <v>19.606869058571</v>
      </c>
      <c r="O26" s="75"/>
      <c r="P26" s="75"/>
      <c r="Q26" s="75"/>
      <c r="R26" s="75"/>
      <c r="S26" s="75"/>
      <c r="T26" s="75"/>
      <c r="U26" s="75"/>
      <c r="V26" s="75"/>
      <c r="W26" s="75"/>
      <c r="X26" s="75"/>
      <c r="Y26" s="75"/>
      <c r="Z26" s="75"/>
      <c r="AA26" s="75"/>
      <c r="AB26" s="75"/>
      <c r="AC26" s="75"/>
      <c r="AD26" s="75"/>
      <c r="AE26" s="75"/>
      <c r="AF26" s="75"/>
      <c r="AG26" s="75"/>
      <c r="AH26" s="75"/>
      <c r="AI26" s="75"/>
      <c r="AJ26" s="75"/>
      <c r="AK26" s="75"/>
      <c r="AL26" s="84"/>
    </row>
    <row r="27" spans="1:38" ht="14.5" thickBot="1">
      <c r="A27" s="202"/>
      <c r="B27" s="5" t="s">
        <v>21</v>
      </c>
      <c r="C27" s="24">
        <v>1.7745072501519501</v>
      </c>
      <c r="D27" s="24">
        <v>0.171702700355995</v>
      </c>
      <c r="E27" s="24">
        <v>0.12590084223322001</v>
      </c>
      <c r="F27" s="24">
        <v>2.3864721715724602</v>
      </c>
      <c r="G27" s="24">
        <v>3.76200399409568</v>
      </c>
      <c r="H27" s="24">
        <v>0.294434314491621</v>
      </c>
      <c r="I27" s="24">
        <v>0.83485282625683799</v>
      </c>
      <c r="J27" s="24">
        <v>0.14326647564469899</v>
      </c>
      <c r="K27" s="24">
        <v>0.191456108361552</v>
      </c>
      <c r="L27" s="46">
        <v>3.4222887904836301</v>
      </c>
      <c r="M27" s="50">
        <v>13.106885473647701</v>
      </c>
      <c r="O27" s="75"/>
      <c r="P27" s="75"/>
      <c r="Q27" s="75"/>
      <c r="R27" s="75"/>
      <c r="S27" s="75"/>
      <c r="T27" s="75"/>
      <c r="U27" s="75"/>
      <c r="V27" s="75"/>
      <c r="W27" s="75"/>
      <c r="X27" s="75"/>
      <c r="Y27" s="75"/>
      <c r="Z27" s="75"/>
      <c r="AA27" s="75"/>
      <c r="AB27" s="75"/>
      <c r="AC27" s="75"/>
      <c r="AD27" s="75"/>
      <c r="AE27" s="75"/>
      <c r="AF27" s="75"/>
      <c r="AG27" s="75"/>
      <c r="AH27" s="75"/>
      <c r="AI27" s="75"/>
      <c r="AJ27" s="75"/>
      <c r="AK27" s="75"/>
      <c r="AL27" s="84"/>
    </row>
    <row r="28" spans="1:38" ht="14.5" thickBot="1">
      <c r="A28" s="203"/>
      <c r="B28" s="5" t="s">
        <v>6</v>
      </c>
      <c r="C28" s="51">
        <v>1.6140951836092501</v>
      </c>
      <c r="D28" s="52">
        <v>0.234791003682912</v>
      </c>
      <c r="E28" s="52">
        <v>0.22534415561197099</v>
      </c>
      <c r="F28" s="52">
        <v>2.7340937533521701</v>
      </c>
      <c r="G28" s="52">
        <v>4.6056280616440803</v>
      </c>
      <c r="H28" s="52">
        <v>0.222948474988379</v>
      </c>
      <c r="I28" s="52">
        <v>2.1385490041835</v>
      </c>
      <c r="J28" s="52">
        <v>0.10365788250438</v>
      </c>
      <c r="K28" s="52">
        <v>0.200929667107663</v>
      </c>
      <c r="L28" s="53">
        <v>0.56372868023027101</v>
      </c>
      <c r="M28" s="56">
        <v>12.643765866914601</v>
      </c>
      <c r="O28" s="75"/>
      <c r="P28" s="75"/>
      <c r="Q28" s="75"/>
      <c r="R28" s="75"/>
      <c r="S28" s="75"/>
      <c r="T28" s="75"/>
      <c r="U28" s="75"/>
      <c r="V28" s="75"/>
      <c r="W28" s="75"/>
      <c r="X28" s="75"/>
      <c r="Y28" s="75"/>
      <c r="Z28" s="75"/>
      <c r="AA28" s="75"/>
      <c r="AB28" s="75"/>
      <c r="AC28" s="75"/>
      <c r="AD28" s="75"/>
      <c r="AE28" s="75"/>
      <c r="AF28" s="75"/>
      <c r="AG28" s="75"/>
      <c r="AH28" s="75"/>
      <c r="AI28" s="75"/>
      <c r="AJ28" s="75"/>
      <c r="AK28" s="75"/>
      <c r="AL28" s="84"/>
    </row>
    <row r="29" spans="1:38" ht="5.15" customHeight="1">
      <c r="A29" s="5"/>
      <c r="B29" s="5"/>
      <c r="C29" s="28"/>
      <c r="D29" s="28"/>
      <c r="E29" s="28"/>
      <c r="F29" s="28"/>
      <c r="G29" s="28"/>
      <c r="H29" s="28"/>
      <c r="I29" s="28"/>
      <c r="J29" s="28"/>
      <c r="K29" s="28"/>
      <c r="L29" s="28"/>
      <c r="M29" s="28"/>
      <c r="O29" s="75"/>
      <c r="P29" s="75"/>
      <c r="Q29" s="75"/>
      <c r="R29" s="75"/>
      <c r="S29" s="75"/>
      <c r="T29" s="75"/>
      <c r="U29" s="75"/>
      <c r="V29" s="75"/>
      <c r="W29" s="75"/>
      <c r="X29" s="75"/>
      <c r="Y29" s="75"/>
      <c r="Z29" s="75"/>
      <c r="AA29" s="75"/>
      <c r="AB29" s="75"/>
      <c r="AC29" s="75"/>
      <c r="AD29" s="75"/>
      <c r="AE29" s="75"/>
      <c r="AF29" s="75"/>
      <c r="AG29" s="75"/>
      <c r="AH29" s="75"/>
      <c r="AI29" s="75"/>
      <c r="AJ29" s="75"/>
      <c r="AK29" s="75"/>
      <c r="AL29" s="84"/>
    </row>
    <row r="30" spans="1:38">
      <c r="A30" s="201" t="s">
        <v>33</v>
      </c>
      <c r="B30" s="5" t="s">
        <v>8</v>
      </c>
      <c r="C30" s="24">
        <v>2.9655072703238599</v>
      </c>
      <c r="D30" s="24">
        <v>0.35331295439524102</v>
      </c>
      <c r="E30" s="24">
        <v>0.30332947785855902</v>
      </c>
      <c r="F30" s="24">
        <v>0.58166721744877703</v>
      </c>
      <c r="G30" s="24">
        <v>4.7896150033046903</v>
      </c>
      <c r="H30" s="24">
        <v>4.1597818902841997E-2</v>
      </c>
      <c r="I30" s="24">
        <v>2.49789325842697</v>
      </c>
      <c r="J30" s="24">
        <v>3.8003965631196301E-3</v>
      </c>
      <c r="K30" s="24">
        <v>3.2716457369464602E-2</v>
      </c>
      <c r="L30" s="46">
        <v>0.56262392597488398</v>
      </c>
      <c r="M30" s="50">
        <v>12.1320637805684</v>
      </c>
      <c r="O30" s="75"/>
      <c r="P30" s="75"/>
      <c r="Q30" s="75"/>
      <c r="R30" s="75"/>
      <c r="S30" s="75"/>
      <c r="T30" s="75"/>
      <c r="U30" s="75"/>
      <c r="V30" s="75"/>
      <c r="W30" s="75"/>
      <c r="X30" s="75"/>
      <c r="Y30" s="75"/>
      <c r="Z30" s="75"/>
      <c r="AA30" s="75"/>
      <c r="AB30" s="75"/>
      <c r="AC30" s="75"/>
      <c r="AD30" s="75"/>
      <c r="AE30" s="75"/>
      <c r="AF30" s="75"/>
      <c r="AG30" s="75"/>
      <c r="AH30" s="75"/>
      <c r="AI30" s="75"/>
      <c r="AJ30" s="75"/>
      <c r="AK30" s="75"/>
      <c r="AL30" s="84"/>
    </row>
    <row r="31" spans="1:38">
      <c r="A31" s="202"/>
      <c r="B31" s="5" t="s">
        <v>13</v>
      </c>
      <c r="C31" s="24">
        <v>2.8777700831024902</v>
      </c>
      <c r="D31" s="24">
        <v>1.76073407202216</v>
      </c>
      <c r="E31" s="24">
        <v>1.2593490304709101</v>
      </c>
      <c r="F31" s="24">
        <v>0.388331024930748</v>
      </c>
      <c r="G31" s="24">
        <v>3.6012811634349</v>
      </c>
      <c r="H31" s="24">
        <v>3.5318559556786699E-2</v>
      </c>
      <c r="I31" s="24">
        <v>7.3166551246537397</v>
      </c>
      <c r="J31" s="24">
        <v>3.1163434903047102E-3</v>
      </c>
      <c r="K31" s="24">
        <v>1.0907202216066499E-2</v>
      </c>
      <c r="L31" s="46">
        <v>0.28895429362880898</v>
      </c>
      <c r="M31" s="50">
        <v>17.5424168975069</v>
      </c>
      <c r="O31" s="75"/>
      <c r="P31" s="75"/>
      <c r="Q31" s="75"/>
      <c r="R31" s="75"/>
      <c r="S31" s="75"/>
      <c r="T31" s="75"/>
      <c r="U31" s="75"/>
      <c r="V31" s="75"/>
      <c r="W31" s="75"/>
      <c r="X31" s="75"/>
      <c r="Y31" s="75"/>
      <c r="Z31" s="75"/>
      <c r="AA31" s="75"/>
      <c r="AB31" s="75"/>
      <c r="AC31" s="75"/>
      <c r="AD31" s="75"/>
      <c r="AE31" s="75"/>
      <c r="AF31" s="75"/>
      <c r="AG31" s="75"/>
      <c r="AH31" s="75"/>
      <c r="AI31" s="75"/>
      <c r="AJ31" s="75"/>
      <c r="AK31" s="75"/>
      <c r="AL31" s="84"/>
    </row>
    <row r="32" spans="1:38">
      <c r="A32" s="202"/>
      <c r="B32" s="5" t="s">
        <v>14</v>
      </c>
      <c r="C32" s="24">
        <v>1.79009265858874</v>
      </c>
      <c r="D32" s="24">
        <v>1.1090520313613701</v>
      </c>
      <c r="E32" s="24">
        <v>4.2647897362793996</v>
      </c>
      <c r="F32" s="24">
        <v>0.26728439059158898</v>
      </c>
      <c r="G32" s="24">
        <v>2.7540983606557399</v>
      </c>
      <c r="H32" s="24">
        <v>3.70634354953671E-2</v>
      </c>
      <c r="I32" s="24">
        <v>10.753385602280799</v>
      </c>
      <c r="J32" s="24">
        <v>2.1382751247327201E-3</v>
      </c>
      <c r="K32" s="24">
        <v>1.7818959372772601E-3</v>
      </c>
      <c r="L32" s="46">
        <v>0.18104062722736999</v>
      </c>
      <c r="M32" s="50">
        <v>21.160727013542399</v>
      </c>
      <c r="O32" s="75"/>
      <c r="P32" s="75"/>
      <c r="Q32" s="75"/>
      <c r="R32" s="75"/>
      <c r="S32" s="75"/>
      <c r="T32" s="75"/>
      <c r="U32" s="75"/>
      <c r="V32" s="75"/>
      <c r="W32" s="75"/>
      <c r="X32" s="75"/>
      <c r="Y32" s="75"/>
      <c r="Z32" s="75"/>
      <c r="AA32" s="75"/>
      <c r="AB32" s="75"/>
      <c r="AC32" s="75"/>
      <c r="AD32" s="75"/>
      <c r="AE32" s="75"/>
      <c r="AF32" s="75"/>
      <c r="AG32" s="75"/>
      <c r="AH32" s="75"/>
      <c r="AI32" s="75"/>
      <c r="AJ32" s="75"/>
      <c r="AK32" s="75"/>
      <c r="AL32" s="84"/>
    </row>
    <row r="33" spans="1:38">
      <c r="A33" s="202"/>
      <c r="B33" s="5" t="s">
        <v>15</v>
      </c>
      <c r="C33" s="24">
        <v>1.01572030434509</v>
      </c>
      <c r="D33" s="24">
        <v>0.10431993963403099</v>
      </c>
      <c r="E33" s="24">
        <v>0.102685027982142</v>
      </c>
      <c r="F33" s="24">
        <v>2.1971326164874601</v>
      </c>
      <c r="G33" s="24">
        <v>6.6911903414450098</v>
      </c>
      <c r="H33" s="24">
        <v>4.7726843991699699E-2</v>
      </c>
      <c r="I33" s="24">
        <v>1.0813682952902</v>
      </c>
      <c r="J33" s="24">
        <v>1.03125196503804E-2</v>
      </c>
      <c r="K33" s="24">
        <v>3.9426523297491002E-2</v>
      </c>
      <c r="L33" s="46">
        <v>0.36251021819782397</v>
      </c>
      <c r="M33" s="50">
        <v>11.6523926303213</v>
      </c>
      <c r="O33" s="75"/>
      <c r="P33" s="75"/>
      <c r="Q33" s="75"/>
      <c r="R33" s="75"/>
      <c r="S33" s="75"/>
      <c r="T33" s="75"/>
      <c r="U33" s="75"/>
      <c r="V33" s="75"/>
      <c r="W33" s="75"/>
      <c r="X33" s="75"/>
      <c r="Y33" s="75"/>
      <c r="Z33" s="75"/>
      <c r="AA33" s="75"/>
      <c r="AB33" s="75"/>
      <c r="AC33" s="75"/>
      <c r="AD33" s="75"/>
      <c r="AE33" s="75"/>
      <c r="AF33" s="75"/>
      <c r="AG33" s="75"/>
      <c r="AH33" s="75"/>
      <c r="AI33" s="75"/>
      <c r="AJ33" s="75"/>
      <c r="AK33" s="75"/>
      <c r="AL33" s="84"/>
    </row>
    <row r="34" spans="1:38">
      <c r="A34" s="202"/>
      <c r="B34" s="5" t="s">
        <v>16</v>
      </c>
      <c r="C34" s="24">
        <v>0.49148247498193598</v>
      </c>
      <c r="D34" s="24">
        <v>6.2963366228829906E-2</v>
      </c>
      <c r="E34" s="24">
        <v>6.9535866649509503E-2</v>
      </c>
      <c r="F34" s="24">
        <v>0.31421303215972002</v>
      </c>
      <c r="G34" s="24">
        <v>5.5803795025092304</v>
      </c>
      <c r="H34" s="24">
        <v>1.79852910608055E-2</v>
      </c>
      <c r="I34" s="24">
        <v>1.0482742237223699</v>
      </c>
      <c r="J34" s="24">
        <v>2.9695032021142898E-3</v>
      </c>
      <c r="K34" s="24">
        <v>1.21254714086333E-2</v>
      </c>
      <c r="L34" s="46">
        <v>0.27895513080661599</v>
      </c>
      <c r="M34" s="50">
        <v>7.8788838627297704</v>
      </c>
      <c r="O34" s="75"/>
      <c r="P34" s="75"/>
      <c r="Q34" s="75"/>
      <c r="R34" s="75"/>
      <c r="S34" s="75"/>
      <c r="T34" s="75"/>
      <c r="U34" s="75"/>
      <c r="V34" s="75"/>
      <c r="W34" s="75"/>
      <c r="X34" s="75"/>
      <c r="Y34" s="75"/>
      <c r="Z34" s="75"/>
      <c r="AA34" s="75"/>
      <c r="AB34" s="75"/>
      <c r="AC34" s="75"/>
      <c r="AD34" s="75"/>
      <c r="AE34" s="75"/>
      <c r="AF34" s="75"/>
      <c r="AG34" s="75"/>
      <c r="AH34" s="75"/>
      <c r="AI34" s="75"/>
      <c r="AJ34" s="75"/>
      <c r="AK34" s="75"/>
      <c r="AL34" s="84"/>
    </row>
    <row r="35" spans="1:38">
      <c r="A35" s="202"/>
      <c r="B35" s="5" t="s">
        <v>17</v>
      </c>
      <c r="C35" s="24">
        <v>1.3250401284109199</v>
      </c>
      <c r="D35" s="24">
        <v>0.12921348314606701</v>
      </c>
      <c r="E35" s="24">
        <v>0.122792937399679</v>
      </c>
      <c r="F35" s="24">
        <v>0.963884430176565</v>
      </c>
      <c r="G35" s="24">
        <v>6.0168539325842696</v>
      </c>
      <c r="H35" s="24">
        <v>1.69903691813804</v>
      </c>
      <c r="I35" s="24">
        <v>0.49197431781701401</v>
      </c>
      <c r="J35" s="24">
        <v>1.52487961476726E-2</v>
      </c>
      <c r="K35" s="24">
        <v>0.116372391653291</v>
      </c>
      <c r="L35" s="46">
        <v>0.78089887640449396</v>
      </c>
      <c r="M35" s="50">
        <v>11.661316211878001</v>
      </c>
      <c r="O35" s="75"/>
      <c r="P35" s="75"/>
      <c r="Q35" s="75"/>
      <c r="R35" s="75"/>
      <c r="S35" s="75"/>
      <c r="T35" s="75"/>
      <c r="U35" s="75"/>
      <c r="V35" s="75"/>
      <c r="W35" s="75"/>
      <c r="X35" s="75"/>
      <c r="Y35" s="75"/>
      <c r="Z35" s="75"/>
      <c r="AA35" s="75"/>
      <c r="AB35" s="75"/>
      <c r="AC35" s="75"/>
      <c r="AD35" s="75"/>
      <c r="AE35" s="75"/>
      <c r="AF35" s="75"/>
      <c r="AG35" s="75"/>
      <c r="AH35" s="75"/>
      <c r="AI35" s="75"/>
      <c r="AJ35" s="75"/>
      <c r="AK35" s="75"/>
      <c r="AL35" s="84"/>
    </row>
    <row r="36" spans="1:38">
      <c r="A36" s="202"/>
      <c r="B36" s="5" t="s">
        <v>18</v>
      </c>
      <c r="C36" s="24">
        <v>0.73949631829713502</v>
      </c>
      <c r="D36" s="24">
        <v>0.31934905018253801</v>
      </c>
      <c r="E36" s="24">
        <v>0.56432151475775005</v>
      </c>
      <c r="F36" s="24">
        <v>0.20066827547800301</v>
      </c>
      <c r="G36" s="24">
        <v>2.3338283522059302</v>
      </c>
      <c r="H36" s="24">
        <v>8.1059340387352307E-3</v>
      </c>
      <c r="I36" s="24">
        <v>12.375224305426601</v>
      </c>
      <c r="J36" s="24">
        <v>8.6628302704040597E-4</v>
      </c>
      <c r="K36" s="24">
        <v>1.91819813130376E-3</v>
      </c>
      <c r="L36" s="46">
        <v>0.117752614318421</v>
      </c>
      <c r="M36" s="50">
        <v>16.661530845863499</v>
      </c>
      <c r="O36" s="75"/>
      <c r="P36" s="75"/>
      <c r="Q36" s="75"/>
      <c r="R36" s="75"/>
      <c r="S36" s="75"/>
      <c r="T36" s="75"/>
      <c r="U36" s="75"/>
      <c r="V36" s="75"/>
      <c r="W36" s="75"/>
      <c r="X36" s="75"/>
      <c r="Y36" s="75"/>
      <c r="Z36" s="75"/>
      <c r="AA36" s="75"/>
      <c r="AB36" s="75"/>
      <c r="AC36" s="75"/>
      <c r="AD36" s="75"/>
      <c r="AE36" s="75"/>
      <c r="AF36" s="75"/>
      <c r="AG36" s="75"/>
      <c r="AH36" s="75"/>
      <c r="AI36" s="75"/>
      <c r="AJ36" s="75"/>
      <c r="AK36" s="75"/>
      <c r="AL36" s="84"/>
    </row>
    <row r="37" spans="1:38">
      <c r="A37" s="202"/>
      <c r="B37" s="5" t="s">
        <v>19</v>
      </c>
      <c r="C37" s="24">
        <v>0.85167464114832503</v>
      </c>
      <c r="D37" s="24">
        <v>0.143540669856459</v>
      </c>
      <c r="E37" s="24">
        <v>0.11483253588516699</v>
      </c>
      <c r="F37" s="24">
        <v>1.45933014354067</v>
      </c>
      <c r="G37" s="24">
        <v>5.9665071770334901</v>
      </c>
      <c r="H37" s="24">
        <v>9.5693779904306206E-2</v>
      </c>
      <c r="I37" s="24">
        <v>0.36363636363636398</v>
      </c>
      <c r="J37" s="24">
        <v>1.6028708133971299</v>
      </c>
      <c r="K37" s="24">
        <v>3.82775119617225E-2</v>
      </c>
      <c r="L37" s="46">
        <v>0.70813397129186595</v>
      </c>
      <c r="M37" s="50">
        <v>11.3444976076555</v>
      </c>
      <c r="O37" s="75"/>
      <c r="P37" s="75"/>
      <c r="Q37" s="75"/>
      <c r="R37" s="75"/>
      <c r="S37" s="75"/>
      <c r="T37" s="75"/>
      <c r="U37" s="75"/>
      <c r="V37" s="75"/>
      <c r="W37" s="75"/>
      <c r="X37" s="75"/>
      <c r="Y37" s="75"/>
      <c r="Z37" s="75"/>
      <c r="AA37" s="75"/>
      <c r="AB37" s="75"/>
      <c r="AC37" s="75"/>
      <c r="AD37" s="75"/>
      <c r="AE37" s="75"/>
      <c r="AF37" s="75"/>
      <c r="AG37" s="75"/>
      <c r="AH37" s="75"/>
      <c r="AI37" s="75"/>
      <c r="AJ37" s="75"/>
      <c r="AK37" s="75"/>
      <c r="AL37" s="84"/>
    </row>
    <row r="38" spans="1:38">
      <c r="A38" s="202"/>
      <c r="B38" s="5" t="s">
        <v>20</v>
      </c>
      <c r="C38" s="24">
        <v>1.10830324909747</v>
      </c>
      <c r="D38" s="24">
        <v>8.3032490974729201E-2</v>
      </c>
      <c r="E38" s="24">
        <v>2.5270758122743701E-2</v>
      </c>
      <c r="F38" s="24">
        <v>1.0108303249097501</v>
      </c>
      <c r="G38" s="24">
        <v>5.5956678700360998</v>
      </c>
      <c r="H38" s="24">
        <v>8.3032490974729201E-2</v>
      </c>
      <c r="I38" s="24">
        <v>0.43501805054151599</v>
      </c>
      <c r="J38" s="24">
        <v>1.4440433212996401E-2</v>
      </c>
      <c r="K38" s="24">
        <v>2.9837545126353802</v>
      </c>
      <c r="L38" s="46">
        <v>0.37364620938628201</v>
      </c>
      <c r="M38" s="50">
        <v>11.7129963898917</v>
      </c>
      <c r="O38" s="75"/>
      <c r="P38" s="75"/>
      <c r="Q38" s="75"/>
      <c r="R38" s="75"/>
      <c r="S38" s="75"/>
      <c r="T38" s="75"/>
      <c r="U38" s="75"/>
      <c r="V38" s="75"/>
      <c r="W38" s="75"/>
      <c r="X38" s="75"/>
      <c r="Y38" s="75"/>
      <c r="Z38" s="75"/>
      <c r="AA38" s="75"/>
      <c r="AB38" s="75"/>
      <c r="AC38" s="75"/>
      <c r="AD38" s="75"/>
      <c r="AE38" s="75"/>
      <c r="AF38" s="75"/>
      <c r="AG38" s="75"/>
      <c r="AH38" s="75"/>
      <c r="AI38" s="75"/>
      <c r="AJ38" s="75"/>
      <c r="AK38" s="75"/>
      <c r="AL38" s="84"/>
    </row>
    <row r="39" spans="1:38" ht="14.5" thickBot="1">
      <c r="A39" s="202"/>
      <c r="B39" s="5" t="s">
        <v>21</v>
      </c>
      <c r="C39" s="24">
        <v>0.77332702206970005</v>
      </c>
      <c r="D39" s="24">
        <v>8.4847050470386404E-2</v>
      </c>
      <c r="E39" s="24">
        <v>6.4670729542630603E-2</v>
      </c>
      <c r="F39" s="24">
        <v>0.32477368203064899</v>
      </c>
      <c r="G39" s="24">
        <v>4.0367433879652097</v>
      </c>
      <c r="H39" s="24">
        <v>3.1536595467723798E-2</v>
      </c>
      <c r="I39" s="24">
        <v>0.64865984261286302</v>
      </c>
      <c r="J39" s="24">
        <v>6.5084906218567003E-3</v>
      </c>
      <c r="K39" s="24">
        <v>1.50286965268327E-2</v>
      </c>
      <c r="L39" s="46">
        <v>2.4887284776048801</v>
      </c>
      <c r="M39" s="50">
        <v>8.4748239749127308</v>
      </c>
      <c r="O39" s="75"/>
      <c r="P39" s="75"/>
      <c r="Q39" s="75"/>
      <c r="R39" s="75"/>
      <c r="S39" s="75"/>
      <c r="T39" s="75"/>
      <c r="U39" s="75"/>
      <c r="V39" s="75"/>
      <c r="W39" s="75"/>
      <c r="X39" s="75"/>
      <c r="Y39" s="75"/>
      <c r="Z39" s="75"/>
      <c r="AA39" s="75"/>
      <c r="AB39" s="75"/>
      <c r="AC39" s="75"/>
      <c r="AD39" s="75"/>
      <c r="AE39" s="75"/>
      <c r="AF39" s="75"/>
      <c r="AG39" s="75"/>
      <c r="AH39" s="75"/>
      <c r="AI39" s="75"/>
      <c r="AJ39" s="75"/>
      <c r="AK39" s="75"/>
      <c r="AL39" s="84"/>
    </row>
    <row r="40" spans="1:38" ht="14.5" thickBot="1">
      <c r="A40" s="203"/>
      <c r="B40" s="5" t="s">
        <v>6</v>
      </c>
      <c r="C40" s="51">
        <v>0.61398002121035899</v>
      </c>
      <c r="D40" s="52">
        <v>8.6979576477027795E-2</v>
      </c>
      <c r="E40" s="52">
        <v>0.10234853409052</v>
      </c>
      <c r="F40" s="52">
        <v>0.29883514077520401</v>
      </c>
      <c r="G40" s="52">
        <v>4.82167048681195</v>
      </c>
      <c r="H40" s="52">
        <v>1.8105778112278099E-2</v>
      </c>
      <c r="I40" s="52">
        <v>1.71047860148473</v>
      </c>
      <c r="J40" s="52">
        <v>2.8651089596661099E-3</v>
      </c>
      <c r="K40" s="52">
        <v>1.4137388389039E-2</v>
      </c>
      <c r="L40" s="53">
        <v>0.35973794943724102</v>
      </c>
      <c r="M40" s="56">
        <v>8.0291385857480098</v>
      </c>
      <c r="O40" s="75"/>
      <c r="P40" s="75"/>
      <c r="Q40" s="75"/>
      <c r="R40" s="75"/>
      <c r="S40" s="75"/>
      <c r="T40" s="75"/>
      <c r="U40" s="75"/>
      <c r="V40" s="75"/>
      <c r="W40" s="75"/>
      <c r="X40" s="75"/>
      <c r="Y40" s="75"/>
      <c r="Z40" s="75"/>
      <c r="AA40" s="75"/>
      <c r="AB40" s="75"/>
      <c r="AC40" s="75"/>
      <c r="AD40" s="75"/>
      <c r="AE40" s="75"/>
      <c r="AF40" s="75"/>
      <c r="AG40" s="75"/>
      <c r="AH40" s="75"/>
      <c r="AI40" s="75"/>
      <c r="AJ40" s="75"/>
      <c r="AK40" s="75"/>
      <c r="AL40" s="84"/>
    </row>
    <row r="41" spans="1:38" ht="5.15" customHeight="1">
      <c r="A41" s="5"/>
      <c r="B41" s="5"/>
      <c r="C41" s="28"/>
      <c r="D41" s="28"/>
      <c r="E41" s="28"/>
      <c r="F41" s="28"/>
      <c r="G41" s="28"/>
      <c r="H41" s="28"/>
      <c r="I41" s="28"/>
      <c r="J41" s="28"/>
      <c r="K41" s="28"/>
      <c r="L41" s="28"/>
      <c r="M41" s="28"/>
      <c r="O41" s="75"/>
      <c r="P41" s="75"/>
      <c r="Q41" s="75"/>
      <c r="R41" s="75"/>
      <c r="S41" s="75"/>
      <c r="T41" s="75"/>
      <c r="U41" s="75"/>
      <c r="V41" s="75"/>
      <c r="W41" s="75"/>
      <c r="X41" s="75"/>
      <c r="Y41" s="75"/>
      <c r="Z41" s="75"/>
      <c r="AA41" s="75"/>
      <c r="AB41" s="75"/>
      <c r="AC41" s="75"/>
      <c r="AD41" s="75"/>
      <c r="AE41" s="75"/>
      <c r="AF41" s="75"/>
      <c r="AG41" s="75"/>
      <c r="AH41" s="75"/>
      <c r="AI41" s="75"/>
      <c r="AJ41" s="75"/>
      <c r="AK41" s="75"/>
      <c r="AL41" s="84"/>
    </row>
    <row r="42" spans="1:38">
      <c r="A42" s="7" t="s">
        <v>6</v>
      </c>
      <c r="B42" s="5" t="s">
        <v>6</v>
      </c>
      <c r="C42" s="48">
        <v>3.2894191002968598</v>
      </c>
      <c r="D42" s="48">
        <v>0.59442157409991603</v>
      </c>
      <c r="E42" s="48">
        <v>1.33543659452465</v>
      </c>
      <c r="F42" s="48">
        <v>1.56420946134524</v>
      </c>
      <c r="G42" s="48">
        <v>2.4443695608048102</v>
      </c>
      <c r="H42" s="48">
        <v>1.41764455890189</v>
      </c>
      <c r="I42" s="48">
        <v>1.2977237840306499</v>
      </c>
      <c r="J42" s="48">
        <v>1.2035004313297599</v>
      </c>
      <c r="K42" s="48">
        <v>0.48289745769162501</v>
      </c>
      <c r="L42" s="48">
        <v>0.70291369598863296</v>
      </c>
      <c r="M42" s="55">
        <v>14.332536219014001</v>
      </c>
      <c r="O42" s="75"/>
      <c r="P42" s="75"/>
      <c r="Q42" s="75"/>
      <c r="R42" s="75"/>
      <c r="S42" s="75"/>
      <c r="T42" s="75"/>
      <c r="U42" s="75"/>
      <c r="V42" s="75"/>
      <c r="W42" s="75"/>
      <c r="X42" s="75"/>
      <c r="Y42" s="75"/>
      <c r="Z42" s="75"/>
      <c r="AA42" s="75"/>
      <c r="AB42" s="75"/>
      <c r="AC42" s="75"/>
      <c r="AD42" s="75"/>
      <c r="AE42" s="75"/>
      <c r="AF42" s="75"/>
      <c r="AG42" s="75"/>
      <c r="AH42" s="75"/>
      <c r="AI42" s="75"/>
      <c r="AJ42" s="75"/>
      <c r="AK42" s="75"/>
      <c r="AL42" s="84"/>
    </row>
    <row r="43" spans="1:38">
      <c r="A43" s="177" t="s">
        <v>808</v>
      </c>
      <c r="B43" s="178"/>
      <c r="C43" s="178"/>
      <c r="D43" s="178"/>
      <c r="E43" s="178"/>
      <c r="F43" s="178"/>
      <c r="G43" s="178"/>
      <c r="H43" s="178"/>
      <c r="I43" s="178"/>
      <c r="J43" s="178"/>
      <c r="K43" s="178"/>
      <c r="L43" s="178"/>
      <c r="M43" s="178"/>
      <c r="O43" s="75"/>
      <c r="P43" s="75"/>
      <c r="Q43" s="75"/>
      <c r="R43" s="75"/>
      <c r="S43" s="75"/>
      <c r="T43" s="75"/>
      <c r="U43" s="75"/>
      <c r="V43" s="75"/>
      <c r="W43" s="75"/>
      <c r="X43" s="75"/>
      <c r="Y43" s="75"/>
      <c r="Z43" s="75"/>
      <c r="AA43" s="75"/>
      <c r="AB43" s="75"/>
      <c r="AC43" s="75"/>
      <c r="AD43" s="75"/>
      <c r="AE43" s="75"/>
      <c r="AF43" s="75"/>
      <c r="AG43" s="75"/>
      <c r="AH43" s="75"/>
      <c r="AI43" s="75"/>
      <c r="AJ43" s="75"/>
      <c r="AK43" s="75"/>
    </row>
    <row r="44" spans="1:38">
      <c r="A44" s="178"/>
      <c r="B44" s="178"/>
      <c r="C44" s="178"/>
      <c r="D44" s="178"/>
      <c r="E44" s="178"/>
      <c r="F44" s="178"/>
      <c r="G44" s="178"/>
      <c r="H44" s="178"/>
      <c r="I44" s="178"/>
      <c r="J44" s="178"/>
      <c r="K44" s="178"/>
      <c r="L44" s="178"/>
      <c r="M44" s="178"/>
      <c r="O44" s="75"/>
      <c r="P44" s="75"/>
      <c r="Q44" s="75"/>
      <c r="R44" s="75"/>
      <c r="S44" s="75"/>
      <c r="T44" s="75"/>
      <c r="U44" s="75"/>
      <c r="V44" s="75"/>
      <c r="W44" s="75"/>
      <c r="X44" s="75"/>
      <c r="Y44" s="75"/>
      <c r="Z44" s="75"/>
      <c r="AA44" s="75"/>
      <c r="AB44" s="75"/>
      <c r="AC44" s="75"/>
      <c r="AD44" s="75"/>
      <c r="AE44" s="75"/>
      <c r="AF44" s="75"/>
      <c r="AG44" s="75"/>
      <c r="AH44" s="75"/>
      <c r="AI44" s="75"/>
      <c r="AJ44" s="75"/>
      <c r="AK44" s="75"/>
    </row>
    <row r="46" spans="1:38">
      <c r="A46" s="17" t="s">
        <v>685</v>
      </c>
    </row>
    <row r="47" spans="1:38">
      <c r="A47" s="18" t="s">
        <v>687</v>
      </c>
    </row>
  </sheetData>
  <mergeCells count="5">
    <mergeCell ref="A30:A40"/>
    <mergeCell ref="C4:M4"/>
    <mergeCell ref="A6:A16"/>
    <mergeCell ref="A18:A28"/>
    <mergeCell ref="A43:M44"/>
  </mergeCell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4"/>
  <sheetViews>
    <sheetView showGridLines="0" zoomScaleNormal="100" workbookViewId="0"/>
  </sheetViews>
  <sheetFormatPr baseColWidth="10" defaultColWidth="8.58203125" defaultRowHeight="14"/>
  <cols>
    <col min="1" max="1" width="69.25" customWidth="1"/>
    <col min="2" max="12" width="15.58203125" customWidth="1"/>
  </cols>
  <sheetData>
    <row r="1" spans="1:27" ht="15">
      <c r="A1" s="89" t="s">
        <v>793</v>
      </c>
    </row>
    <row r="2" spans="1:27">
      <c r="A2" s="1" t="str">
        <f>HYPERLINK("#'Sommaire'!A1", "Retour au sommaire")</f>
        <v>Retour au sommaire</v>
      </c>
    </row>
    <row r="3" spans="1:27">
      <c r="P3">
        <v>100</v>
      </c>
    </row>
    <row r="4" spans="1:27" ht="28">
      <c r="A4" s="37" t="s">
        <v>538</v>
      </c>
      <c r="B4" s="12" t="s">
        <v>8</v>
      </c>
      <c r="C4" s="33" t="s">
        <v>13</v>
      </c>
      <c r="D4" s="33" t="s">
        <v>14</v>
      </c>
      <c r="E4" s="33" t="s">
        <v>15</v>
      </c>
      <c r="F4" s="33" t="s">
        <v>16</v>
      </c>
      <c r="G4" s="33" t="s">
        <v>17</v>
      </c>
      <c r="H4" s="33" t="s">
        <v>18</v>
      </c>
      <c r="I4" s="33" t="s">
        <v>19</v>
      </c>
      <c r="J4" s="33" t="s">
        <v>20</v>
      </c>
      <c r="K4" s="39" t="s">
        <v>21</v>
      </c>
      <c r="L4" s="15" t="s">
        <v>772</v>
      </c>
    </row>
    <row r="5" spans="1:27">
      <c r="A5" s="41" t="s">
        <v>6</v>
      </c>
      <c r="B5" s="104">
        <v>91.995966285853399</v>
      </c>
      <c r="C5" s="104">
        <v>27.516189691560001</v>
      </c>
      <c r="D5" s="104">
        <v>17.041372318770399</v>
      </c>
      <c r="E5" s="104">
        <v>35.778349012569201</v>
      </c>
      <c r="F5" s="104">
        <v>24.9943158868955</v>
      </c>
      <c r="G5" s="104">
        <v>26.185171018245303</v>
      </c>
      <c r="H5" s="104">
        <v>10.610433624270801</v>
      </c>
      <c r="I5" s="104">
        <v>11.078804544080601</v>
      </c>
      <c r="J5" s="104">
        <v>4.78134219965815</v>
      </c>
      <c r="K5" s="104">
        <v>25.8077459081073</v>
      </c>
      <c r="L5" s="105">
        <v>100</v>
      </c>
      <c r="P5" s="75"/>
      <c r="Q5" s="75"/>
      <c r="R5" s="75"/>
      <c r="S5" s="75"/>
      <c r="T5" s="75"/>
      <c r="U5" s="75"/>
      <c r="V5" s="75"/>
      <c r="W5" s="75"/>
      <c r="X5" s="75"/>
      <c r="Y5" s="75"/>
      <c r="Z5" s="75"/>
      <c r="AA5" s="75"/>
    </row>
    <row r="6" spans="1:27">
      <c r="A6" s="41" t="s">
        <v>605</v>
      </c>
      <c r="B6" s="104">
        <v>90.024127111122198</v>
      </c>
      <c r="C6" s="104">
        <v>36.236920730563895</v>
      </c>
      <c r="D6" s="104">
        <v>27.323640818571597</v>
      </c>
      <c r="E6" s="104">
        <v>41.209855862388004</v>
      </c>
      <c r="F6" s="104">
        <v>14.870051129473799</v>
      </c>
      <c r="G6" s="104">
        <v>58.678884402385201</v>
      </c>
      <c r="H6" s="104">
        <v>6.9218556623704606</v>
      </c>
      <c r="I6" s="104">
        <v>38.354606028027497</v>
      </c>
      <c r="J6" s="104">
        <v>2.59272686360057</v>
      </c>
      <c r="K6" s="104">
        <v>31.784031102721499</v>
      </c>
      <c r="L6" s="105">
        <v>21.3971416266996</v>
      </c>
      <c r="P6" s="75"/>
      <c r="Q6" s="75"/>
      <c r="R6" s="75"/>
      <c r="S6" s="75"/>
      <c r="T6" s="75"/>
      <c r="U6" s="75"/>
      <c r="V6" s="75"/>
      <c r="W6" s="75"/>
      <c r="X6" s="75"/>
      <c r="Y6" s="75"/>
      <c r="Z6" s="75"/>
      <c r="AA6" s="75"/>
    </row>
    <row r="7" spans="1:27" ht="28">
      <c r="A7" s="41" t="s">
        <v>643</v>
      </c>
      <c r="B7" s="104">
        <v>96.306266825267599</v>
      </c>
      <c r="C7" s="104">
        <v>8.7397483252989403</v>
      </c>
      <c r="D7" s="104">
        <v>1.36480310524009</v>
      </c>
      <c r="E7" s="104">
        <v>36.782904484651205</v>
      </c>
      <c r="F7" s="104">
        <v>26.133683924956703</v>
      </c>
      <c r="G7" s="104">
        <v>15.398902314322099</v>
      </c>
      <c r="H7" s="104">
        <v>4.0777144765124502</v>
      </c>
      <c r="I7" s="104">
        <v>0.17738266658319202</v>
      </c>
      <c r="J7" s="104">
        <v>7.2226048122874005</v>
      </c>
      <c r="K7" s="104">
        <v>23.992570796552499</v>
      </c>
      <c r="L7" s="105">
        <v>12.8177419225409</v>
      </c>
      <c r="P7" s="75"/>
      <c r="Q7" s="75"/>
      <c r="R7" s="75"/>
      <c r="S7" s="75"/>
      <c r="T7" s="75"/>
      <c r="U7" s="75"/>
      <c r="V7" s="75"/>
      <c r="W7" s="75"/>
      <c r="X7" s="75"/>
      <c r="Y7" s="75"/>
      <c r="Z7" s="75"/>
      <c r="AA7" s="75"/>
    </row>
    <row r="8" spans="1:27">
      <c r="A8" s="41" t="s">
        <v>635</v>
      </c>
      <c r="B8" s="104">
        <v>82.712553945957808</v>
      </c>
      <c r="C8" s="104">
        <v>77.008713818411707</v>
      </c>
      <c r="D8" s="104">
        <v>66.181038511228991</v>
      </c>
      <c r="E8" s="104">
        <v>24.099068143709303</v>
      </c>
      <c r="F8" s="104">
        <v>18.084609252590798</v>
      </c>
      <c r="G8" s="104">
        <v>18.219302344759299</v>
      </c>
      <c r="H8" s="104">
        <v>30.910690233376396</v>
      </c>
      <c r="I8" s="104">
        <v>4.7142582258995596</v>
      </c>
      <c r="J8" s="104">
        <v>0.62398636576046596</v>
      </c>
      <c r="K8" s="104">
        <v>14.772258720690502</v>
      </c>
      <c r="L8" s="105">
        <v>9.7309341472091706</v>
      </c>
      <c r="O8" s="75"/>
      <c r="P8" s="75"/>
      <c r="Q8" s="75"/>
      <c r="R8" s="75"/>
      <c r="S8" s="75"/>
      <c r="T8" s="75"/>
      <c r="U8" s="75"/>
      <c r="V8" s="75"/>
      <c r="W8" s="75"/>
      <c r="X8" s="75"/>
      <c r="Y8" s="75"/>
      <c r="Z8" s="75"/>
      <c r="AA8" s="75"/>
    </row>
    <row r="9" spans="1:27">
      <c r="A9" s="41" t="s">
        <v>606</v>
      </c>
      <c r="B9" s="104">
        <v>95.317847300039404</v>
      </c>
      <c r="C9" s="104">
        <v>13.4316605590721</v>
      </c>
      <c r="D9" s="104">
        <v>3.29507253399558</v>
      </c>
      <c r="E9" s="104">
        <v>51.006995972016099</v>
      </c>
      <c r="F9" s="104">
        <v>28.141373148793097</v>
      </c>
      <c r="G9" s="104">
        <v>36.545625246070401</v>
      </c>
      <c r="H9" s="104">
        <v>3.6887852448590199</v>
      </c>
      <c r="I9" s="104">
        <v>1.75959296162815</v>
      </c>
      <c r="J9" s="104">
        <v>18.5771828341258</v>
      </c>
      <c r="K9" s="104">
        <v>38.405160665071605</v>
      </c>
      <c r="L9" s="105">
        <v>8.8321755575111904</v>
      </c>
      <c r="O9" s="75"/>
      <c r="P9" s="75"/>
      <c r="Q9" s="75"/>
      <c r="R9" s="75"/>
      <c r="S9" s="75"/>
      <c r="T9" s="75"/>
      <c r="U9" s="75"/>
      <c r="V9" s="75"/>
      <c r="W9" s="75"/>
      <c r="X9" s="75"/>
      <c r="Y9" s="75"/>
      <c r="Z9" s="75"/>
      <c r="AA9" s="75"/>
    </row>
    <row r="10" spans="1:27">
      <c r="A10" s="41" t="s">
        <v>608</v>
      </c>
      <c r="B10" s="104">
        <v>90.073031005378894</v>
      </c>
      <c r="C10" s="104">
        <v>59.434993658984602</v>
      </c>
      <c r="D10" s="104">
        <v>36.8697249311235</v>
      </c>
      <c r="E10" s="104">
        <v>32.947041588315003</v>
      </c>
      <c r="F10" s="104">
        <v>27.012725762015101</v>
      </c>
      <c r="G10" s="104">
        <v>14.7242751563388</v>
      </c>
      <c r="H10" s="104">
        <v>28.678882232037399</v>
      </c>
      <c r="I10" s="104">
        <v>7.0101018935584003</v>
      </c>
      <c r="J10" s="104">
        <v>2.0816023090042401</v>
      </c>
      <c r="K10" s="104">
        <v>19.8758035597149</v>
      </c>
      <c r="L10" s="105">
        <v>6.11664067578086</v>
      </c>
      <c r="O10" s="75"/>
      <c r="P10" s="75"/>
      <c r="Q10" s="75"/>
      <c r="R10" s="75"/>
      <c r="S10" s="75"/>
      <c r="T10" s="75"/>
      <c r="U10" s="75"/>
      <c r="V10" s="75"/>
      <c r="W10" s="75"/>
      <c r="X10" s="75"/>
      <c r="Y10" s="75"/>
      <c r="Z10" s="75"/>
      <c r="AA10" s="75"/>
    </row>
    <row r="11" spans="1:27" ht="28">
      <c r="A11" s="41" t="s">
        <v>645</v>
      </c>
      <c r="B11" s="104">
        <v>93.707957717475892</v>
      </c>
      <c r="C11" s="104">
        <v>8.6303939962476601</v>
      </c>
      <c r="D11" s="104">
        <v>1.6061867935752501</v>
      </c>
      <c r="E11" s="104">
        <v>43.142817919736402</v>
      </c>
      <c r="F11" s="104">
        <v>39.651306456779402</v>
      </c>
      <c r="G11" s="104">
        <v>7.5916350157873094</v>
      </c>
      <c r="H11" s="104">
        <v>4.4799341051571897</v>
      </c>
      <c r="I11" s="104">
        <v>0.242529629799112</v>
      </c>
      <c r="J11" s="104">
        <v>11.3256761085434</v>
      </c>
      <c r="K11" s="104">
        <v>16.8352171326591</v>
      </c>
      <c r="L11" s="105">
        <v>5.8454081728184404</v>
      </c>
      <c r="O11" s="75"/>
      <c r="P11" s="75"/>
      <c r="Q11" s="75"/>
      <c r="R11" s="75"/>
      <c r="S11" s="75"/>
      <c r="T11" s="75"/>
      <c r="U11" s="75"/>
      <c r="V11" s="75"/>
      <c r="W11" s="75"/>
      <c r="X11" s="75"/>
      <c r="Y11" s="75"/>
      <c r="Z11" s="75"/>
      <c r="AA11" s="75"/>
    </row>
    <row r="12" spans="1:27" ht="28">
      <c r="A12" s="41" t="s">
        <v>579</v>
      </c>
      <c r="B12" s="104">
        <v>96.943093538811297</v>
      </c>
      <c r="C12" s="104">
        <v>6.404345354639041</v>
      </c>
      <c r="D12" s="104">
        <v>1.0547590475588999</v>
      </c>
      <c r="E12" s="104">
        <v>21.120444640939802</v>
      </c>
      <c r="F12" s="104">
        <v>22.869955156950699</v>
      </c>
      <c r="G12" s="104">
        <v>11.6718246699931</v>
      </c>
      <c r="H12" s="104">
        <v>2.9369039348196799</v>
      </c>
      <c r="I12" s="104">
        <v>0.17052990589275602</v>
      </c>
      <c r="J12" s="104">
        <v>2.7790058738078698</v>
      </c>
      <c r="K12" s="104">
        <v>21.006758037011299</v>
      </c>
      <c r="L12" s="105">
        <v>4.2351323662762201</v>
      </c>
      <c r="O12" s="75"/>
      <c r="P12" s="75"/>
      <c r="Q12" s="75"/>
      <c r="R12" s="75"/>
      <c r="S12" s="75"/>
      <c r="T12" s="75"/>
      <c r="U12" s="75"/>
      <c r="V12" s="75"/>
      <c r="W12" s="75"/>
      <c r="X12" s="75"/>
      <c r="Y12" s="75"/>
      <c r="Z12" s="75"/>
      <c r="AA12" s="75"/>
    </row>
    <row r="13" spans="1:27" ht="28">
      <c r="A13" s="41" t="s">
        <v>578</v>
      </c>
      <c r="B13" s="104">
        <v>97.946628979965098</v>
      </c>
      <c r="C13" s="104">
        <v>7.7230027433701904</v>
      </c>
      <c r="D13" s="104">
        <v>1.4215645523318599</v>
      </c>
      <c r="E13" s="104">
        <v>17.0754011139746</v>
      </c>
      <c r="F13" s="104">
        <v>16.402028431291001</v>
      </c>
      <c r="G13" s="104">
        <v>25.205752764153299</v>
      </c>
      <c r="H13" s="104">
        <v>4.7468617507689697</v>
      </c>
      <c r="I13" s="104">
        <v>8.3132429960927789E-2</v>
      </c>
      <c r="J13" s="104">
        <v>0.85626402859755613</v>
      </c>
      <c r="K13" s="104">
        <v>19.860337517665599</v>
      </c>
      <c r="L13" s="105">
        <v>3.2176092486538703</v>
      </c>
      <c r="O13" s="75"/>
      <c r="P13" s="75"/>
      <c r="Q13" s="75"/>
      <c r="R13" s="75"/>
      <c r="S13" s="75"/>
      <c r="T13" s="75"/>
      <c r="U13" s="75"/>
      <c r="V13" s="75"/>
      <c r="W13" s="75"/>
      <c r="X13" s="75"/>
      <c r="Y13" s="75"/>
      <c r="Z13" s="75"/>
      <c r="AA13" s="75"/>
    </row>
    <row r="14" spans="1:27" ht="28">
      <c r="A14" s="41" t="s">
        <v>671</v>
      </c>
      <c r="B14" s="104">
        <v>91.467090939541094</v>
      </c>
      <c r="C14" s="104">
        <v>42.555685814771401</v>
      </c>
      <c r="D14" s="104">
        <v>16.714118238151098</v>
      </c>
      <c r="E14" s="104">
        <v>35.253726343996</v>
      </c>
      <c r="F14" s="104">
        <v>36.007368949924597</v>
      </c>
      <c r="G14" s="104">
        <v>2.9475799698543002</v>
      </c>
      <c r="H14" s="104">
        <v>30.748618321889097</v>
      </c>
      <c r="I14" s="104">
        <v>0.60291408474292396</v>
      </c>
      <c r="J14" s="104">
        <v>2.16044213699548</v>
      </c>
      <c r="K14" s="104">
        <v>14.880254563724701</v>
      </c>
      <c r="L14" s="105">
        <v>3.1943378208849</v>
      </c>
      <c r="O14" s="75"/>
      <c r="P14" s="75"/>
      <c r="Q14" s="75"/>
      <c r="R14" s="75"/>
      <c r="S14" s="75"/>
      <c r="T14" s="75"/>
      <c r="U14" s="75"/>
      <c r="V14" s="75"/>
      <c r="W14" s="75"/>
      <c r="X14" s="75"/>
      <c r="Y14" s="75"/>
      <c r="Z14" s="75"/>
    </row>
    <row r="15" spans="1:27">
      <c r="A15" s="41" t="s">
        <v>604</v>
      </c>
      <c r="B15" s="104">
        <v>90.428254564067601</v>
      </c>
      <c r="C15" s="104">
        <v>8.7101177273502799</v>
      </c>
      <c r="D15" s="104">
        <v>1.8938747653984001</v>
      </c>
      <c r="E15" s="104">
        <v>73.980549394301292</v>
      </c>
      <c r="F15" s="104">
        <v>41.306944207473101</v>
      </c>
      <c r="G15" s="104">
        <v>25.789114485582697</v>
      </c>
      <c r="H15" s="104">
        <v>1.2113973724620399</v>
      </c>
      <c r="I15" s="104">
        <v>30.387305920491396</v>
      </c>
      <c r="J15" s="104">
        <v>1.35642381846101</v>
      </c>
      <c r="K15" s="104">
        <v>25.311380310527198</v>
      </c>
      <c r="L15" s="105">
        <v>3.1354905322737299</v>
      </c>
      <c r="O15" s="75"/>
      <c r="P15" s="75"/>
      <c r="Q15" s="75"/>
      <c r="R15" s="75"/>
      <c r="S15" s="75"/>
      <c r="T15" s="75"/>
      <c r="U15" s="75"/>
      <c r="V15" s="75"/>
      <c r="W15" s="75"/>
      <c r="X15" s="75"/>
      <c r="Y15" s="75"/>
      <c r="Z15" s="75"/>
    </row>
    <row r="16" spans="1:27" ht="28">
      <c r="A16" s="41" t="s">
        <v>584</v>
      </c>
      <c r="B16" s="104">
        <v>96.918767507002798</v>
      </c>
      <c r="C16" s="104">
        <v>7.703081232493</v>
      </c>
      <c r="D16" s="104">
        <v>1.40056022408964</v>
      </c>
      <c r="E16" s="104">
        <v>14.285714285714299</v>
      </c>
      <c r="F16" s="104">
        <v>21.813725490196102</v>
      </c>
      <c r="G16" s="104">
        <v>14.6942110177404</v>
      </c>
      <c r="H16" s="104">
        <v>4.7268907563025202</v>
      </c>
      <c r="I16" s="104">
        <v>5.8356676003734807E-2</v>
      </c>
      <c r="J16" s="104">
        <v>1.3071895424836599</v>
      </c>
      <c r="K16" s="104">
        <v>14.204014939309101</v>
      </c>
      <c r="L16" s="105">
        <v>2.2918344037298501</v>
      </c>
      <c r="O16" s="75"/>
      <c r="P16" s="75"/>
      <c r="Q16" s="75"/>
      <c r="R16" s="75"/>
      <c r="S16" s="75"/>
      <c r="T16" s="75"/>
      <c r="U16" s="75"/>
      <c r="V16" s="75"/>
      <c r="W16" s="75"/>
      <c r="X16" s="75"/>
      <c r="Y16" s="75"/>
      <c r="Z16" s="75"/>
    </row>
    <row r="17" spans="1:26">
      <c r="A17" s="41" t="s">
        <v>644</v>
      </c>
      <c r="B17" s="104">
        <v>95.780894162771204</v>
      </c>
      <c r="C17" s="104">
        <v>13.604219105837201</v>
      </c>
      <c r="D17" s="104">
        <v>2.9845379359942501</v>
      </c>
      <c r="E17" s="104">
        <v>31.535418914059697</v>
      </c>
      <c r="F17" s="104">
        <v>30.157017859283197</v>
      </c>
      <c r="G17" s="104">
        <v>11.3388469375524</v>
      </c>
      <c r="H17" s="104">
        <v>10.487834112429601</v>
      </c>
      <c r="I17" s="104">
        <v>7.1916576770945706E-2</v>
      </c>
      <c r="J17" s="104">
        <v>2.3253026489272401</v>
      </c>
      <c r="K17" s="104">
        <v>13.795996643893099</v>
      </c>
      <c r="L17" s="105">
        <v>2.23164967674114</v>
      </c>
      <c r="O17" s="75"/>
      <c r="P17" s="75"/>
      <c r="Q17" s="75"/>
      <c r="R17" s="75"/>
      <c r="S17" s="75"/>
      <c r="T17" s="75"/>
      <c r="U17" s="75"/>
      <c r="V17" s="75"/>
      <c r="W17" s="75"/>
      <c r="X17" s="75"/>
      <c r="Y17" s="75"/>
      <c r="Z17" s="75"/>
    </row>
    <row r="18" spans="1:26">
      <c r="A18" s="41" t="s">
        <v>598</v>
      </c>
      <c r="B18" s="104">
        <v>97.115241635687696</v>
      </c>
      <c r="C18" s="104">
        <v>10.780669144981401</v>
      </c>
      <c r="D18" s="104">
        <v>1.9330855018587401</v>
      </c>
      <c r="E18" s="104">
        <v>22.973977695167299</v>
      </c>
      <c r="F18" s="104">
        <v>14.1710037174721</v>
      </c>
      <c r="G18" s="104">
        <v>42.914498141263898</v>
      </c>
      <c r="H18" s="104">
        <v>2.4089219330855003</v>
      </c>
      <c r="I18" s="104">
        <v>1.7546468401486999</v>
      </c>
      <c r="J18" s="104">
        <v>8.6096654275093005</v>
      </c>
      <c r="K18" s="104">
        <v>48.847583643122697</v>
      </c>
      <c r="L18" s="105">
        <v>1.7988546177734901</v>
      </c>
      <c r="O18" s="75"/>
      <c r="P18" s="75"/>
      <c r="Q18" s="75"/>
      <c r="R18" s="75"/>
      <c r="S18" s="75"/>
      <c r="T18" s="75"/>
      <c r="U18" s="75"/>
      <c r="V18" s="75"/>
      <c r="W18" s="75"/>
      <c r="X18" s="75"/>
      <c r="Y18" s="75"/>
      <c r="Z18" s="75"/>
    </row>
    <row r="19" spans="1:26">
      <c r="A19" s="41" t="s">
        <v>600</v>
      </c>
      <c r="B19" s="104">
        <v>92.602633617350904</v>
      </c>
      <c r="C19" s="104">
        <v>14.6591789310612</v>
      </c>
      <c r="D19" s="104">
        <v>5.1704105344694007</v>
      </c>
      <c r="E19" s="104">
        <v>36.444616576297399</v>
      </c>
      <c r="F19" s="104">
        <v>32.765298218435305</v>
      </c>
      <c r="G19" s="104">
        <v>13.8264910921766</v>
      </c>
      <c r="H19" s="104">
        <v>5.01549186676995</v>
      </c>
      <c r="I19" s="104">
        <v>3.8342370255615799</v>
      </c>
      <c r="J19" s="104">
        <v>8.6754453911696388</v>
      </c>
      <c r="K19" s="104">
        <v>31.022463206816397</v>
      </c>
      <c r="L19" s="105">
        <v>1.3813063563096299</v>
      </c>
      <c r="O19" s="75"/>
      <c r="P19" s="75"/>
      <c r="Q19" s="75"/>
      <c r="R19" s="75"/>
      <c r="S19" s="75"/>
      <c r="T19" s="75"/>
      <c r="U19" s="75"/>
      <c r="V19" s="75"/>
      <c r="W19" s="75"/>
      <c r="X19" s="75"/>
      <c r="Y19" s="75"/>
      <c r="Z19" s="75"/>
    </row>
    <row r="20" spans="1:26" ht="28">
      <c r="A20" s="41" t="s">
        <v>666</v>
      </c>
      <c r="B20" s="104">
        <v>91.181330028913692</v>
      </c>
      <c r="C20" s="104">
        <v>41.305245766212302</v>
      </c>
      <c r="D20" s="104">
        <v>18.752581577860401</v>
      </c>
      <c r="E20" s="104">
        <v>21.788517141676998</v>
      </c>
      <c r="F20" s="104">
        <v>30.937629078892996</v>
      </c>
      <c r="G20" s="104">
        <v>2.9946303180503899</v>
      </c>
      <c r="H20" s="104">
        <v>25.092936802973998</v>
      </c>
      <c r="I20" s="104">
        <v>1.1152416356877299</v>
      </c>
      <c r="J20" s="104">
        <v>1.6109045848822798</v>
      </c>
      <c r="K20" s="104">
        <v>14.993804213135101</v>
      </c>
      <c r="L20" s="105">
        <v>1.29517532479691</v>
      </c>
      <c r="O20" s="75"/>
      <c r="P20" s="75"/>
      <c r="Q20" s="75"/>
      <c r="R20" s="75"/>
      <c r="S20" s="75"/>
      <c r="T20" s="75"/>
      <c r="U20" s="75"/>
      <c r="V20" s="75"/>
      <c r="W20" s="75"/>
      <c r="X20" s="75"/>
      <c r="Y20" s="75"/>
      <c r="Z20" s="75"/>
    </row>
    <row r="21" spans="1:26">
      <c r="A21" s="41" t="s">
        <v>607</v>
      </c>
      <c r="B21" s="104">
        <v>85.325131810193298</v>
      </c>
      <c r="C21" s="104">
        <v>10.149384885764499</v>
      </c>
      <c r="D21" s="104">
        <v>2.06502636203866</v>
      </c>
      <c r="E21" s="104">
        <v>77.548330404217907</v>
      </c>
      <c r="F21" s="104">
        <v>36.9068541300527</v>
      </c>
      <c r="G21" s="104">
        <v>45.364674868189802</v>
      </c>
      <c r="H21" s="104">
        <v>1.49384885764499</v>
      </c>
      <c r="I21" s="104">
        <v>43.277680140597504</v>
      </c>
      <c r="J21" s="104">
        <v>1.25219683655536</v>
      </c>
      <c r="K21" s="104">
        <v>26.911247803163402</v>
      </c>
      <c r="L21" s="105">
        <v>1.2176038989003599</v>
      </c>
      <c r="O21" s="75"/>
      <c r="P21" s="75"/>
      <c r="Q21" s="75"/>
      <c r="R21" s="75"/>
      <c r="S21" s="75"/>
      <c r="T21" s="75"/>
      <c r="U21" s="75"/>
      <c r="V21" s="75"/>
      <c r="W21" s="75"/>
      <c r="X21" s="75"/>
      <c r="Y21" s="75"/>
      <c r="Z21" s="75"/>
    </row>
    <row r="22" spans="1:26" ht="28">
      <c r="A22" s="41" t="s">
        <v>664</v>
      </c>
      <c r="B22" s="104">
        <v>92.766853932584297</v>
      </c>
      <c r="C22" s="104">
        <v>35.252808988764002</v>
      </c>
      <c r="D22" s="104">
        <v>13.272471910112399</v>
      </c>
      <c r="E22" s="104">
        <v>23.4316479400749</v>
      </c>
      <c r="F22" s="104">
        <v>28.955992509363298</v>
      </c>
      <c r="G22" s="104">
        <v>4.5411985018726595</v>
      </c>
      <c r="H22" s="104">
        <v>22.659176029962499</v>
      </c>
      <c r="I22" s="104">
        <v>0.65543071161048705</v>
      </c>
      <c r="J22" s="104">
        <v>1.1235955056179798</v>
      </c>
      <c r="K22" s="104">
        <v>18.9840823970037</v>
      </c>
      <c r="L22" s="105">
        <v>1.14270734975886</v>
      </c>
      <c r="O22" s="75"/>
      <c r="P22" s="75"/>
      <c r="Q22" s="75"/>
      <c r="R22" s="75"/>
      <c r="S22" s="75"/>
      <c r="T22" s="75"/>
      <c r="U22" s="75"/>
      <c r="V22" s="75"/>
      <c r="W22" s="75"/>
      <c r="X22" s="75"/>
      <c r="Y22" s="75"/>
      <c r="Z22" s="75"/>
    </row>
    <row r="23" spans="1:26">
      <c r="A23" s="41" t="s">
        <v>541</v>
      </c>
      <c r="B23" s="104">
        <v>91.189966350565896</v>
      </c>
      <c r="C23" s="104">
        <v>4.0379320893239496</v>
      </c>
      <c r="D23" s="104">
        <v>0.76475986540226404</v>
      </c>
      <c r="E23" s="104">
        <v>11.226674824105199</v>
      </c>
      <c r="F23" s="104">
        <v>22.912205567451799</v>
      </c>
      <c r="G23" s="104">
        <v>6.2098501070663801</v>
      </c>
      <c r="H23" s="104">
        <v>1.9271948608137</v>
      </c>
      <c r="I23" s="104">
        <v>9.1771183848271598E-2</v>
      </c>
      <c r="J23" s="104">
        <v>1.1930253900275301</v>
      </c>
      <c r="K23" s="104">
        <v>53.9614561027837</v>
      </c>
      <c r="L23" s="105">
        <v>0.8744172112269929</v>
      </c>
      <c r="O23" s="75"/>
      <c r="P23" s="75"/>
      <c r="Q23" s="75"/>
      <c r="R23" s="75"/>
      <c r="S23" s="75"/>
      <c r="T23" s="75"/>
      <c r="U23" s="75"/>
      <c r="V23" s="75"/>
      <c r="W23" s="75"/>
      <c r="X23" s="75"/>
      <c r="Y23" s="75"/>
      <c r="Z23" s="75"/>
    </row>
    <row r="24" spans="1:26" ht="28">
      <c r="A24" s="41" t="s">
        <v>674</v>
      </c>
      <c r="B24" s="104">
        <v>94.380501015572108</v>
      </c>
      <c r="C24" s="104">
        <v>47.562626946513198</v>
      </c>
      <c r="D24" s="104">
        <v>18.2125930941097</v>
      </c>
      <c r="E24" s="104">
        <v>19.058903182125899</v>
      </c>
      <c r="F24" s="104">
        <v>24.475287745429899</v>
      </c>
      <c r="G24" s="104">
        <v>0.77860528097494897</v>
      </c>
      <c r="H24" s="104">
        <v>19.769803656059601</v>
      </c>
      <c r="I24" s="104">
        <v>0.27081922816519999</v>
      </c>
      <c r="J24" s="104">
        <v>0.44008124576845004</v>
      </c>
      <c r="K24" s="104">
        <v>26.980365605957999</v>
      </c>
      <c r="L24" s="105">
        <v>0.79015859344280703</v>
      </c>
      <c r="O24" s="75"/>
      <c r="P24" s="75"/>
      <c r="Q24" s="75"/>
      <c r="R24" s="75"/>
      <c r="S24" s="75"/>
      <c r="T24" s="75"/>
      <c r="U24" s="75"/>
      <c r="V24" s="75"/>
      <c r="W24" s="75"/>
      <c r="X24" s="75"/>
      <c r="Y24" s="75"/>
      <c r="Z24" s="75"/>
    </row>
    <row r="25" spans="1:26">
      <c r="A25" s="41" t="s">
        <v>665</v>
      </c>
      <c r="B25" s="104">
        <v>95.445205479452099</v>
      </c>
      <c r="C25" s="104">
        <v>37.876712328767098</v>
      </c>
      <c r="D25" s="104">
        <v>14.897260273972602</v>
      </c>
      <c r="E25" s="104">
        <v>14.931506849315099</v>
      </c>
      <c r="F25" s="104">
        <v>19.828767123287701</v>
      </c>
      <c r="G25" s="104">
        <v>6.3698630136986303</v>
      </c>
      <c r="H25" s="104">
        <v>28.732876712328796</v>
      </c>
      <c r="I25" s="104">
        <v>0.30821917808219201</v>
      </c>
      <c r="J25" s="104">
        <v>0.44520547945205496</v>
      </c>
      <c r="K25" s="104">
        <v>9.9657534246575299</v>
      </c>
      <c r="L25" s="105">
        <v>0.78106401247562507</v>
      </c>
      <c r="O25" s="75"/>
      <c r="P25" s="75"/>
      <c r="Q25" s="75"/>
      <c r="R25" s="75"/>
      <c r="S25" s="75"/>
      <c r="T25" s="75"/>
      <c r="U25" s="75"/>
      <c r="V25" s="75"/>
      <c r="W25" s="75"/>
      <c r="X25" s="75"/>
      <c r="Y25" s="75"/>
      <c r="Z25" s="75"/>
    </row>
    <row r="26" spans="1:26">
      <c r="A26" s="41" t="s">
        <v>540</v>
      </c>
      <c r="B26" s="104">
        <v>93.121387283236999</v>
      </c>
      <c r="C26" s="104">
        <v>5.7225433526011598</v>
      </c>
      <c r="D26" s="104">
        <v>1.27167630057803</v>
      </c>
      <c r="E26" s="104">
        <v>10.2890173410405</v>
      </c>
      <c r="F26" s="104">
        <v>19.1907514450867</v>
      </c>
      <c r="G26" s="104">
        <v>11.849710982658999</v>
      </c>
      <c r="H26" s="104">
        <v>3.2947976878612701</v>
      </c>
      <c r="I26" s="104">
        <v>0.17341040462427701</v>
      </c>
      <c r="J26" s="104">
        <v>0.17341040462427701</v>
      </c>
      <c r="K26" s="104">
        <v>53.815028901734095</v>
      </c>
      <c r="L26" s="105">
        <v>0.46275367862425698</v>
      </c>
      <c r="O26" s="75"/>
      <c r="P26" s="75"/>
      <c r="Q26" s="75"/>
      <c r="R26" s="75"/>
      <c r="S26" s="75"/>
      <c r="T26" s="75"/>
      <c r="U26" s="75"/>
      <c r="V26" s="75"/>
      <c r="W26" s="75"/>
      <c r="X26" s="75"/>
      <c r="Y26" s="75"/>
      <c r="Z26" s="75"/>
    </row>
    <row r="27" spans="1:26" ht="28">
      <c r="A27" s="41" t="s">
        <v>619</v>
      </c>
      <c r="B27" s="104">
        <v>85.634975711311597</v>
      </c>
      <c r="C27" s="104">
        <v>7.4253990284524605</v>
      </c>
      <c r="D27" s="104">
        <v>1.11034004163775</v>
      </c>
      <c r="E27" s="104">
        <v>54.406662040249799</v>
      </c>
      <c r="F27" s="104">
        <v>51.977793199167202</v>
      </c>
      <c r="G27" s="104">
        <v>2.2206800832755</v>
      </c>
      <c r="H27" s="104">
        <v>2.5676613462872999</v>
      </c>
      <c r="I27" s="104">
        <v>5.8292852185981996</v>
      </c>
      <c r="J27" s="104">
        <v>2.0124913254684298</v>
      </c>
      <c r="K27" s="104">
        <v>22.206800832755</v>
      </c>
      <c r="L27" s="105">
        <v>0.38544974040321101</v>
      </c>
      <c r="O27" s="75"/>
      <c r="P27" s="75"/>
      <c r="Q27" s="75"/>
      <c r="R27" s="75"/>
      <c r="S27" s="75"/>
      <c r="T27" s="75"/>
      <c r="U27" s="75"/>
      <c r="V27" s="75"/>
      <c r="W27" s="75"/>
      <c r="X27" s="75"/>
      <c r="Y27" s="75"/>
      <c r="Z27" s="75"/>
    </row>
    <row r="28" spans="1:26">
      <c r="A28" s="41" t="s">
        <v>593</v>
      </c>
      <c r="B28" s="104">
        <v>85.486211901306291</v>
      </c>
      <c r="C28" s="104">
        <v>8.2002902757619704</v>
      </c>
      <c r="D28" s="104">
        <v>3.0478955007256898</v>
      </c>
      <c r="E28" s="104">
        <v>21.9158200290276</v>
      </c>
      <c r="F28" s="104">
        <v>25.834542815674901</v>
      </c>
      <c r="G28" s="104">
        <v>10.0145137880987</v>
      </c>
      <c r="H28" s="104">
        <v>2.9027576197387503</v>
      </c>
      <c r="I28" s="104">
        <v>3.12046444121916</v>
      </c>
      <c r="J28" s="104">
        <v>1.6690856313497802</v>
      </c>
      <c r="K28" s="104">
        <v>78.809869375907098</v>
      </c>
      <c r="L28" s="105">
        <v>0.368598016846374</v>
      </c>
      <c r="O28" s="75"/>
      <c r="P28" s="75"/>
      <c r="Q28" s="75"/>
      <c r="R28" s="75"/>
      <c r="S28" s="75"/>
      <c r="T28" s="75"/>
      <c r="U28" s="75"/>
      <c r="V28" s="75"/>
      <c r="W28" s="75"/>
      <c r="X28" s="75"/>
      <c r="Y28" s="75"/>
      <c r="Z28" s="75"/>
    </row>
    <row r="29" spans="1:26">
      <c r="A29" s="41" t="s">
        <v>638</v>
      </c>
      <c r="B29" s="104">
        <v>88.328313253011999</v>
      </c>
      <c r="C29" s="104">
        <v>5.7981927710843397</v>
      </c>
      <c r="D29" s="104">
        <v>0.97891566265060193</v>
      </c>
      <c r="E29" s="104">
        <v>24.096385542168701</v>
      </c>
      <c r="F29" s="104">
        <v>35.918674698795201</v>
      </c>
      <c r="G29" s="104">
        <v>6.4006024096385508</v>
      </c>
      <c r="H29" s="104">
        <v>6.0240963855421699</v>
      </c>
      <c r="I29" s="104">
        <v>0.30120481927710802</v>
      </c>
      <c r="J29" s="104">
        <v>2.4096385542168699</v>
      </c>
      <c r="K29" s="104">
        <v>52.9367469879518</v>
      </c>
      <c r="L29" s="105">
        <v>0.35522363307110599</v>
      </c>
      <c r="O29" s="75"/>
      <c r="P29" s="75"/>
      <c r="Q29" s="75"/>
      <c r="R29" s="75"/>
      <c r="S29" s="75"/>
      <c r="T29" s="75"/>
      <c r="U29" s="75"/>
      <c r="V29" s="75"/>
      <c r="W29" s="75"/>
      <c r="X29" s="75"/>
      <c r="Y29" s="75"/>
      <c r="Z29" s="75"/>
    </row>
    <row r="30" spans="1:26" ht="28">
      <c r="A30" s="41" t="s">
        <v>561</v>
      </c>
      <c r="B30" s="104">
        <v>94.372990353697702</v>
      </c>
      <c r="C30" s="104">
        <v>4.5016077170418001</v>
      </c>
      <c r="D30" s="104">
        <v>0.48231511254019299</v>
      </c>
      <c r="E30" s="104">
        <v>14.6302250803859</v>
      </c>
      <c r="F30" s="104">
        <v>45.739549839228303</v>
      </c>
      <c r="G30" s="104">
        <v>6.7524115755627001</v>
      </c>
      <c r="H30" s="104">
        <v>1.7684887459807099</v>
      </c>
      <c r="I30" s="104">
        <v>8.0385852090032198E-2</v>
      </c>
      <c r="J30" s="104">
        <v>0.72347266881028904</v>
      </c>
      <c r="K30" s="104">
        <v>25.643086816720302</v>
      </c>
      <c r="L30" s="105">
        <v>0.33275466832865697</v>
      </c>
      <c r="O30" s="75"/>
      <c r="P30" s="75"/>
      <c r="Q30" s="75"/>
      <c r="R30" s="75"/>
      <c r="S30" s="75"/>
      <c r="T30" s="75"/>
      <c r="U30" s="75"/>
      <c r="V30" s="75"/>
      <c r="W30" s="75"/>
      <c r="X30" s="75"/>
      <c r="Y30" s="75"/>
      <c r="Z30" s="75"/>
    </row>
    <row r="31" spans="1:26">
      <c r="A31" s="41" t="s">
        <v>539</v>
      </c>
      <c r="B31" s="104">
        <v>94.863297431648704</v>
      </c>
      <c r="C31" s="104">
        <v>5.05385252692626</v>
      </c>
      <c r="D31" s="104">
        <v>0.82850041425020693</v>
      </c>
      <c r="E31" s="104">
        <v>14.5816072908036</v>
      </c>
      <c r="F31" s="104">
        <v>21.955260977630502</v>
      </c>
      <c r="G31" s="104">
        <v>10.6876553438277</v>
      </c>
      <c r="H31" s="104">
        <v>2.9826014913007501</v>
      </c>
      <c r="I31" s="104">
        <v>0.16570008285004101</v>
      </c>
      <c r="J31" s="104">
        <v>1.49130074565037</v>
      </c>
      <c r="K31" s="104">
        <v>55.840927920463997</v>
      </c>
      <c r="L31" s="105">
        <v>0.32285762433495901</v>
      </c>
      <c r="O31" s="75"/>
      <c r="P31" s="75"/>
      <c r="Q31" s="75"/>
      <c r="R31" s="75"/>
      <c r="S31" s="75"/>
      <c r="T31" s="75"/>
      <c r="U31" s="75"/>
      <c r="V31" s="75"/>
      <c r="W31" s="75"/>
      <c r="X31" s="75"/>
      <c r="Y31" s="75"/>
      <c r="Z31" s="75"/>
    </row>
    <row r="32" spans="1:26" ht="28">
      <c r="A32" s="41" t="s">
        <v>649</v>
      </c>
      <c r="B32" s="104">
        <v>84.878863826232191</v>
      </c>
      <c r="C32" s="104">
        <v>11.1111111111111</v>
      </c>
      <c r="D32" s="104">
        <v>2.7568922305764398</v>
      </c>
      <c r="E32" s="104">
        <v>63.826232247284899</v>
      </c>
      <c r="F32" s="104">
        <v>58.646616541353403</v>
      </c>
      <c r="G32" s="104">
        <v>4.2606516290726804</v>
      </c>
      <c r="H32" s="104">
        <v>3.5087719298245599</v>
      </c>
      <c r="I32" s="104">
        <v>4.0935672514619901</v>
      </c>
      <c r="J32" s="104">
        <v>5.3467000835421903</v>
      </c>
      <c r="K32" s="104">
        <v>22.055137844611501</v>
      </c>
      <c r="L32" s="105">
        <v>0.320182747579905</v>
      </c>
      <c r="O32" s="75"/>
      <c r="P32" s="75"/>
      <c r="Q32" s="75"/>
      <c r="R32" s="75"/>
      <c r="S32" s="75"/>
      <c r="T32" s="75"/>
      <c r="U32" s="75"/>
      <c r="V32" s="75"/>
      <c r="W32" s="75"/>
      <c r="X32" s="75"/>
      <c r="Y32" s="75"/>
      <c r="Z32" s="75"/>
    </row>
    <row r="33" spans="1:26">
      <c r="A33" s="41" t="s">
        <v>599</v>
      </c>
      <c r="B33" s="104">
        <v>95.206136145733495</v>
      </c>
      <c r="C33" s="104">
        <v>18.024928092042199</v>
      </c>
      <c r="D33" s="104">
        <v>4.6021093000958802</v>
      </c>
      <c r="E33" s="104">
        <v>14.189837008629</v>
      </c>
      <c r="F33" s="104">
        <v>13.4228187919463</v>
      </c>
      <c r="G33" s="104">
        <v>37.967401725790999</v>
      </c>
      <c r="H33" s="104">
        <v>8.2454458293384505</v>
      </c>
      <c r="I33" s="104">
        <v>1.15052732502397</v>
      </c>
      <c r="J33" s="104">
        <v>1.5340364333652898</v>
      </c>
      <c r="K33" s="104">
        <v>29.434324065196499</v>
      </c>
      <c r="L33" s="105">
        <v>0.278989645552081</v>
      </c>
      <c r="O33" s="75"/>
      <c r="P33" s="75"/>
      <c r="Q33" s="75"/>
      <c r="R33" s="75"/>
      <c r="S33" s="75"/>
      <c r="T33" s="75"/>
      <c r="U33" s="75"/>
      <c r="V33" s="75"/>
      <c r="W33" s="75"/>
      <c r="X33" s="75"/>
      <c r="Y33" s="75"/>
      <c r="Z33" s="75"/>
    </row>
    <row r="34" spans="1:26" ht="28">
      <c r="A34" s="41" t="s">
        <v>652</v>
      </c>
      <c r="B34" s="104">
        <v>90.060240963855392</v>
      </c>
      <c r="C34" s="104">
        <v>22.4899598393574</v>
      </c>
      <c r="D34" s="104">
        <v>4.3172690763052195</v>
      </c>
      <c r="E34" s="104">
        <v>43.072289156626496</v>
      </c>
      <c r="F34" s="104">
        <v>41.767068273092399</v>
      </c>
      <c r="G34" s="104">
        <v>2.61044176706827</v>
      </c>
      <c r="H34" s="104">
        <v>8.3333333333333304</v>
      </c>
      <c r="I34" s="104">
        <v>0.10040160642570299</v>
      </c>
      <c r="J34" s="104">
        <v>4.6184738955823299</v>
      </c>
      <c r="K34" s="104">
        <v>27.008032128514099</v>
      </c>
      <c r="L34" s="105">
        <v>0.26641772480332998</v>
      </c>
      <c r="O34" s="75"/>
      <c r="P34" s="75"/>
      <c r="Q34" s="75"/>
      <c r="R34" s="75"/>
      <c r="S34" s="75"/>
      <c r="T34" s="75"/>
      <c r="U34" s="75"/>
      <c r="V34" s="75"/>
      <c r="W34" s="75"/>
      <c r="X34" s="75"/>
      <c r="Y34" s="75"/>
      <c r="Z34" s="75"/>
    </row>
    <row r="35" spans="1:26">
      <c r="A35" s="41" t="s">
        <v>555</v>
      </c>
      <c r="B35" s="104">
        <v>83.846153846153896</v>
      </c>
      <c r="C35" s="104">
        <v>44.615384615384599</v>
      </c>
      <c r="D35" s="104">
        <v>30.109890109890099</v>
      </c>
      <c r="E35" s="104">
        <v>45.274725274725306</v>
      </c>
      <c r="F35" s="104">
        <v>48.571428571428598</v>
      </c>
      <c r="G35" s="104">
        <v>17.692307692307701</v>
      </c>
      <c r="H35" s="104">
        <v>23.296703296703299</v>
      </c>
      <c r="I35" s="104">
        <v>8.6813186813186789</v>
      </c>
      <c r="J35" s="104">
        <v>1.4285714285714299</v>
      </c>
      <c r="K35" s="104">
        <v>24.615384615384599</v>
      </c>
      <c r="L35" s="105">
        <v>0.24341378470986902</v>
      </c>
      <c r="O35" s="75"/>
      <c r="P35" s="75"/>
      <c r="Q35" s="75"/>
      <c r="R35" s="75"/>
      <c r="S35" s="75"/>
      <c r="T35" s="75"/>
      <c r="U35" s="75"/>
      <c r="V35" s="75"/>
      <c r="W35" s="75"/>
      <c r="X35" s="75"/>
      <c r="Y35" s="75"/>
      <c r="Z35" s="75"/>
    </row>
    <row r="36" spans="1:26" ht="28">
      <c r="A36" s="41" t="s">
        <v>628</v>
      </c>
      <c r="B36" s="104">
        <v>89.0859481582537</v>
      </c>
      <c r="C36" s="104">
        <v>25.238744884038201</v>
      </c>
      <c r="D36" s="104">
        <v>13.369713506139199</v>
      </c>
      <c r="E36" s="104">
        <v>34.3792633015007</v>
      </c>
      <c r="F36" s="104">
        <v>36.016371077762599</v>
      </c>
      <c r="G36" s="104">
        <v>7.6398362892223695</v>
      </c>
      <c r="H36" s="104">
        <v>9.68622100954979</v>
      </c>
      <c r="I36" s="104">
        <v>2.8649386084583903</v>
      </c>
      <c r="J36" s="104">
        <v>2.0463847203274201</v>
      </c>
      <c r="K36" s="104">
        <v>22.783083219645299</v>
      </c>
      <c r="L36" s="105">
        <v>0.19606846614542198</v>
      </c>
      <c r="O36" s="75"/>
      <c r="P36" s="75"/>
      <c r="Q36" s="75"/>
      <c r="R36" s="75"/>
      <c r="S36" s="75"/>
      <c r="T36" s="75"/>
      <c r="U36" s="75"/>
      <c r="V36" s="75"/>
      <c r="W36" s="75"/>
      <c r="X36" s="75"/>
      <c r="Y36" s="75"/>
      <c r="Z36" s="75"/>
    </row>
    <row r="37" spans="1:26" ht="28">
      <c r="A37" s="41" t="s">
        <v>677</v>
      </c>
      <c r="B37" s="104">
        <v>97.660818713450297</v>
      </c>
      <c r="C37" s="104">
        <v>5.4093567251461998</v>
      </c>
      <c r="D37" s="104">
        <v>0.87719298245613997</v>
      </c>
      <c r="E37" s="104">
        <v>11.5497076023392</v>
      </c>
      <c r="F37" s="104">
        <v>20.614035087719301</v>
      </c>
      <c r="G37" s="104">
        <v>8.6257309941520504</v>
      </c>
      <c r="H37" s="104">
        <v>3.2163742690058497</v>
      </c>
      <c r="I37" s="104">
        <v>0.14619883040935699</v>
      </c>
      <c r="J37" s="104">
        <v>0.43859649122806998</v>
      </c>
      <c r="K37" s="104">
        <v>26.608187134502899</v>
      </c>
      <c r="L37" s="105">
        <v>0.18296157004565999</v>
      </c>
      <c r="O37" s="75"/>
      <c r="P37" s="75"/>
      <c r="Q37" s="75"/>
      <c r="R37" s="75"/>
      <c r="S37" s="75"/>
      <c r="T37" s="75"/>
      <c r="U37" s="75"/>
      <c r="V37" s="75"/>
      <c r="W37" s="75"/>
      <c r="X37" s="75"/>
      <c r="Y37" s="75"/>
      <c r="Z37" s="75"/>
    </row>
    <row r="38" spans="1:26" ht="28">
      <c r="A38" s="41" t="s">
        <v>572</v>
      </c>
      <c r="B38" s="104">
        <v>96.454948301329395</v>
      </c>
      <c r="C38" s="104">
        <v>4.5790251107828706</v>
      </c>
      <c r="D38" s="104">
        <v>1.0339734121122599</v>
      </c>
      <c r="E38" s="104">
        <v>13.293943870014798</v>
      </c>
      <c r="F38" s="104">
        <v>24.3722304283604</v>
      </c>
      <c r="G38" s="104">
        <v>7.0901033973412106</v>
      </c>
      <c r="H38" s="104">
        <v>2.5110782865583499</v>
      </c>
      <c r="I38" s="104">
        <v>0.14771048744460902</v>
      </c>
      <c r="J38" s="104">
        <v>0.886262924667651</v>
      </c>
      <c r="K38" s="104">
        <v>38.404726735598196</v>
      </c>
      <c r="L38" s="105">
        <v>0.181089156317123</v>
      </c>
      <c r="O38" s="75"/>
      <c r="P38" s="75"/>
      <c r="Q38" s="75"/>
      <c r="R38" s="75"/>
      <c r="S38" s="75"/>
      <c r="T38" s="75"/>
      <c r="U38" s="75"/>
      <c r="V38" s="75"/>
      <c r="W38" s="75"/>
      <c r="X38" s="75"/>
      <c r="Y38" s="75"/>
      <c r="Z38" s="75"/>
    </row>
    <row r="39" spans="1:26" ht="28">
      <c r="A39" s="41" t="s">
        <v>559</v>
      </c>
      <c r="B39" s="104">
        <v>95.409836065573799</v>
      </c>
      <c r="C39" s="104">
        <v>4.9180327868852496</v>
      </c>
      <c r="D39" s="104">
        <v>1.14754098360656</v>
      </c>
      <c r="E39" s="104">
        <v>21.8032786885246</v>
      </c>
      <c r="F39" s="104">
        <v>41.147540983606604</v>
      </c>
      <c r="G39" s="104">
        <v>13.278688524590198</v>
      </c>
      <c r="H39" s="104">
        <v>2.2950819672131102</v>
      </c>
      <c r="I39" s="104">
        <v>0</v>
      </c>
      <c r="J39" s="104">
        <v>0.81967213114754101</v>
      </c>
      <c r="K39" s="104">
        <v>35.573770491803302</v>
      </c>
      <c r="L39" s="105">
        <v>0.16316748205826401</v>
      </c>
      <c r="O39" s="75"/>
      <c r="P39" s="75"/>
      <c r="Q39" s="75"/>
      <c r="R39" s="75"/>
      <c r="S39" s="75"/>
      <c r="T39" s="75"/>
      <c r="U39" s="75"/>
      <c r="V39" s="75"/>
      <c r="W39" s="75"/>
      <c r="X39" s="75"/>
      <c r="Y39" s="75"/>
      <c r="Z39" s="75"/>
    </row>
    <row r="40" spans="1:26">
      <c r="A40" s="41" t="s">
        <v>560</v>
      </c>
      <c r="B40" s="104">
        <v>95.741056218057892</v>
      </c>
      <c r="C40" s="104">
        <v>4.2589437819420803</v>
      </c>
      <c r="D40" s="104">
        <v>1.0221465076661</v>
      </c>
      <c r="E40" s="104">
        <v>10.902896081771701</v>
      </c>
      <c r="F40" s="104">
        <v>39.863713798977798</v>
      </c>
      <c r="G40" s="104">
        <v>18.568994889267501</v>
      </c>
      <c r="H40" s="104">
        <v>2.8960817717206098</v>
      </c>
      <c r="I40" s="104">
        <v>0</v>
      </c>
      <c r="J40" s="104">
        <v>0.17035775127768302</v>
      </c>
      <c r="K40" s="104">
        <v>30.494037478705298</v>
      </c>
      <c r="L40" s="105">
        <v>0.157015265521641</v>
      </c>
      <c r="O40" s="75"/>
      <c r="P40" s="75"/>
      <c r="Q40" s="75"/>
      <c r="R40" s="75"/>
      <c r="S40" s="75"/>
      <c r="T40" s="75"/>
      <c r="U40" s="75"/>
      <c r="V40" s="75"/>
      <c r="W40" s="75"/>
      <c r="X40" s="75"/>
      <c r="Y40" s="75"/>
      <c r="Z40" s="75"/>
    </row>
    <row r="41" spans="1:26">
      <c r="A41" s="41" t="s">
        <v>633</v>
      </c>
      <c r="B41" s="104">
        <v>91.243432574430798</v>
      </c>
      <c r="C41" s="104">
        <v>26.094570928196099</v>
      </c>
      <c r="D41" s="104">
        <v>13.134851138353801</v>
      </c>
      <c r="E41" s="104">
        <v>44.8336252189142</v>
      </c>
      <c r="F41" s="104">
        <v>43.607705779334502</v>
      </c>
      <c r="G41" s="104">
        <v>6.8301225919439599</v>
      </c>
      <c r="H41" s="104">
        <v>12.0840630472855</v>
      </c>
      <c r="I41" s="104">
        <v>3.3274956217162899</v>
      </c>
      <c r="J41" s="104">
        <v>5.4290718038528896</v>
      </c>
      <c r="K41" s="104">
        <v>24.518388791593701</v>
      </c>
      <c r="L41" s="105">
        <v>0.15273546271355498</v>
      </c>
      <c r="O41" s="75"/>
      <c r="P41" s="75"/>
      <c r="Q41" s="75"/>
      <c r="R41" s="75"/>
      <c r="S41" s="75"/>
      <c r="T41" s="75"/>
      <c r="U41" s="75"/>
      <c r="V41" s="75"/>
      <c r="W41" s="75"/>
      <c r="X41" s="75"/>
      <c r="Y41" s="75"/>
      <c r="Z41" s="75"/>
    </row>
    <row r="42" spans="1:26">
      <c r="A42" s="41" t="s">
        <v>610</v>
      </c>
      <c r="B42" s="104">
        <v>94.680851063829792</v>
      </c>
      <c r="C42" s="104">
        <v>35.2836879432624</v>
      </c>
      <c r="D42" s="104">
        <v>11.5248226950355</v>
      </c>
      <c r="E42" s="104">
        <v>32.092198581560297</v>
      </c>
      <c r="F42" s="104">
        <v>26.9503546099291</v>
      </c>
      <c r="G42" s="104">
        <v>4.7872340425531901</v>
      </c>
      <c r="H42" s="104">
        <v>10.106382978723399</v>
      </c>
      <c r="I42" s="104">
        <v>1.5957446808510598</v>
      </c>
      <c r="J42" s="104">
        <v>1.7730496453900699</v>
      </c>
      <c r="K42" s="104">
        <v>30.319148936170198</v>
      </c>
      <c r="L42" s="105">
        <v>0.15086304898501798</v>
      </c>
      <c r="O42" s="75"/>
      <c r="P42" s="75"/>
      <c r="Q42" s="75"/>
      <c r="R42" s="75"/>
      <c r="S42" s="75"/>
      <c r="T42" s="75"/>
      <c r="U42" s="75"/>
      <c r="V42" s="75"/>
      <c r="W42" s="75"/>
      <c r="X42" s="75"/>
      <c r="Y42" s="75"/>
      <c r="Z42" s="75"/>
    </row>
    <row r="43" spans="1:26">
      <c r="A43" s="41" t="s">
        <v>670</v>
      </c>
      <c r="B43" s="104">
        <v>86.70309653916209</v>
      </c>
      <c r="C43" s="104">
        <v>35.336976320582906</v>
      </c>
      <c r="D43" s="104">
        <v>12.932604735883398</v>
      </c>
      <c r="E43" s="104">
        <v>51.548269581056502</v>
      </c>
      <c r="F43" s="104">
        <v>50.455373406193104</v>
      </c>
      <c r="G43" s="104">
        <v>3.27868852459016</v>
      </c>
      <c r="H43" s="104">
        <v>14.936247723133</v>
      </c>
      <c r="I43" s="104">
        <v>5.2823315118397103</v>
      </c>
      <c r="J43" s="104">
        <v>0.91074681238615707</v>
      </c>
      <c r="K43" s="104">
        <v>18.761384335154798</v>
      </c>
      <c r="L43" s="105">
        <v>0.14685073385243799</v>
      </c>
      <c r="O43" s="75"/>
      <c r="P43" s="75"/>
      <c r="Q43" s="75"/>
      <c r="R43" s="75"/>
      <c r="S43" s="75"/>
      <c r="T43" s="75"/>
      <c r="U43" s="75"/>
      <c r="V43" s="75"/>
      <c r="W43" s="75"/>
      <c r="X43" s="75"/>
      <c r="Y43" s="75"/>
      <c r="Z43" s="75"/>
    </row>
    <row r="44" spans="1:26">
      <c r="A44" s="41" t="s">
        <v>659</v>
      </c>
      <c r="B44" s="104">
        <v>88.323917137476499</v>
      </c>
      <c r="C44" s="104">
        <v>26.930320150659099</v>
      </c>
      <c r="D44" s="104">
        <v>10.922787193973599</v>
      </c>
      <c r="E44" s="104">
        <v>15.630885122410501</v>
      </c>
      <c r="F44" s="104">
        <v>35.028248587570602</v>
      </c>
      <c r="G44" s="104">
        <v>4.1431261770244801</v>
      </c>
      <c r="H44" s="104">
        <v>16.572504708097899</v>
      </c>
      <c r="I44" s="104">
        <v>1.1299435028248599</v>
      </c>
      <c r="J44" s="104">
        <v>0.56497175141242906</v>
      </c>
      <c r="K44" s="104">
        <v>47.269303201506602</v>
      </c>
      <c r="L44" s="105">
        <v>0.14203595569334099</v>
      </c>
      <c r="O44" s="75"/>
      <c r="P44" s="75"/>
      <c r="Q44" s="75"/>
      <c r="R44" s="75"/>
      <c r="S44" s="75"/>
      <c r="T44" s="75"/>
      <c r="U44" s="75"/>
      <c r="V44" s="75"/>
      <c r="W44" s="75"/>
      <c r="X44" s="75"/>
      <c r="Y44" s="75"/>
      <c r="Z44" s="75"/>
    </row>
    <row r="45" spans="1:26">
      <c r="A45" s="41" t="s">
        <v>676</v>
      </c>
      <c r="B45" s="104">
        <v>97.216699801192803</v>
      </c>
      <c r="C45" s="104">
        <v>4.9701789264413501</v>
      </c>
      <c r="D45" s="104">
        <v>0.79522862823061602</v>
      </c>
      <c r="E45" s="104">
        <v>12.5248508946322</v>
      </c>
      <c r="F45" s="104">
        <v>18.489065606361798</v>
      </c>
      <c r="G45" s="104">
        <v>19.483101391650102</v>
      </c>
      <c r="H45" s="104">
        <v>2.7833001988071602</v>
      </c>
      <c r="I45" s="104">
        <v>0</v>
      </c>
      <c r="J45" s="104">
        <v>0.79522862823061602</v>
      </c>
      <c r="K45" s="104">
        <v>21.6699801192843</v>
      </c>
      <c r="L45" s="105">
        <v>0.134546300779192</v>
      </c>
      <c r="O45" s="75"/>
      <c r="P45" s="75"/>
      <c r="Q45" s="75"/>
      <c r="R45" s="75"/>
      <c r="S45" s="75"/>
      <c r="T45" s="75"/>
      <c r="U45" s="75"/>
      <c r="V45" s="75"/>
      <c r="W45" s="75"/>
      <c r="X45" s="75"/>
      <c r="Y45" s="75"/>
      <c r="Z45" s="75"/>
    </row>
    <row r="46" spans="1:26" ht="28">
      <c r="A46" s="41" t="s">
        <v>570</v>
      </c>
      <c r="B46" s="104">
        <v>96.311475409836106</v>
      </c>
      <c r="C46" s="104">
        <v>5.1229508196721296</v>
      </c>
      <c r="D46" s="104">
        <v>0.40983606557377106</v>
      </c>
      <c r="E46" s="104">
        <v>15.163934426229501</v>
      </c>
      <c r="F46" s="104">
        <v>14.754098360655702</v>
      </c>
      <c r="G46" s="104">
        <v>18.237704918032797</v>
      </c>
      <c r="H46" s="104">
        <v>3.4836065573770503</v>
      </c>
      <c r="I46" s="104">
        <v>0</v>
      </c>
      <c r="J46" s="104">
        <v>1.0245901639344299</v>
      </c>
      <c r="K46" s="104">
        <v>38.524590163934405</v>
      </c>
      <c r="L46" s="105">
        <v>0.13053398564661101</v>
      </c>
      <c r="O46" s="75"/>
      <c r="P46" s="75"/>
      <c r="Q46" s="75"/>
      <c r="R46" s="75"/>
      <c r="S46" s="75"/>
      <c r="T46" s="75"/>
      <c r="U46" s="75"/>
      <c r="V46" s="75"/>
      <c r="W46" s="75"/>
      <c r="X46" s="75"/>
      <c r="Y46" s="75"/>
      <c r="Z46" s="75"/>
    </row>
    <row r="47" spans="1:26">
      <c r="A47" s="41" t="s">
        <v>640</v>
      </c>
      <c r="B47" s="104">
        <v>89.958158995815893</v>
      </c>
      <c r="C47" s="104">
        <v>7.9497907949790791</v>
      </c>
      <c r="D47" s="104">
        <v>1.2552301255230098</v>
      </c>
      <c r="E47" s="104">
        <v>28.870292887029297</v>
      </c>
      <c r="F47" s="104">
        <v>53.974895397489497</v>
      </c>
      <c r="G47" s="104">
        <v>7.1129707112970699</v>
      </c>
      <c r="H47" s="104">
        <v>5.02092050209205</v>
      </c>
      <c r="I47" s="104">
        <v>0.418410041841004</v>
      </c>
      <c r="J47" s="104">
        <v>2.3012552301255198</v>
      </c>
      <c r="K47" s="104">
        <v>30.543933054393303</v>
      </c>
      <c r="L47" s="105">
        <v>0.12785910889155799</v>
      </c>
      <c r="O47" s="75"/>
      <c r="P47" s="75"/>
      <c r="Q47" s="75"/>
      <c r="R47" s="75"/>
      <c r="S47" s="75"/>
      <c r="T47" s="75"/>
      <c r="U47" s="75"/>
      <c r="V47" s="75"/>
      <c r="W47" s="75"/>
      <c r="X47" s="75"/>
      <c r="Y47" s="75"/>
      <c r="Z47" s="75"/>
    </row>
    <row r="48" spans="1:26">
      <c r="A48" s="41" t="s">
        <v>632</v>
      </c>
      <c r="B48" s="104">
        <v>83.511777301927197</v>
      </c>
      <c r="C48" s="104">
        <v>12.419700214132801</v>
      </c>
      <c r="D48" s="104">
        <v>3.6402569593147702</v>
      </c>
      <c r="E48" s="104">
        <v>69.379014989293395</v>
      </c>
      <c r="F48" s="104">
        <v>52.03426124197</v>
      </c>
      <c r="G48" s="104">
        <v>10.0642398286938</v>
      </c>
      <c r="H48" s="104">
        <v>3.8543897216274106</v>
      </c>
      <c r="I48" s="104">
        <v>11.9914346895075</v>
      </c>
      <c r="J48" s="104">
        <v>1.2847965738758</v>
      </c>
      <c r="K48" s="104">
        <v>25.267665952890798</v>
      </c>
      <c r="L48" s="105">
        <v>0.12491674446099899</v>
      </c>
      <c r="O48" s="75"/>
      <c r="P48" s="75"/>
      <c r="Q48" s="75"/>
      <c r="R48" s="75"/>
      <c r="S48" s="75"/>
      <c r="T48" s="75"/>
      <c r="U48" s="75"/>
      <c r="V48" s="75"/>
      <c r="W48" s="75"/>
      <c r="X48" s="75"/>
      <c r="Y48" s="75"/>
      <c r="Z48" s="75"/>
    </row>
    <row r="49" spans="1:26">
      <c r="A49" s="41" t="s">
        <v>553</v>
      </c>
      <c r="B49" s="104">
        <v>82.550335570469798</v>
      </c>
      <c r="C49" s="104">
        <v>31.319910514541398</v>
      </c>
      <c r="D49" s="104">
        <v>17.449664429530202</v>
      </c>
      <c r="E49" s="104">
        <v>40.7158836689038</v>
      </c>
      <c r="F49" s="104">
        <v>53.467561521252804</v>
      </c>
      <c r="G49" s="104">
        <v>19.015659955257298</v>
      </c>
      <c r="H49" s="104">
        <v>16.331096196868</v>
      </c>
      <c r="I49" s="104">
        <v>13.199105145413901</v>
      </c>
      <c r="J49" s="104">
        <v>2.2371364653243799</v>
      </c>
      <c r="K49" s="104">
        <v>22.371364653243798</v>
      </c>
      <c r="L49" s="105">
        <v>0.11956699095089199</v>
      </c>
      <c r="O49" s="75"/>
      <c r="P49" s="75"/>
      <c r="Q49" s="75"/>
      <c r="R49" s="75"/>
      <c r="S49" s="75"/>
      <c r="T49" s="75"/>
      <c r="U49" s="75"/>
      <c r="V49" s="75"/>
      <c r="W49" s="75"/>
      <c r="X49" s="75"/>
      <c r="Y49" s="75"/>
      <c r="Z49" s="75"/>
    </row>
    <row r="50" spans="1:26">
      <c r="A50" s="41" t="s">
        <v>571</v>
      </c>
      <c r="B50" s="104">
        <v>97.30941704035871</v>
      </c>
      <c r="C50" s="104">
        <v>7.847533632287</v>
      </c>
      <c r="D50" s="104">
        <v>1.1210762331838602</v>
      </c>
      <c r="E50" s="104">
        <v>14.125560538116599</v>
      </c>
      <c r="F50" s="104">
        <v>18.609865470852</v>
      </c>
      <c r="G50" s="104">
        <v>20.852017937219699</v>
      </c>
      <c r="H50" s="104">
        <v>4.2600896860986497</v>
      </c>
      <c r="I50" s="104">
        <v>0</v>
      </c>
      <c r="J50" s="104">
        <v>0.89686098654708502</v>
      </c>
      <c r="K50" s="104">
        <v>34.753363228699605</v>
      </c>
      <c r="L50" s="105">
        <v>0.11929950327538701</v>
      </c>
      <c r="O50" s="75"/>
      <c r="P50" s="75"/>
      <c r="Q50" s="75"/>
      <c r="R50" s="75"/>
      <c r="S50" s="75"/>
      <c r="T50" s="75"/>
      <c r="U50" s="75"/>
      <c r="V50" s="75"/>
      <c r="W50" s="75"/>
      <c r="X50" s="75"/>
      <c r="Y50" s="75"/>
      <c r="Z50" s="75"/>
    </row>
    <row r="51" spans="1:26">
      <c r="A51" s="41" t="s">
        <v>613</v>
      </c>
      <c r="B51" s="104">
        <v>96.632124352331601</v>
      </c>
      <c r="C51" s="104">
        <v>3.6269430051813503</v>
      </c>
      <c r="D51" s="104">
        <v>0.51813471502590702</v>
      </c>
      <c r="E51" s="104">
        <v>10.621761658031099</v>
      </c>
      <c r="F51" s="104">
        <v>22.279792746113998</v>
      </c>
      <c r="G51" s="104">
        <v>5.4404145077720196</v>
      </c>
      <c r="H51" s="104">
        <v>4.6632124352331594</v>
      </c>
      <c r="I51" s="104">
        <v>0</v>
      </c>
      <c r="J51" s="104">
        <v>0.51813471502590702</v>
      </c>
      <c r="K51" s="104">
        <v>14.7668393782383</v>
      </c>
      <c r="L51" s="105">
        <v>0.103250242745066</v>
      </c>
      <c r="O51" s="75"/>
      <c r="P51" s="75"/>
      <c r="Q51" s="75"/>
      <c r="R51" s="75"/>
      <c r="S51" s="75"/>
      <c r="T51" s="75"/>
      <c r="U51" s="75"/>
      <c r="V51" s="75"/>
      <c r="W51" s="75"/>
      <c r="X51" s="75"/>
      <c r="Y51" s="75"/>
      <c r="Z51" s="75"/>
    </row>
    <row r="52" spans="1:26" ht="28">
      <c r="A52" s="41" t="s">
        <v>583</v>
      </c>
      <c r="B52" s="104">
        <v>90.981432360742701</v>
      </c>
      <c r="C52" s="104">
        <v>18.3023872679045</v>
      </c>
      <c r="D52" s="104">
        <v>3.9787798408488095</v>
      </c>
      <c r="E52" s="104">
        <v>27.8514588859416</v>
      </c>
      <c r="F52" s="104">
        <v>36.604774535809</v>
      </c>
      <c r="G52" s="104">
        <v>3.4482758620689702</v>
      </c>
      <c r="H52" s="104">
        <v>6.6312997347480103</v>
      </c>
      <c r="I52" s="104">
        <v>0</v>
      </c>
      <c r="J52" s="104">
        <v>3.9787798408488095</v>
      </c>
      <c r="K52" s="104">
        <v>24.933687002652498</v>
      </c>
      <c r="L52" s="105">
        <v>0.100842853665517</v>
      </c>
      <c r="O52" s="75"/>
      <c r="P52" s="75"/>
      <c r="Q52" s="75"/>
      <c r="R52" s="75"/>
      <c r="S52" s="75"/>
      <c r="T52" s="75"/>
      <c r="U52" s="75"/>
      <c r="V52" s="75"/>
      <c r="W52" s="75"/>
      <c r="X52" s="75"/>
      <c r="Y52" s="75"/>
      <c r="Z52" s="75"/>
    </row>
    <row r="53" spans="1:26" ht="28">
      <c r="A53" s="41" t="s">
        <v>675</v>
      </c>
      <c r="B53" s="104">
        <v>96.276595744680805</v>
      </c>
      <c r="C53" s="104">
        <v>5.5851063829787195</v>
      </c>
      <c r="D53" s="104">
        <v>1.8617021276595698</v>
      </c>
      <c r="E53" s="104">
        <v>14.361702127659601</v>
      </c>
      <c r="F53" s="104">
        <v>17.021276595744698</v>
      </c>
      <c r="G53" s="104">
        <v>20.478723404255302</v>
      </c>
      <c r="H53" s="104">
        <v>6.1170212765957404</v>
      </c>
      <c r="I53" s="104">
        <v>0.26595744680851097</v>
      </c>
      <c r="J53" s="104">
        <v>1.0638297872340399</v>
      </c>
      <c r="K53" s="104">
        <v>27.925531914893597</v>
      </c>
      <c r="L53" s="105">
        <v>0.100575365990012</v>
      </c>
      <c r="O53" s="75"/>
      <c r="P53" s="75"/>
      <c r="Q53" s="75"/>
      <c r="R53" s="75"/>
      <c r="S53" s="75"/>
      <c r="T53" s="75"/>
      <c r="U53" s="75"/>
      <c r="V53" s="75"/>
      <c r="W53" s="75"/>
      <c r="X53" s="75"/>
      <c r="Y53" s="75"/>
      <c r="Z53" s="75"/>
    </row>
    <row r="54" spans="1:26" ht="28">
      <c r="A54" s="41" t="s">
        <v>626</v>
      </c>
      <c r="B54" s="104">
        <v>92.655367231638394</v>
      </c>
      <c r="C54" s="104">
        <v>20.9039548022599</v>
      </c>
      <c r="D54" s="104">
        <v>11.0169491525424</v>
      </c>
      <c r="E54" s="104">
        <v>25.141242937853097</v>
      </c>
      <c r="F54" s="104">
        <v>22.598870056497201</v>
      </c>
      <c r="G54" s="104">
        <v>14.6892655367232</v>
      </c>
      <c r="H54" s="104">
        <v>6.4971751412429404</v>
      </c>
      <c r="I54" s="104">
        <v>2.5423728813559299</v>
      </c>
      <c r="J54" s="104">
        <v>1.41242937853107</v>
      </c>
      <c r="K54" s="104">
        <v>33.6158192090395</v>
      </c>
      <c r="L54" s="105">
        <v>9.4690637128894306E-2</v>
      </c>
      <c r="O54" s="75"/>
      <c r="P54" s="75"/>
      <c r="Q54" s="75"/>
      <c r="R54" s="75"/>
      <c r="S54" s="75"/>
      <c r="T54" s="75"/>
      <c r="U54" s="75"/>
      <c r="V54" s="75"/>
      <c r="W54" s="75"/>
      <c r="X54" s="75"/>
      <c r="Y54" s="75"/>
      <c r="Z54" s="75"/>
    </row>
    <row r="55" spans="1:26">
      <c r="A55" s="41" t="s">
        <v>544</v>
      </c>
      <c r="B55" s="104">
        <v>84.75609756097559</v>
      </c>
      <c r="C55" s="104">
        <v>3.6585365853658498</v>
      </c>
      <c r="D55" s="104">
        <v>0.60975609756097593</v>
      </c>
      <c r="E55" s="104">
        <v>32.317073170731703</v>
      </c>
      <c r="F55" s="104">
        <v>30.182926829268297</v>
      </c>
      <c r="G55" s="104">
        <v>4.5731707317073198</v>
      </c>
      <c r="H55" s="104">
        <v>0.91463414634146301</v>
      </c>
      <c r="I55" s="104">
        <v>1.2195121951219501</v>
      </c>
      <c r="J55" s="104">
        <v>0</v>
      </c>
      <c r="K55" s="104">
        <v>64.024390243902403</v>
      </c>
      <c r="L55" s="105">
        <v>8.7735957565755196E-2</v>
      </c>
      <c r="O55" s="75"/>
      <c r="P55" s="75"/>
      <c r="Q55" s="75"/>
      <c r="R55" s="75"/>
      <c r="S55" s="75"/>
      <c r="T55" s="75"/>
      <c r="U55" s="75"/>
      <c r="V55" s="75"/>
      <c r="W55" s="75"/>
      <c r="X55" s="75"/>
      <c r="Y55" s="75"/>
      <c r="Z55" s="75"/>
    </row>
    <row r="56" spans="1:26">
      <c r="A56" s="41" t="s">
        <v>642</v>
      </c>
      <c r="B56" s="104">
        <v>92.857142857142904</v>
      </c>
      <c r="C56" s="104">
        <v>8.385093167701859</v>
      </c>
      <c r="D56" s="104">
        <v>1.5527950310559</v>
      </c>
      <c r="E56" s="104">
        <v>33.8509316770186</v>
      </c>
      <c r="F56" s="104">
        <v>35.714285714285701</v>
      </c>
      <c r="G56" s="104">
        <v>4.9689440993788807</v>
      </c>
      <c r="H56" s="104">
        <v>7.4534161490683202</v>
      </c>
      <c r="I56" s="104">
        <v>0</v>
      </c>
      <c r="J56" s="104">
        <v>4.6583850931677002</v>
      </c>
      <c r="K56" s="104">
        <v>38.509316770186302</v>
      </c>
      <c r="L56" s="105">
        <v>8.6131031512723097E-2</v>
      </c>
      <c r="O56" s="75"/>
      <c r="P56" s="75"/>
      <c r="Q56" s="75"/>
      <c r="R56" s="75"/>
      <c r="S56" s="75"/>
      <c r="T56" s="75"/>
      <c r="U56" s="75"/>
      <c r="V56" s="75"/>
      <c r="W56" s="75"/>
      <c r="X56" s="75"/>
      <c r="Y56" s="75"/>
      <c r="Z56" s="75"/>
    </row>
    <row r="57" spans="1:26">
      <c r="A57" s="41" t="s">
        <v>595</v>
      </c>
      <c r="B57" s="104">
        <v>93.527508090614901</v>
      </c>
      <c r="C57" s="104">
        <v>7.7669902912621396</v>
      </c>
      <c r="D57" s="104">
        <v>0.97087378640776711</v>
      </c>
      <c r="E57" s="104">
        <v>20.711974110032401</v>
      </c>
      <c r="F57" s="104">
        <v>63.430420711974101</v>
      </c>
      <c r="G57" s="104">
        <v>12.944983818770201</v>
      </c>
      <c r="H57" s="104">
        <v>2.2653721682847903</v>
      </c>
      <c r="I57" s="104">
        <v>2.5889967637540501</v>
      </c>
      <c r="J57" s="104">
        <v>3.8834951456310698</v>
      </c>
      <c r="K57" s="104">
        <v>43.042071197411005</v>
      </c>
      <c r="L57" s="105">
        <v>8.26536917311535E-2</v>
      </c>
      <c r="O57" s="75"/>
      <c r="P57" s="75"/>
      <c r="Q57" s="75"/>
      <c r="R57" s="75"/>
      <c r="S57" s="75"/>
      <c r="T57" s="75"/>
      <c r="U57" s="75"/>
      <c r="V57" s="75"/>
      <c r="W57" s="75"/>
      <c r="X57" s="75"/>
      <c r="Y57" s="75"/>
      <c r="Z57" s="75"/>
    </row>
    <row r="58" spans="1:26" ht="28">
      <c r="A58" s="41" t="s">
        <v>586</v>
      </c>
      <c r="B58" s="104">
        <v>91.582491582491599</v>
      </c>
      <c r="C58" s="104">
        <v>20.538720538720501</v>
      </c>
      <c r="D58" s="104">
        <v>4.0404040404040398</v>
      </c>
      <c r="E58" s="104">
        <v>25.589225589225599</v>
      </c>
      <c r="F58" s="104">
        <v>35.690235690235703</v>
      </c>
      <c r="G58" s="104">
        <v>0.673400673400673</v>
      </c>
      <c r="H58" s="104">
        <v>8.0808080808080796</v>
      </c>
      <c r="I58" s="104">
        <v>0</v>
      </c>
      <c r="J58" s="104">
        <v>2.0202020202020199</v>
      </c>
      <c r="K58" s="104">
        <v>22.5589225589226</v>
      </c>
      <c r="L58" s="105">
        <v>7.9443839625089302E-2</v>
      </c>
      <c r="O58" s="75"/>
      <c r="P58" s="75"/>
      <c r="Q58" s="75"/>
      <c r="R58" s="75"/>
      <c r="S58" s="75"/>
      <c r="T58" s="75"/>
      <c r="U58" s="75"/>
      <c r="V58" s="75"/>
      <c r="W58" s="75"/>
      <c r="X58" s="75"/>
      <c r="Y58" s="75"/>
      <c r="Z58" s="75"/>
    </row>
    <row r="59" spans="1:26" ht="28">
      <c r="A59" s="41" t="s">
        <v>582</v>
      </c>
      <c r="B59" s="104">
        <v>86.505190311418701</v>
      </c>
      <c r="C59" s="104">
        <v>7.2664359861591699</v>
      </c>
      <c r="D59" s="104">
        <v>1.3840830449827</v>
      </c>
      <c r="E59" s="104">
        <v>40.484429065743896</v>
      </c>
      <c r="F59" s="104">
        <v>47.750865051903105</v>
      </c>
      <c r="G59" s="104">
        <v>4.1522491349481001</v>
      </c>
      <c r="H59" s="104">
        <v>1.0380622837370199</v>
      </c>
      <c r="I59" s="104">
        <v>4.8442906574394495</v>
      </c>
      <c r="J59" s="104">
        <v>1.0380622837370199</v>
      </c>
      <c r="K59" s="104">
        <v>17.301038062283698</v>
      </c>
      <c r="L59" s="105">
        <v>7.7303938221046503E-2</v>
      </c>
      <c r="O59" s="75"/>
      <c r="P59" s="75"/>
      <c r="Q59" s="75"/>
      <c r="R59" s="75"/>
      <c r="S59" s="75"/>
      <c r="T59" s="75"/>
      <c r="U59" s="75"/>
      <c r="V59" s="75"/>
      <c r="W59" s="75"/>
      <c r="X59" s="75"/>
      <c r="Y59" s="75"/>
      <c r="Z59" s="75"/>
    </row>
    <row r="60" spans="1:26" ht="28">
      <c r="A60" s="41" t="s">
        <v>657</v>
      </c>
      <c r="B60" s="104">
        <v>79.136690647481998</v>
      </c>
      <c r="C60" s="104">
        <v>10.071942446043201</v>
      </c>
      <c r="D60" s="104">
        <v>1.43884892086331</v>
      </c>
      <c r="E60" s="104">
        <v>77.697841726618705</v>
      </c>
      <c r="F60" s="104">
        <v>66.906474820143899</v>
      </c>
      <c r="G60" s="104">
        <v>8.9928057553956808</v>
      </c>
      <c r="H60" s="104">
        <v>2.8776978417266199</v>
      </c>
      <c r="I60" s="104">
        <v>12.589928057554001</v>
      </c>
      <c r="J60" s="104">
        <v>1.43884892086331</v>
      </c>
      <c r="K60" s="104">
        <v>17.625899280575499</v>
      </c>
      <c r="L60" s="105">
        <v>7.4361573790487592E-2</v>
      </c>
      <c r="O60" s="75"/>
      <c r="P60" s="75"/>
      <c r="Q60" s="75"/>
      <c r="R60" s="75"/>
      <c r="S60" s="75"/>
      <c r="T60" s="75"/>
      <c r="U60" s="75"/>
      <c r="V60" s="75"/>
      <c r="W60" s="75"/>
      <c r="X60" s="75"/>
      <c r="Y60" s="75"/>
      <c r="Z60" s="75"/>
    </row>
    <row r="61" spans="1:26" ht="28">
      <c r="A61" s="41" t="s">
        <v>651</v>
      </c>
      <c r="B61" s="104">
        <v>95.686274509803908</v>
      </c>
      <c r="C61" s="104">
        <v>9.8039215686274499</v>
      </c>
      <c r="D61" s="104">
        <v>1.9607843137254901</v>
      </c>
      <c r="E61" s="104">
        <v>29.411764705882398</v>
      </c>
      <c r="F61" s="104">
        <v>33.725490196078397</v>
      </c>
      <c r="G61" s="104">
        <v>7.0588235294117601</v>
      </c>
      <c r="H61" s="104">
        <v>7.4509803921568603</v>
      </c>
      <c r="I61" s="104">
        <v>0</v>
      </c>
      <c r="J61" s="104">
        <v>2.7450980392156898</v>
      </c>
      <c r="K61" s="104">
        <v>21.176470588235301</v>
      </c>
      <c r="L61" s="105">
        <v>6.8209357253864497E-2</v>
      </c>
      <c r="O61" s="75"/>
      <c r="P61" s="75"/>
      <c r="Q61" s="75"/>
      <c r="R61" s="75"/>
      <c r="S61" s="75"/>
      <c r="T61" s="75"/>
      <c r="U61" s="75"/>
      <c r="V61" s="75"/>
      <c r="W61" s="75"/>
      <c r="X61" s="75"/>
      <c r="Y61" s="75"/>
      <c r="Z61" s="75"/>
    </row>
    <row r="62" spans="1:26" ht="28">
      <c r="A62" s="41" t="s">
        <v>590</v>
      </c>
      <c r="B62" s="104">
        <v>86.904761904761898</v>
      </c>
      <c r="C62" s="104">
        <v>14.285714285714299</v>
      </c>
      <c r="D62" s="104">
        <v>4.3650793650793602</v>
      </c>
      <c r="E62" s="104">
        <v>11.1111111111111</v>
      </c>
      <c r="F62" s="104">
        <v>17.460317460317501</v>
      </c>
      <c r="G62" s="104">
        <v>35.317460317460295</v>
      </c>
      <c r="H62" s="104">
        <v>21.031746031746</v>
      </c>
      <c r="I62" s="104">
        <v>0.39682539682539697</v>
      </c>
      <c r="J62" s="104">
        <v>0.39682539682539697</v>
      </c>
      <c r="K62" s="104">
        <v>19.841269841269803</v>
      </c>
      <c r="L62" s="105">
        <v>6.740689422734851E-2</v>
      </c>
      <c r="O62" s="75"/>
      <c r="P62" s="75"/>
      <c r="Q62" s="75"/>
      <c r="R62" s="75"/>
      <c r="S62" s="75"/>
      <c r="T62" s="75"/>
      <c r="U62" s="75"/>
      <c r="V62" s="75"/>
      <c r="W62" s="75"/>
      <c r="X62" s="75"/>
      <c r="Y62" s="75"/>
      <c r="Z62" s="75"/>
    </row>
    <row r="63" spans="1:26">
      <c r="A63" s="41" t="s">
        <v>612</v>
      </c>
      <c r="B63" s="104">
        <v>96.261682242990702</v>
      </c>
      <c r="C63" s="104">
        <v>8.4112149532710312</v>
      </c>
      <c r="D63" s="104">
        <v>1.4018691588784999</v>
      </c>
      <c r="E63" s="104">
        <v>5.6074766355140202</v>
      </c>
      <c r="F63" s="104">
        <v>15.4205607476636</v>
      </c>
      <c r="G63" s="104">
        <v>19.6261682242991</v>
      </c>
      <c r="H63" s="104">
        <v>3.7383177570093498</v>
      </c>
      <c r="I63" s="104">
        <v>0</v>
      </c>
      <c r="J63" s="104">
        <v>0.467289719626168</v>
      </c>
      <c r="K63" s="104">
        <v>14.018691588785002</v>
      </c>
      <c r="L63" s="105">
        <v>5.7242362558145098E-2</v>
      </c>
      <c r="O63" s="75"/>
      <c r="P63" s="75"/>
      <c r="Q63" s="75"/>
      <c r="R63" s="75"/>
      <c r="S63" s="75"/>
      <c r="T63" s="75"/>
      <c r="U63" s="75"/>
      <c r="V63" s="75"/>
      <c r="W63" s="75"/>
      <c r="X63" s="75"/>
      <c r="Y63" s="75"/>
      <c r="Z63" s="75"/>
    </row>
    <row r="64" spans="1:26">
      <c r="A64" s="41" t="s">
        <v>634</v>
      </c>
      <c r="B64" s="104">
        <v>77.884615384615401</v>
      </c>
      <c r="C64" s="104">
        <v>12.5</v>
      </c>
      <c r="D64" s="104">
        <v>6.25</v>
      </c>
      <c r="E64" s="104">
        <v>69.230769230769198</v>
      </c>
      <c r="F64" s="104">
        <v>48.076923076923102</v>
      </c>
      <c r="G64" s="104">
        <v>18.269230769230798</v>
      </c>
      <c r="H64" s="104">
        <v>5.2884615384615401</v>
      </c>
      <c r="I64" s="104">
        <v>14.903846153846201</v>
      </c>
      <c r="J64" s="104">
        <v>1.92307692307692</v>
      </c>
      <c r="K64" s="104">
        <v>23.076923076923102</v>
      </c>
      <c r="L64" s="105">
        <v>5.5637436505112992E-2</v>
      </c>
      <c r="O64" s="75"/>
      <c r="P64" s="75"/>
      <c r="Q64" s="75"/>
      <c r="R64" s="75"/>
      <c r="S64" s="75"/>
      <c r="T64" s="75"/>
      <c r="U64" s="75"/>
      <c r="V64" s="75"/>
      <c r="W64" s="75"/>
      <c r="X64" s="75"/>
      <c r="Y64" s="75"/>
      <c r="Z64" s="75"/>
    </row>
    <row r="65" spans="1:26">
      <c r="A65" s="41" t="s">
        <v>597</v>
      </c>
      <c r="B65" s="104">
        <v>90.099009900990097</v>
      </c>
      <c r="C65" s="104">
        <v>4.9504950495049505</v>
      </c>
      <c r="D65" s="104">
        <v>2.4752475247524797</v>
      </c>
      <c r="E65" s="104">
        <v>22.7722772277228</v>
      </c>
      <c r="F65" s="104">
        <v>26.237623762376199</v>
      </c>
      <c r="G65" s="104">
        <v>12.3762376237624</v>
      </c>
      <c r="H65" s="104">
        <v>2.4752475247524797</v>
      </c>
      <c r="I65" s="104">
        <v>1.48514851485149</v>
      </c>
      <c r="J65" s="104">
        <v>2.4752475247524797</v>
      </c>
      <c r="K65" s="104">
        <v>76.237623762376202</v>
      </c>
      <c r="L65" s="105">
        <v>5.4032510452080906E-2</v>
      </c>
      <c r="O65" s="75"/>
      <c r="P65" s="75"/>
      <c r="Q65" s="75"/>
      <c r="R65" s="75"/>
      <c r="S65" s="75"/>
      <c r="T65" s="75"/>
      <c r="U65" s="75"/>
      <c r="V65" s="75"/>
      <c r="W65" s="75"/>
      <c r="X65" s="75"/>
      <c r="Y65" s="75"/>
      <c r="Z65" s="75"/>
    </row>
    <row r="66" spans="1:26">
      <c r="A66" s="41" t="s">
        <v>611</v>
      </c>
      <c r="B66" s="104">
        <v>97</v>
      </c>
      <c r="C66" s="104">
        <v>8</v>
      </c>
      <c r="D66" s="104">
        <v>1</v>
      </c>
      <c r="E66" s="104">
        <v>14.000000000000002</v>
      </c>
      <c r="F66" s="104">
        <v>18</v>
      </c>
      <c r="G66" s="104">
        <v>10.5</v>
      </c>
      <c r="H66" s="104">
        <v>4.5</v>
      </c>
      <c r="I66" s="104">
        <v>0</v>
      </c>
      <c r="J66" s="104">
        <v>0</v>
      </c>
      <c r="K66" s="104">
        <v>23</v>
      </c>
      <c r="L66" s="105">
        <v>5.34975351010702E-2</v>
      </c>
      <c r="O66" s="75"/>
      <c r="P66" s="75"/>
      <c r="Q66" s="75"/>
      <c r="R66" s="75"/>
      <c r="S66" s="75"/>
      <c r="T66" s="75"/>
      <c r="U66" s="75"/>
      <c r="V66" s="75"/>
      <c r="W66" s="75"/>
      <c r="X66" s="75"/>
      <c r="Y66" s="75"/>
      <c r="Z66" s="75"/>
    </row>
    <row r="67" spans="1:26">
      <c r="A67" s="41" t="s">
        <v>621</v>
      </c>
      <c r="B67" s="104">
        <v>87.0466321243523</v>
      </c>
      <c r="C67" s="104">
        <v>10.362694300518099</v>
      </c>
      <c r="D67" s="104">
        <v>3.6269430051813503</v>
      </c>
      <c r="E67" s="104">
        <v>24.3523316062176</v>
      </c>
      <c r="F67" s="104">
        <v>21.7616580310881</v>
      </c>
      <c r="G67" s="104">
        <v>9.3264248704663189</v>
      </c>
      <c r="H67" s="104">
        <v>3.1088082901554399</v>
      </c>
      <c r="I67" s="104">
        <v>2.59067357512953</v>
      </c>
      <c r="J67" s="104">
        <v>0</v>
      </c>
      <c r="K67" s="104">
        <v>77.202072538860094</v>
      </c>
      <c r="L67" s="105">
        <v>5.1625121372532806E-2</v>
      </c>
      <c r="O67" s="75"/>
      <c r="P67" s="75"/>
      <c r="Q67" s="75"/>
      <c r="R67" s="75"/>
      <c r="S67" s="75"/>
      <c r="T67" s="75"/>
      <c r="U67" s="75"/>
      <c r="V67" s="75"/>
      <c r="W67" s="75"/>
      <c r="X67" s="75"/>
      <c r="Y67" s="75"/>
      <c r="Z67" s="75"/>
    </row>
    <row r="68" spans="1:26">
      <c r="A68" s="41" t="s">
        <v>637</v>
      </c>
      <c r="B68" s="104">
        <v>88.8888888888889</v>
      </c>
      <c r="C68" s="104">
        <v>54.938271604938308</v>
      </c>
      <c r="D68" s="104">
        <v>27.160493827160497</v>
      </c>
      <c r="E68" s="104">
        <v>24.6913580246914</v>
      </c>
      <c r="F68" s="104">
        <v>27.7777777777778</v>
      </c>
      <c r="G68" s="104">
        <v>3.7037037037037002</v>
      </c>
      <c r="H68" s="104">
        <v>20.370370370370399</v>
      </c>
      <c r="I68" s="104">
        <v>0.61728395061728403</v>
      </c>
      <c r="J68" s="104">
        <v>0.61728395061728403</v>
      </c>
      <c r="K68" s="104">
        <v>28.395061728395099</v>
      </c>
      <c r="L68" s="105">
        <v>4.3333003431866898E-2</v>
      </c>
      <c r="O68" s="75"/>
      <c r="P68" s="75"/>
      <c r="Q68" s="75"/>
      <c r="R68" s="75"/>
      <c r="S68" s="75"/>
      <c r="T68" s="75"/>
      <c r="U68" s="75"/>
      <c r="V68" s="75"/>
      <c r="W68" s="75"/>
      <c r="X68" s="75"/>
      <c r="Y68" s="75"/>
      <c r="Z68" s="75"/>
    </row>
    <row r="69" spans="1:26">
      <c r="A69" s="41" t="s">
        <v>648</v>
      </c>
      <c r="B69" s="104">
        <v>93.548387096774206</v>
      </c>
      <c r="C69" s="104">
        <v>10.322580645161301</v>
      </c>
      <c r="D69" s="104">
        <v>3.2258064516128995</v>
      </c>
      <c r="E69" s="104">
        <v>25.806451612903196</v>
      </c>
      <c r="F69" s="104">
        <v>35.4838709677419</v>
      </c>
      <c r="G69" s="104">
        <v>9.0322580645161299</v>
      </c>
      <c r="H69" s="104">
        <v>9.0322580645161299</v>
      </c>
      <c r="I69" s="104">
        <v>0</v>
      </c>
      <c r="J69" s="104">
        <v>1.2903225806451601</v>
      </c>
      <c r="K69" s="104">
        <v>20</v>
      </c>
      <c r="L69" s="105">
        <v>4.1460589703329401E-2</v>
      </c>
      <c r="O69" s="75"/>
      <c r="P69" s="75"/>
      <c r="Q69" s="75"/>
      <c r="R69" s="75"/>
      <c r="S69" s="75"/>
      <c r="T69" s="75"/>
      <c r="U69" s="75"/>
      <c r="V69" s="75"/>
      <c r="W69" s="75"/>
      <c r="X69" s="75"/>
      <c r="Y69" s="75"/>
      <c r="Z69" s="75"/>
    </row>
    <row r="70" spans="1:26">
      <c r="A70" s="41" t="s">
        <v>603</v>
      </c>
      <c r="B70" s="104">
        <v>96.6216216216216</v>
      </c>
      <c r="C70" s="104">
        <v>8.7837837837837807</v>
      </c>
      <c r="D70" s="104">
        <v>3.3783783783783798</v>
      </c>
      <c r="E70" s="104">
        <v>18.918918918918902</v>
      </c>
      <c r="F70" s="104">
        <v>24.324324324324301</v>
      </c>
      <c r="G70" s="104">
        <v>14.1891891891892</v>
      </c>
      <c r="H70" s="104">
        <v>5.4054054054054097</v>
      </c>
      <c r="I70" s="104">
        <v>2.0270270270270299</v>
      </c>
      <c r="J70" s="104">
        <v>0</v>
      </c>
      <c r="K70" s="104">
        <v>28.3783783783784</v>
      </c>
      <c r="L70" s="105">
        <v>3.9588175974792E-2</v>
      </c>
      <c r="O70" s="75"/>
      <c r="P70" s="75"/>
      <c r="Q70" s="75"/>
      <c r="R70" s="75"/>
      <c r="S70" s="75"/>
      <c r="T70" s="75"/>
      <c r="U70" s="75"/>
      <c r="V70" s="75"/>
      <c r="W70" s="75"/>
      <c r="X70" s="75"/>
      <c r="Y70" s="75"/>
      <c r="Z70" s="75"/>
    </row>
    <row r="71" spans="1:26">
      <c r="A71" s="41" t="s">
        <v>563</v>
      </c>
      <c r="B71" s="104">
        <v>86.301369863013704</v>
      </c>
      <c r="C71" s="104">
        <v>5.4794520547945202</v>
      </c>
      <c r="D71" s="104">
        <v>1.3698630136986301</v>
      </c>
      <c r="E71" s="104">
        <v>41.095890410958901</v>
      </c>
      <c r="F71" s="104">
        <v>67.123287671232902</v>
      </c>
      <c r="G71" s="104">
        <v>2.7397260273972601</v>
      </c>
      <c r="H71" s="104">
        <v>0.68493150684931503</v>
      </c>
      <c r="I71" s="104">
        <v>2.7397260273972601</v>
      </c>
      <c r="J71" s="104">
        <v>0.68493150684931503</v>
      </c>
      <c r="K71" s="104">
        <v>34.246575342465803</v>
      </c>
      <c r="L71" s="105">
        <v>3.9053200623781301E-2</v>
      </c>
      <c r="O71" s="75"/>
      <c r="P71" s="75"/>
      <c r="Q71" s="75"/>
      <c r="R71" s="75"/>
      <c r="S71" s="75"/>
      <c r="T71" s="75"/>
      <c r="U71" s="75"/>
      <c r="V71" s="75"/>
      <c r="W71" s="75"/>
      <c r="X71" s="75"/>
      <c r="Y71" s="75"/>
      <c r="Z71" s="75"/>
    </row>
    <row r="72" spans="1:26">
      <c r="A72" s="41" t="s">
        <v>661</v>
      </c>
      <c r="B72" s="104">
        <v>90.714285714285708</v>
      </c>
      <c r="C72" s="104">
        <v>32.142857142857103</v>
      </c>
      <c r="D72" s="104">
        <v>13.571428571428601</v>
      </c>
      <c r="E72" s="104">
        <v>17.8571428571429</v>
      </c>
      <c r="F72" s="104">
        <v>50</v>
      </c>
      <c r="G72" s="104">
        <v>4.28571428571429</v>
      </c>
      <c r="H72" s="104">
        <v>20.714285714285698</v>
      </c>
      <c r="I72" s="104">
        <v>0</v>
      </c>
      <c r="J72" s="104">
        <v>0.71428571428571397</v>
      </c>
      <c r="K72" s="104">
        <v>25</v>
      </c>
      <c r="L72" s="105">
        <v>3.7448274570749202E-2</v>
      </c>
      <c r="O72" s="75"/>
      <c r="P72" s="75"/>
      <c r="Q72" s="75"/>
      <c r="R72" s="75"/>
      <c r="S72" s="75"/>
      <c r="T72" s="75"/>
      <c r="U72" s="75"/>
      <c r="V72" s="75"/>
      <c r="W72" s="75"/>
      <c r="X72" s="75"/>
      <c r="Y72" s="75"/>
      <c r="Z72" s="75"/>
    </row>
    <row r="73" spans="1:26">
      <c r="A73" s="41" t="s">
        <v>623</v>
      </c>
      <c r="B73" s="104">
        <v>89.430894308943095</v>
      </c>
      <c r="C73" s="104">
        <v>4.8780487804878101</v>
      </c>
      <c r="D73" s="104">
        <v>4.8780487804878101</v>
      </c>
      <c r="E73" s="104">
        <v>17.0731707317073</v>
      </c>
      <c r="F73" s="104">
        <v>79.674796747967505</v>
      </c>
      <c r="G73" s="104">
        <v>10.569105691056899</v>
      </c>
      <c r="H73" s="104">
        <v>4.8780487804878101</v>
      </c>
      <c r="I73" s="104">
        <v>0</v>
      </c>
      <c r="J73" s="104">
        <v>0.81300813008130102</v>
      </c>
      <c r="K73" s="104">
        <v>44.715447154471498</v>
      </c>
      <c r="L73" s="105">
        <v>3.2900984087158198E-2</v>
      </c>
      <c r="O73" s="75"/>
      <c r="P73" s="75"/>
      <c r="Q73" s="75"/>
      <c r="R73" s="75"/>
      <c r="S73" s="75"/>
      <c r="T73" s="75"/>
      <c r="U73" s="75"/>
      <c r="V73" s="75"/>
      <c r="W73" s="75"/>
      <c r="X73" s="75"/>
      <c r="Y73" s="75"/>
      <c r="Z73" s="75"/>
    </row>
    <row r="74" spans="1:26">
      <c r="A74" s="41" t="s">
        <v>627</v>
      </c>
      <c r="B74" s="104">
        <v>87.288135593220389</v>
      </c>
      <c r="C74" s="104">
        <v>27.966101694915302</v>
      </c>
      <c r="D74" s="104">
        <v>14.4067796610169</v>
      </c>
      <c r="E74" s="104">
        <v>19.491525423728799</v>
      </c>
      <c r="F74" s="104">
        <v>26.271186440678001</v>
      </c>
      <c r="G74" s="104">
        <v>11.0169491525424</v>
      </c>
      <c r="H74" s="104">
        <v>16.1016949152542</v>
      </c>
      <c r="I74" s="104">
        <v>1.6949152542372898</v>
      </c>
      <c r="J74" s="104">
        <v>0.84745762711864403</v>
      </c>
      <c r="K74" s="104">
        <v>27.118644067796598</v>
      </c>
      <c r="L74" s="105">
        <v>3.1563545709631401E-2</v>
      </c>
      <c r="O74" s="75"/>
      <c r="P74" s="75"/>
      <c r="Q74" s="75"/>
      <c r="R74" s="75"/>
      <c r="S74" s="75"/>
      <c r="T74" s="75"/>
      <c r="U74" s="75"/>
      <c r="V74" s="75"/>
      <c r="W74" s="75"/>
      <c r="X74" s="75"/>
      <c r="Y74" s="75"/>
      <c r="Z74" s="75"/>
    </row>
    <row r="75" spans="1:26" ht="28">
      <c r="A75" s="41" t="s">
        <v>673</v>
      </c>
      <c r="B75" s="104">
        <v>85.849056603773604</v>
      </c>
      <c r="C75" s="104">
        <v>33.018867924528301</v>
      </c>
      <c r="D75" s="104">
        <v>15.094339622641501</v>
      </c>
      <c r="E75" s="104">
        <v>13.207547169811301</v>
      </c>
      <c r="F75" s="104">
        <v>29.245283018867902</v>
      </c>
      <c r="G75" s="104">
        <v>4.7169811320754702</v>
      </c>
      <c r="H75" s="104">
        <v>33.962264150943398</v>
      </c>
      <c r="I75" s="104">
        <v>0</v>
      </c>
      <c r="J75" s="104">
        <v>0</v>
      </c>
      <c r="K75" s="104">
        <v>23.584905660377402</v>
      </c>
      <c r="L75" s="105">
        <v>2.8353693603567202E-2</v>
      </c>
      <c r="O75" s="75"/>
      <c r="P75" s="75"/>
      <c r="Q75" s="75"/>
      <c r="R75" s="75"/>
      <c r="S75" s="75"/>
      <c r="T75" s="75"/>
      <c r="U75" s="75"/>
      <c r="V75" s="75"/>
      <c r="W75" s="75"/>
      <c r="X75" s="75"/>
      <c r="Y75" s="75"/>
      <c r="Z75" s="75"/>
    </row>
    <row r="76" spans="1:26">
      <c r="A76" s="41" t="s">
        <v>568</v>
      </c>
      <c r="B76" s="104">
        <v>93.814432989690701</v>
      </c>
      <c r="C76" s="104">
        <v>4.1237113402061798</v>
      </c>
      <c r="D76" s="104">
        <v>1.0309278350515501</v>
      </c>
      <c r="E76" s="104">
        <v>15.4639175257732</v>
      </c>
      <c r="F76" s="104">
        <v>25.773195876288703</v>
      </c>
      <c r="G76" s="104">
        <v>1.0309278350515501</v>
      </c>
      <c r="H76" s="104">
        <v>4.1237113402061798</v>
      </c>
      <c r="I76" s="104">
        <v>0</v>
      </c>
      <c r="J76" s="104">
        <v>1.0309278350515501</v>
      </c>
      <c r="K76" s="104">
        <v>20.618556701030897</v>
      </c>
      <c r="L76" s="105">
        <v>2.5946304524019102E-2</v>
      </c>
      <c r="O76" s="75"/>
      <c r="P76" s="75"/>
      <c r="Q76" s="75"/>
      <c r="R76" s="75"/>
      <c r="S76" s="75"/>
      <c r="T76" s="75"/>
      <c r="U76" s="75"/>
      <c r="V76" s="75"/>
      <c r="W76" s="75"/>
      <c r="X76" s="75"/>
      <c r="Y76" s="75"/>
      <c r="Z76" s="75"/>
    </row>
    <row r="77" spans="1:26">
      <c r="A77" s="41" t="s">
        <v>609</v>
      </c>
      <c r="B77" s="104">
        <v>91.6666666666667</v>
      </c>
      <c r="C77" s="104">
        <v>8.3333333333333304</v>
      </c>
      <c r="D77" s="104">
        <v>3.125</v>
      </c>
      <c r="E77" s="104">
        <v>14.5833333333333</v>
      </c>
      <c r="F77" s="104">
        <v>20.8333333333333</v>
      </c>
      <c r="G77" s="104">
        <v>19.7916666666667</v>
      </c>
      <c r="H77" s="104">
        <v>3.125</v>
      </c>
      <c r="I77" s="104">
        <v>3.125</v>
      </c>
      <c r="J77" s="104">
        <v>1.0416666666666701</v>
      </c>
      <c r="K77" s="104">
        <v>38.5416666666667</v>
      </c>
      <c r="L77" s="105">
        <v>2.56788168485137E-2</v>
      </c>
      <c r="O77" s="75"/>
      <c r="P77" s="75"/>
      <c r="Q77" s="75"/>
      <c r="R77" s="75"/>
      <c r="S77" s="75"/>
      <c r="T77" s="75"/>
      <c r="U77" s="75"/>
      <c r="V77" s="75"/>
      <c r="W77" s="75"/>
      <c r="X77" s="75"/>
      <c r="Y77" s="75"/>
      <c r="Z77" s="75"/>
    </row>
    <row r="78" spans="1:26">
      <c r="A78" s="41" t="s">
        <v>618</v>
      </c>
      <c r="B78" s="104">
        <v>93.406593406593402</v>
      </c>
      <c r="C78" s="104">
        <v>17.582417582417602</v>
      </c>
      <c r="D78" s="104">
        <v>3.2967032967033001</v>
      </c>
      <c r="E78" s="104">
        <v>42.857142857142897</v>
      </c>
      <c r="F78" s="104">
        <v>48.3516483516484</v>
      </c>
      <c r="G78" s="104">
        <v>4.3956043956044004</v>
      </c>
      <c r="H78" s="104">
        <v>4.3956043956044004</v>
      </c>
      <c r="I78" s="104">
        <v>3.2967032967033001</v>
      </c>
      <c r="J78" s="104">
        <v>0</v>
      </c>
      <c r="K78" s="104">
        <v>26.373626373626401</v>
      </c>
      <c r="L78" s="105">
        <v>2.4341378470986899E-2</v>
      </c>
      <c r="O78" s="75"/>
      <c r="P78" s="75"/>
      <c r="Q78" s="75"/>
      <c r="R78" s="75"/>
      <c r="S78" s="75"/>
      <c r="T78" s="75"/>
      <c r="U78" s="75"/>
      <c r="V78" s="75"/>
      <c r="W78" s="75"/>
      <c r="X78" s="75"/>
      <c r="Y78" s="75"/>
      <c r="Z78" s="75"/>
    </row>
    <row r="79" spans="1:26">
      <c r="A79" s="41" t="s">
        <v>663</v>
      </c>
      <c r="B79" s="104">
        <v>91.954022988505699</v>
      </c>
      <c r="C79" s="104">
        <v>28.735632183907999</v>
      </c>
      <c r="D79" s="104">
        <v>9.1954022988505706</v>
      </c>
      <c r="E79" s="104">
        <v>13.7931034482759</v>
      </c>
      <c r="F79" s="104">
        <v>28.735632183907999</v>
      </c>
      <c r="G79" s="104">
        <v>3.4482758620689702</v>
      </c>
      <c r="H79" s="104">
        <v>17.241379310344801</v>
      </c>
      <c r="I79" s="104">
        <v>0</v>
      </c>
      <c r="J79" s="104">
        <v>0</v>
      </c>
      <c r="K79" s="104">
        <v>26.436781609195396</v>
      </c>
      <c r="L79" s="105">
        <v>2.32714277689655E-2</v>
      </c>
      <c r="O79" s="75"/>
      <c r="P79" s="75"/>
      <c r="Q79" s="75"/>
      <c r="R79" s="75"/>
      <c r="S79" s="75"/>
      <c r="T79" s="75"/>
      <c r="U79" s="75"/>
      <c r="V79" s="75"/>
      <c r="W79" s="75"/>
      <c r="X79" s="75"/>
      <c r="Y79" s="75"/>
      <c r="Z79" s="75"/>
    </row>
    <row r="80" spans="1:26" ht="28">
      <c r="A80" s="41" t="s">
        <v>650</v>
      </c>
      <c r="B80" s="104">
        <v>81.395348837209298</v>
      </c>
      <c r="C80" s="104">
        <v>16.2790697674419</v>
      </c>
      <c r="D80" s="104">
        <v>6.9767441860465098</v>
      </c>
      <c r="E80" s="104">
        <v>61.627906976744192</v>
      </c>
      <c r="F80" s="104">
        <v>56.976744186046503</v>
      </c>
      <c r="G80" s="104">
        <v>4.6511627906976702</v>
      </c>
      <c r="H80" s="104">
        <v>2.32558139534884</v>
      </c>
      <c r="I80" s="104">
        <v>5.81395348837209</v>
      </c>
      <c r="J80" s="104">
        <v>4.6511627906976702</v>
      </c>
      <c r="K80" s="104">
        <v>26.744186046511597</v>
      </c>
      <c r="L80" s="105">
        <v>2.3003940093460202E-2</v>
      </c>
      <c r="O80" s="75"/>
      <c r="P80" s="75"/>
      <c r="Q80" s="75"/>
      <c r="R80" s="75"/>
      <c r="S80" s="75"/>
      <c r="T80" s="75"/>
      <c r="U80" s="75"/>
      <c r="V80" s="75"/>
      <c r="W80" s="75"/>
      <c r="X80" s="75"/>
      <c r="Y80" s="75"/>
      <c r="Z80" s="75"/>
    </row>
    <row r="81" spans="1:26">
      <c r="A81" s="41" t="s">
        <v>669</v>
      </c>
      <c r="B81" s="104">
        <v>92.941176470588204</v>
      </c>
      <c r="C81" s="104">
        <v>28.235294117647097</v>
      </c>
      <c r="D81" s="104">
        <v>9.4117647058823497</v>
      </c>
      <c r="E81" s="104">
        <v>18.823529411764699</v>
      </c>
      <c r="F81" s="104">
        <v>23.529411764705898</v>
      </c>
      <c r="G81" s="104">
        <v>4.7058823529411802</v>
      </c>
      <c r="H81" s="104">
        <v>24.705882352941199</v>
      </c>
      <c r="I81" s="104">
        <v>0</v>
      </c>
      <c r="J81" s="104">
        <v>0</v>
      </c>
      <c r="K81" s="104">
        <v>11.764705882352899</v>
      </c>
      <c r="L81" s="105">
        <v>2.27364524179548E-2</v>
      </c>
      <c r="O81" s="75"/>
      <c r="P81" s="75"/>
      <c r="Q81" s="75"/>
      <c r="R81" s="75"/>
      <c r="S81" s="75"/>
      <c r="T81" s="75"/>
      <c r="U81" s="75"/>
      <c r="V81" s="75"/>
      <c r="W81" s="75"/>
      <c r="X81" s="75"/>
      <c r="Y81" s="75"/>
      <c r="Z81" s="75"/>
    </row>
    <row r="82" spans="1:26" ht="28">
      <c r="A82" s="41" t="s">
        <v>585</v>
      </c>
      <c r="B82" s="104">
        <v>92.5</v>
      </c>
      <c r="C82" s="104">
        <v>12.5</v>
      </c>
      <c r="D82" s="104">
        <v>1.25</v>
      </c>
      <c r="E82" s="104">
        <v>25</v>
      </c>
      <c r="F82" s="104">
        <v>30</v>
      </c>
      <c r="G82" s="104">
        <v>5</v>
      </c>
      <c r="H82" s="104">
        <v>6.25</v>
      </c>
      <c r="I82" s="104">
        <v>0</v>
      </c>
      <c r="J82" s="104">
        <v>0</v>
      </c>
      <c r="K82" s="104">
        <v>28.749999999999996</v>
      </c>
      <c r="L82" s="105">
        <v>2.1399014040428099E-2</v>
      </c>
      <c r="O82" s="75"/>
      <c r="P82" s="75"/>
      <c r="Q82" s="75"/>
      <c r="R82" s="75"/>
      <c r="S82" s="75"/>
      <c r="T82" s="75"/>
      <c r="U82" s="75"/>
      <c r="V82" s="75"/>
      <c r="W82" s="75"/>
      <c r="X82" s="75"/>
      <c r="Y82" s="75"/>
      <c r="Z82" s="75"/>
    </row>
    <row r="83" spans="1:26" ht="28">
      <c r="A83" s="41" t="s">
        <v>581</v>
      </c>
      <c r="B83" s="104">
        <v>98.734177215189902</v>
      </c>
      <c r="C83" s="104">
        <v>3.79746835443038</v>
      </c>
      <c r="D83" s="104">
        <v>0</v>
      </c>
      <c r="E83" s="104">
        <v>13.924050632911399</v>
      </c>
      <c r="F83" s="104">
        <v>16.455696202531598</v>
      </c>
      <c r="G83" s="104">
        <v>26.5822784810127</v>
      </c>
      <c r="H83" s="104">
        <v>6.3291139240506302</v>
      </c>
      <c r="I83" s="104">
        <v>0</v>
      </c>
      <c r="J83" s="104">
        <v>0</v>
      </c>
      <c r="K83" s="104">
        <v>15.1898734177215</v>
      </c>
      <c r="L83" s="105">
        <v>2.1131526364922701E-2</v>
      </c>
      <c r="O83" s="75"/>
      <c r="P83" s="75"/>
      <c r="Q83" s="75"/>
      <c r="R83" s="75"/>
      <c r="S83" s="75"/>
      <c r="T83" s="75"/>
      <c r="U83" s="75"/>
      <c r="V83" s="75"/>
      <c r="W83" s="75"/>
      <c r="X83" s="75"/>
      <c r="Y83" s="75"/>
      <c r="Z83" s="75"/>
    </row>
    <row r="84" spans="1:26" ht="28">
      <c r="A84" s="41" t="s">
        <v>672</v>
      </c>
      <c r="B84" s="104">
        <v>83.544303797468402</v>
      </c>
      <c r="C84" s="104">
        <v>43.037974683544299</v>
      </c>
      <c r="D84" s="104">
        <v>20.253164556961998</v>
      </c>
      <c r="E84" s="104">
        <v>46.835443037974699</v>
      </c>
      <c r="F84" s="104">
        <v>54.430379746835399</v>
      </c>
      <c r="G84" s="104">
        <v>3.79746835443038</v>
      </c>
      <c r="H84" s="104">
        <v>20.253164556961998</v>
      </c>
      <c r="I84" s="104">
        <v>1.26582278481013</v>
      </c>
      <c r="J84" s="104">
        <v>2.5316455696202498</v>
      </c>
      <c r="K84" s="104">
        <v>17.721518987341799</v>
      </c>
      <c r="L84" s="105">
        <v>2.1131526364922701E-2</v>
      </c>
      <c r="O84" s="75"/>
      <c r="P84" s="75"/>
      <c r="Q84" s="75"/>
      <c r="R84" s="75"/>
      <c r="S84" s="75"/>
      <c r="T84" s="75"/>
      <c r="U84" s="75"/>
      <c r="V84" s="75"/>
      <c r="W84" s="75"/>
      <c r="X84" s="75"/>
      <c r="Y84" s="75"/>
      <c r="Z84" s="75"/>
    </row>
    <row r="85" spans="1:26" ht="28">
      <c r="A85" s="41" t="s">
        <v>655</v>
      </c>
      <c r="B85" s="104">
        <v>82.432432432432407</v>
      </c>
      <c r="C85" s="104">
        <v>5.4054054054054097</v>
      </c>
      <c r="D85" s="104">
        <v>2.7027027027027</v>
      </c>
      <c r="E85" s="104">
        <v>52.702702702702695</v>
      </c>
      <c r="F85" s="104">
        <v>56.756756756756801</v>
      </c>
      <c r="G85" s="104">
        <v>6.7567567567567597</v>
      </c>
      <c r="H85" s="104">
        <v>4.0540540540540499</v>
      </c>
      <c r="I85" s="104">
        <v>4.0540540540540499</v>
      </c>
      <c r="J85" s="104">
        <v>4.0540540540540499</v>
      </c>
      <c r="K85" s="104">
        <v>25.675675675675702</v>
      </c>
      <c r="L85" s="105">
        <v>1.9794087987396E-2</v>
      </c>
      <c r="O85" s="75"/>
      <c r="P85" s="75"/>
      <c r="Q85" s="75"/>
      <c r="R85" s="75"/>
      <c r="S85" s="75"/>
      <c r="T85" s="75"/>
      <c r="U85" s="75"/>
      <c r="V85" s="75"/>
      <c r="W85" s="75"/>
      <c r="X85" s="75"/>
      <c r="Y85" s="75"/>
      <c r="Z85" s="75"/>
    </row>
    <row r="86" spans="1:26">
      <c r="A86" s="41" t="s">
        <v>641</v>
      </c>
      <c r="B86" s="104">
        <v>95.890410958904098</v>
      </c>
      <c r="C86" s="104">
        <v>10.958904109589</v>
      </c>
      <c r="D86" s="104">
        <v>1.3698630136986301</v>
      </c>
      <c r="E86" s="104">
        <v>39.726027397260296</v>
      </c>
      <c r="F86" s="104">
        <v>30.136986301369902</v>
      </c>
      <c r="G86" s="104">
        <v>5.4794520547945202</v>
      </c>
      <c r="H86" s="104">
        <v>10.958904109589</v>
      </c>
      <c r="I86" s="104">
        <v>0</v>
      </c>
      <c r="J86" s="104">
        <v>4.10958904109589</v>
      </c>
      <c r="K86" s="104">
        <v>17.808219178082201</v>
      </c>
      <c r="L86" s="105">
        <v>1.9526600311890598E-2</v>
      </c>
      <c r="O86" s="75"/>
      <c r="P86" s="75"/>
      <c r="Q86" s="75"/>
      <c r="R86" s="75"/>
      <c r="S86" s="75"/>
      <c r="T86" s="75"/>
      <c r="U86" s="75"/>
      <c r="V86" s="75"/>
      <c r="W86" s="75"/>
      <c r="X86" s="75"/>
      <c r="Y86" s="75"/>
      <c r="Z86" s="75"/>
    </row>
    <row r="87" spans="1:26">
      <c r="A87" s="41" t="s">
        <v>567</v>
      </c>
      <c r="B87" s="104">
        <v>96.825396825396808</v>
      </c>
      <c r="C87" s="104">
        <v>11.1111111111111</v>
      </c>
      <c r="D87" s="104">
        <v>1.5873015873015901</v>
      </c>
      <c r="E87" s="104">
        <v>14.285714285714299</v>
      </c>
      <c r="F87" s="104">
        <v>25.396825396825403</v>
      </c>
      <c r="G87" s="104">
        <v>9.5238095238095202</v>
      </c>
      <c r="H87" s="104">
        <v>9.5238095238095202</v>
      </c>
      <c r="I87" s="104">
        <v>0</v>
      </c>
      <c r="J87" s="104">
        <v>0</v>
      </c>
      <c r="K87" s="104">
        <v>19.047619047618998</v>
      </c>
      <c r="L87" s="105">
        <v>1.68517235568371E-2</v>
      </c>
      <c r="O87" s="75"/>
      <c r="P87" s="75"/>
      <c r="Q87" s="75"/>
      <c r="R87" s="75"/>
      <c r="S87" s="75"/>
      <c r="T87" s="75"/>
      <c r="U87" s="75"/>
      <c r="V87" s="75"/>
      <c r="W87" s="75"/>
      <c r="X87" s="75"/>
      <c r="Y87" s="75"/>
      <c r="Z87" s="75"/>
    </row>
    <row r="88" spans="1:26" ht="28">
      <c r="A88" s="41" t="s">
        <v>591</v>
      </c>
      <c r="B88" s="104">
        <v>100</v>
      </c>
      <c r="C88" s="104">
        <v>8.0645161290322598</v>
      </c>
      <c r="D88" s="104">
        <v>1.6129032258064497</v>
      </c>
      <c r="E88" s="104">
        <v>14.5161290322581</v>
      </c>
      <c r="F88" s="104">
        <v>14.5161290322581</v>
      </c>
      <c r="G88" s="104">
        <v>19.354838709677399</v>
      </c>
      <c r="H88" s="104">
        <v>3.2258064516128995</v>
      </c>
      <c r="I88" s="104">
        <v>0</v>
      </c>
      <c r="J88" s="104">
        <v>0</v>
      </c>
      <c r="K88" s="104">
        <v>8.0645161290322598</v>
      </c>
      <c r="L88" s="105">
        <v>1.6584235881331802E-2</v>
      </c>
      <c r="O88" s="75"/>
      <c r="P88" s="75"/>
      <c r="Q88" s="75"/>
      <c r="R88" s="75"/>
      <c r="S88" s="75"/>
      <c r="T88" s="75"/>
      <c r="U88" s="75"/>
      <c r="V88" s="75"/>
      <c r="W88" s="75"/>
      <c r="X88" s="75"/>
      <c r="Y88" s="75"/>
      <c r="Z88" s="75"/>
    </row>
    <row r="89" spans="1:26" ht="28">
      <c r="A89" s="41" t="s">
        <v>620</v>
      </c>
      <c r="B89" s="104">
        <v>81.6666666666667</v>
      </c>
      <c r="C89" s="104">
        <v>23.3333333333333</v>
      </c>
      <c r="D89" s="104">
        <v>0</v>
      </c>
      <c r="E89" s="104">
        <v>50</v>
      </c>
      <c r="F89" s="104">
        <v>51.666666666666707</v>
      </c>
      <c r="G89" s="104">
        <v>0</v>
      </c>
      <c r="H89" s="104">
        <v>1.6666666666666701</v>
      </c>
      <c r="I89" s="104">
        <v>3.3333333333333299</v>
      </c>
      <c r="J89" s="104">
        <v>0</v>
      </c>
      <c r="K89" s="104">
        <v>28.3333333333333</v>
      </c>
      <c r="L89" s="105">
        <v>1.6049260530321099E-2</v>
      </c>
      <c r="O89" s="75"/>
      <c r="P89" s="75"/>
      <c r="Q89" s="75"/>
      <c r="R89" s="75"/>
      <c r="S89" s="75"/>
      <c r="T89" s="75"/>
      <c r="U89" s="75"/>
      <c r="V89" s="75"/>
      <c r="W89" s="75"/>
      <c r="X89" s="75"/>
      <c r="Y89" s="75"/>
      <c r="Z89" s="75"/>
    </row>
    <row r="90" spans="1:26">
      <c r="A90" s="41" t="s">
        <v>631</v>
      </c>
      <c r="B90" s="104">
        <v>96.610169491525397</v>
      </c>
      <c r="C90" s="104">
        <v>11.864406779661001</v>
      </c>
      <c r="D90" s="104">
        <v>5.0847457627118597</v>
      </c>
      <c r="E90" s="104">
        <v>16.9491525423729</v>
      </c>
      <c r="F90" s="104">
        <v>55.932203389830505</v>
      </c>
      <c r="G90" s="104">
        <v>5.0847457627118597</v>
      </c>
      <c r="H90" s="104">
        <v>8.4745762711864394</v>
      </c>
      <c r="I90" s="104">
        <v>3.3898305084745797</v>
      </c>
      <c r="J90" s="104">
        <v>0</v>
      </c>
      <c r="K90" s="104">
        <v>28.8135593220339</v>
      </c>
      <c r="L90" s="105">
        <v>1.57817728548157E-2</v>
      </c>
      <c r="O90" s="75"/>
      <c r="P90" s="75"/>
      <c r="Q90" s="75"/>
      <c r="R90" s="75"/>
      <c r="S90" s="75"/>
      <c r="T90" s="75"/>
      <c r="U90" s="75"/>
      <c r="V90" s="75"/>
      <c r="W90" s="75"/>
      <c r="X90" s="75"/>
      <c r="Y90" s="75"/>
      <c r="Z90" s="75"/>
    </row>
    <row r="91" spans="1:26">
      <c r="A91" s="41" t="s">
        <v>566</v>
      </c>
      <c r="B91" s="104">
        <v>98.275862068965509</v>
      </c>
      <c r="C91" s="104">
        <v>8.620689655172411</v>
      </c>
      <c r="D91" s="104">
        <v>0</v>
      </c>
      <c r="E91" s="104">
        <v>24.137931034482801</v>
      </c>
      <c r="F91" s="104">
        <v>15.517241379310301</v>
      </c>
      <c r="G91" s="104">
        <v>12.0689655172414</v>
      </c>
      <c r="H91" s="104">
        <v>6.8965517241379297</v>
      </c>
      <c r="I91" s="104">
        <v>0</v>
      </c>
      <c r="J91" s="104">
        <v>1.72413793103448</v>
      </c>
      <c r="K91" s="104">
        <v>27.586206896551701</v>
      </c>
      <c r="L91" s="105">
        <v>1.5514285179310401E-2</v>
      </c>
      <c r="O91" s="75"/>
      <c r="P91" s="75"/>
      <c r="Q91" s="75"/>
      <c r="R91" s="75"/>
      <c r="S91" s="75"/>
      <c r="T91" s="75"/>
      <c r="U91" s="75"/>
      <c r="V91" s="75"/>
      <c r="W91" s="75"/>
      <c r="X91" s="75"/>
      <c r="Y91" s="75"/>
      <c r="Z91" s="75"/>
    </row>
    <row r="92" spans="1:26">
      <c r="A92" s="41" t="s">
        <v>662</v>
      </c>
      <c r="B92" s="104">
        <v>96.428571428571402</v>
      </c>
      <c r="C92" s="104">
        <v>42.857142857142897</v>
      </c>
      <c r="D92" s="104">
        <v>12.5</v>
      </c>
      <c r="E92" s="104">
        <v>23.214285714285701</v>
      </c>
      <c r="F92" s="104">
        <v>19.6428571428571</v>
      </c>
      <c r="G92" s="104">
        <v>1.78571428571429</v>
      </c>
      <c r="H92" s="104">
        <v>32.142857142857103</v>
      </c>
      <c r="I92" s="104">
        <v>1.78571428571429</v>
      </c>
      <c r="J92" s="104">
        <v>0</v>
      </c>
      <c r="K92" s="104">
        <v>23.214285714285701</v>
      </c>
      <c r="L92" s="105">
        <v>1.4979309828299701E-2</v>
      </c>
      <c r="O92" s="75"/>
      <c r="P92" s="75"/>
      <c r="Q92" s="75"/>
      <c r="R92" s="75"/>
      <c r="S92" s="75"/>
      <c r="T92" s="75"/>
      <c r="U92" s="75"/>
      <c r="V92" s="75"/>
      <c r="W92" s="75"/>
      <c r="X92" s="75"/>
      <c r="Y92" s="75"/>
      <c r="Z92" s="75"/>
    </row>
    <row r="93" spans="1:26">
      <c r="A93" s="41" t="s">
        <v>556</v>
      </c>
      <c r="B93" s="104">
        <v>91.48936170212761</v>
      </c>
      <c r="C93" s="104">
        <v>27.659574468085101</v>
      </c>
      <c r="D93" s="104">
        <v>4.2553191489361701</v>
      </c>
      <c r="E93" s="104">
        <v>36.170212765957402</v>
      </c>
      <c r="F93" s="104">
        <v>42.553191489361701</v>
      </c>
      <c r="G93" s="104">
        <v>4.2553191489361701</v>
      </c>
      <c r="H93" s="104">
        <v>12.765957446808502</v>
      </c>
      <c r="I93" s="104">
        <v>6.3829787234042508</v>
      </c>
      <c r="J93" s="104">
        <v>4.2553191489361701</v>
      </c>
      <c r="K93" s="104">
        <v>34.042553191489397</v>
      </c>
      <c r="L93" s="105">
        <v>1.25719207487515E-2</v>
      </c>
      <c r="O93" s="75"/>
      <c r="P93" s="75"/>
      <c r="Q93" s="75"/>
      <c r="R93" s="75"/>
      <c r="S93" s="75"/>
      <c r="T93" s="75"/>
      <c r="U93" s="75"/>
      <c r="V93" s="75"/>
      <c r="W93" s="75"/>
      <c r="X93" s="75"/>
      <c r="Y93" s="75"/>
      <c r="Z93" s="75"/>
    </row>
    <row r="94" spans="1:26">
      <c r="A94" s="41" t="s">
        <v>625</v>
      </c>
      <c r="B94" s="104">
        <v>92.307692307692307</v>
      </c>
      <c r="C94" s="104">
        <v>10.2564102564103</v>
      </c>
      <c r="D94" s="104">
        <v>5.1282051282051304</v>
      </c>
      <c r="E94" s="104">
        <v>23.076923076923102</v>
      </c>
      <c r="F94" s="104">
        <v>30.769230769230798</v>
      </c>
      <c r="G94" s="104">
        <v>10.2564102564103</v>
      </c>
      <c r="H94" s="104">
        <v>0</v>
      </c>
      <c r="I94" s="104">
        <v>5.1282051282051304</v>
      </c>
      <c r="J94" s="104">
        <v>0</v>
      </c>
      <c r="K94" s="104">
        <v>53.846153846153797</v>
      </c>
      <c r="L94" s="105">
        <v>1.04320193447087E-2</v>
      </c>
      <c r="O94" s="75"/>
      <c r="P94" s="75"/>
      <c r="Q94" s="75"/>
      <c r="R94" s="75"/>
      <c r="S94" s="75"/>
      <c r="T94" s="75"/>
      <c r="U94" s="75"/>
      <c r="V94" s="75"/>
      <c r="W94" s="75"/>
      <c r="X94" s="75"/>
      <c r="Y94" s="75"/>
      <c r="Z94" s="75"/>
    </row>
    <row r="95" spans="1:26" ht="28">
      <c r="A95" s="41" t="s">
        <v>588</v>
      </c>
      <c r="B95" s="104">
        <v>100</v>
      </c>
      <c r="C95" s="104">
        <v>0</v>
      </c>
      <c r="D95" s="104">
        <v>0</v>
      </c>
      <c r="E95" s="104">
        <v>10</v>
      </c>
      <c r="F95" s="104">
        <v>40</v>
      </c>
      <c r="G95" s="104">
        <v>13.3333333333333</v>
      </c>
      <c r="H95" s="104">
        <v>0</v>
      </c>
      <c r="I95" s="104">
        <v>0</v>
      </c>
      <c r="J95" s="104">
        <v>0</v>
      </c>
      <c r="K95" s="104">
        <v>10</v>
      </c>
      <c r="L95" s="105">
        <v>8.0246302651605303E-3</v>
      </c>
      <c r="O95" s="75"/>
      <c r="P95" s="75"/>
      <c r="Q95" s="75"/>
      <c r="R95" s="75"/>
      <c r="S95" s="75"/>
      <c r="T95" s="75"/>
      <c r="U95" s="75"/>
      <c r="V95" s="75"/>
      <c r="W95" s="75"/>
      <c r="X95" s="75"/>
      <c r="Y95" s="75"/>
      <c r="Z95" s="75"/>
    </row>
    <row r="96" spans="1:26">
      <c r="A96" s="41" t="s">
        <v>615</v>
      </c>
      <c r="B96" s="104">
        <v>100</v>
      </c>
      <c r="C96" s="104">
        <v>10</v>
      </c>
      <c r="D96" s="104">
        <v>0</v>
      </c>
      <c r="E96" s="104">
        <v>23.3333333333333</v>
      </c>
      <c r="F96" s="104">
        <v>50</v>
      </c>
      <c r="G96" s="104">
        <v>0</v>
      </c>
      <c r="H96" s="104">
        <v>6.6666666666666696</v>
      </c>
      <c r="I96" s="104">
        <v>0</v>
      </c>
      <c r="J96" s="104">
        <v>0</v>
      </c>
      <c r="K96" s="104">
        <v>16.6666666666667</v>
      </c>
      <c r="L96" s="105">
        <v>8.0246302651605303E-3</v>
      </c>
      <c r="O96" s="75"/>
      <c r="P96" s="75"/>
      <c r="Q96" s="75"/>
      <c r="R96" s="75"/>
      <c r="S96" s="75"/>
      <c r="T96" s="75"/>
      <c r="U96" s="75"/>
      <c r="V96" s="75"/>
      <c r="W96" s="75"/>
      <c r="X96" s="75"/>
      <c r="Y96" s="75"/>
      <c r="Z96" s="75"/>
    </row>
    <row r="97" spans="1:26" ht="28">
      <c r="A97" s="41" t="s">
        <v>653</v>
      </c>
      <c r="B97" s="104">
        <v>89.65517241379311</v>
      </c>
      <c r="C97" s="104">
        <v>10.3448275862069</v>
      </c>
      <c r="D97" s="104">
        <v>3.4482758620689702</v>
      </c>
      <c r="E97" s="104">
        <v>48.275862068965502</v>
      </c>
      <c r="F97" s="104">
        <v>48.275862068965502</v>
      </c>
      <c r="G97" s="104">
        <v>13.7931034482759</v>
      </c>
      <c r="H97" s="104">
        <v>3.4482758620689702</v>
      </c>
      <c r="I97" s="104">
        <v>3.4482758620689702</v>
      </c>
      <c r="J97" s="104">
        <v>3.4482758620689702</v>
      </c>
      <c r="K97" s="104">
        <v>31.034482758620701</v>
      </c>
      <c r="L97" s="105">
        <v>7.7571425896551796E-3</v>
      </c>
      <c r="O97" s="75"/>
      <c r="P97" s="75"/>
      <c r="Q97" s="75"/>
      <c r="R97" s="75"/>
      <c r="S97" s="75"/>
      <c r="T97" s="75"/>
      <c r="U97" s="75"/>
      <c r="V97" s="75"/>
      <c r="W97" s="75"/>
      <c r="X97" s="75"/>
      <c r="Y97" s="75"/>
      <c r="Z97" s="75"/>
    </row>
    <row r="98" spans="1:26">
      <c r="A98" s="41" t="s">
        <v>596</v>
      </c>
      <c r="B98" s="104">
        <v>100</v>
      </c>
      <c r="C98" s="104">
        <v>15.384615384615399</v>
      </c>
      <c r="D98" s="104">
        <v>3.8461538461538498</v>
      </c>
      <c r="E98" s="104">
        <v>7.6923076923076898</v>
      </c>
      <c r="F98" s="104">
        <v>19.230769230769202</v>
      </c>
      <c r="G98" s="104">
        <v>15.384615384615399</v>
      </c>
      <c r="H98" s="104">
        <v>3.8461538461538498</v>
      </c>
      <c r="I98" s="104">
        <v>3.8461538461538498</v>
      </c>
      <c r="J98" s="104">
        <v>3.8461538461538498</v>
      </c>
      <c r="K98" s="104">
        <v>42.307692307692299</v>
      </c>
      <c r="L98" s="105">
        <v>6.95467956313913E-3</v>
      </c>
      <c r="O98" s="75"/>
      <c r="P98" s="75"/>
      <c r="Q98" s="75"/>
      <c r="R98" s="75"/>
      <c r="S98" s="75"/>
      <c r="T98" s="75"/>
      <c r="U98" s="75"/>
      <c r="V98" s="75"/>
      <c r="W98" s="75"/>
      <c r="X98" s="75"/>
      <c r="Y98" s="75"/>
      <c r="Z98" s="75"/>
    </row>
    <row r="99" spans="1:26">
      <c r="A99" s="41" t="s">
        <v>546</v>
      </c>
      <c r="B99" s="104">
        <v>76</v>
      </c>
      <c r="C99" s="104">
        <v>4</v>
      </c>
      <c r="D99" s="104">
        <v>0</v>
      </c>
      <c r="E99" s="104">
        <v>24</v>
      </c>
      <c r="F99" s="104">
        <v>44</v>
      </c>
      <c r="G99" s="104">
        <v>0</v>
      </c>
      <c r="H99" s="104">
        <v>8</v>
      </c>
      <c r="I99" s="104">
        <v>0</v>
      </c>
      <c r="J99" s="104">
        <v>0</v>
      </c>
      <c r="K99" s="104">
        <v>40</v>
      </c>
      <c r="L99" s="105">
        <v>6.6871918876337802E-3</v>
      </c>
      <c r="O99" s="75"/>
      <c r="P99" s="75"/>
      <c r="Q99" s="75"/>
      <c r="R99" s="75"/>
      <c r="S99" s="75"/>
      <c r="T99" s="75"/>
      <c r="U99" s="75"/>
      <c r="V99" s="75"/>
      <c r="W99" s="75"/>
      <c r="X99" s="75"/>
      <c r="Y99" s="75"/>
      <c r="Z99" s="75"/>
    </row>
    <row r="100" spans="1:26">
      <c r="A100" s="41" t="s">
        <v>549</v>
      </c>
      <c r="B100" s="104">
        <v>91.304347826086996</v>
      </c>
      <c r="C100" s="104">
        <v>4.3478260869565206</v>
      </c>
      <c r="D100" s="104">
        <v>0</v>
      </c>
      <c r="E100" s="104">
        <v>8.6956521739130412</v>
      </c>
      <c r="F100" s="104">
        <v>21.739130434782599</v>
      </c>
      <c r="G100" s="104">
        <v>8.6956521739130412</v>
      </c>
      <c r="H100" s="104">
        <v>0</v>
      </c>
      <c r="I100" s="104">
        <v>0</v>
      </c>
      <c r="J100" s="104">
        <v>0</v>
      </c>
      <c r="K100" s="104">
        <v>26.086956521739101</v>
      </c>
      <c r="L100" s="105">
        <v>6.1522165366230796E-3</v>
      </c>
      <c r="O100" s="75"/>
      <c r="P100" s="75"/>
      <c r="Q100" s="75"/>
      <c r="R100" s="75"/>
      <c r="S100" s="75"/>
      <c r="T100" s="75"/>
      <c r="U100" s="75"/>
      <c r="V100" s="75"/>
      <c r="W100" s="75"/>
      <c r="X100" s="75"/>
      <c r="Y100" s="75"/>
      <c r="Z100" s="75"/>
    </row>
    <row r="101" spans="1:26" ht="28">
      <c r="A101" s="41" t="s">
        <v>587</v>
      </c>
      <c r="B101" s="104">
        <v>100</v>
      </c>
      <c r="C101" s="104">
        <v>0</v>
      </c>
      <c r="D101" s="104">
        <v>0</v>
      </c>
      <c r="E101" s="104">
        <v>18.181818181818198</v>
      </c>
      <c r="F101" s="104">
        <v>4.5454545454545494</v>
      </c>
      <c r="G101" s="104">
        <v>45.454545454545496</v>
      </c>
      <c r="H101" s="104">
        <v>13.636363636363599</v>
      </c>
      <c r="I101" s="104">
        <v>0</v>
      </c>
      <c r="J101" s="104">
        <v>0</v>
      </c>
      <c r="K101" s="104">
        <v>18.181818181818198</v>
      </c>
      <c r="L101" s="105">
        <v>5.8847288611177202E-3</v>
      </c>
      <c r="O101" s="75"/>
      <c r="P101" s="75"/>
      <c r="Q101" s="75"/>
      <c r="R101" s="75"/>
      <c r="S101" s="75"/>
      <c r="T101" s="75"/>
      <c r="U101" s="75"/>
      <c r="V101" s="75"/>
      <c r="W101" s="75"/>
      <c r="X101" s="75"/>
      <c r="Y101" s="75"/>
      <c r="Z101" s="75"/>
    </row>
    <row r="102" spans="1:26">
      <c r="A102" s="41" t="s">
        <v>660</v>
      </c>
      <c r="B102" s="104">
        <v>100</v>
      </c>
      <c r="C102" s="104">
        <v>50</v>
      </c>
      <c r="D102" s="104">
        <v>27.272727272727298</v>
      </c>
      <c r="E102" s="104">
        <v>18.181818181818198</v>
      </c>
      <c r="F102" s="104">
        <v>13.636363636363599</v>
      </c>
      <c r="G102" s="104">
        <v>0</v>
      </c>
      <c r="H102" s="104">
        <v>31.818181818181802</v>
      </c>
      <c r="I102" s="104">
        <v>0</v>
      </c>
      <c r="J102" s="104">
        <v>0</v>
      </c>
      <c r="K102" s="104">
        <v>27.272727272727298</v>
      </c>
      <c r="L102" s="105">
        <v>5.8847288611177202E-3</v>
      </c>
      <c r="O102" s="75"/>
      <c r="P102" s="75"/>
      <c r="Q102" s="75"/>
      <c r="R102" s="75"/>
      <c r="S102" s="75"/>
      <c r="T102" s="75"/>
      <c r="U102" s="75"/>
      <c r="V102" s="75"/>
      <c r="W102" s="75"/>
      <c r="X102" s="75"/>
      <c r="Y102" s="75"/>
      <c r="Z102" s="75"/>
    </row>
    <row r="103" spans="1:26">
      <c r="A103" s="41" t="s">
        <v>636</v>
      </c>
      <c r="B103" s="104">
        <v>100</v>
      </c>
      <c r="C103" s="104">
        <v>14.285714285714299</v>
      </c>
      <c r="D103" s="104">
        <v>4.7619047619047601</v>
      </c>
      <c r="E103" s="104">
        <v>14.285714285714299</v>
      </c>
      <c r="F103" s="104">
        <v>38.095238095238102</v>
      </c>
      <c r="G103" s="104">
        <v>9.5238095238095202</v>
      </c>
      <c r="H103" s="104">
        <v>4.7619047619047601</v>
      </c>
      <c r="I103" s="104">
        <v>0</v>
      </c>
      <c r="J103" s="104">
        <v>0</v>
      </c>
      <c r="K103" s="104">
        <v>47.619047619047599</v>
      </c>
      <c r="L103" s="105">
        <v>5.6172411856123695E-3</v>
      </c>
      <c r="O103" s="75"/>
      <c r="P103" s="75"/>
      <c r="Q103" s="75"/>
      <c r="R103" s="75"/>
      <c r="S103" s="75"/>
      <c r="T103" s="75"/>
      <c r="U103" s="75"/>
      <c r="V103" s="75"/>
      <c r="W103" s="75"/>
      <c r="X103" s="75"/>
      <c r="Y103" s="75"/>
      <c r="Z103" s="75"/>
    </row>
    <row r="104" spans="1:26">
      <c r="A104" s="41" t="s">
        <v>558</v>
      </c>
      <c r="B104" s="104">
        <v>95</v>
      </c>
      <c r="C104" s="104">
        <v>50</v>
      </c>
      <c r="D104" s="104">
        <v>20</v>
      </c>
      <c r="E104" s="104">
        <v>5</v>
      </c>
      <c r="F104" s="104">
        <v>20</v>
      </c>
      <c r="G104" s="104">
        <v>0</v>
      </c>
      <c r="H104" s="104">
        <v>20</v>
      </c>
      <c r="I104" s="104">
        <v>0</v>
      </c>
      <c r="J104" s="104">
        <v>0</v>
      </c>
      <c r="K104" s="104">
        <v>45</v>
      </c>
      <c r="L104" s="105">
        <v>5.3497535101070196E-3</v>
      </c>
      <c r="O104" s="75"/>
      <c r="P104" s="75"/>
      <c r="Q104" s="75"/>
      <c r="R104" s="75"/>
      <c r="S104" s="75"/>
      <c r="T104" s="75"/>
      <c r="U104" s="75"/>
      <c r="V104" s="75"/>
      <c r="W104" s="75"/>
      <c r="X104" s="75"/>
      <c r="Y104" s="75"/>
      <c r="Z104" s="75"/>
    </row>
    <row r="105" spans="1:26" ht="28">
      <c r="A105" s="41" t="s">
        <v>647</v>
      </c>
      <c r="B105" s="104">
        <v>90</v>
      </c>
      <c r="C105" s="104">
        <v>35</v>
      </c>
      <c r="D105" s="104">
        <v>15</v>
      </c>
      <c r="E105" s="104">
        <v>25</v>
      </c>
      <c r="F105" s="104">
        <v>50</v>
      </c>
      <c r="G105" s="104">
        <v>15</v>
      </c>
      <c r="H105" s="104">
        <v>20</v>
      </c>
      <c r="I105" s="104">
        <v>0</v>
      </c>
      <c r="J105" s="104">
        <v>0</v>
      </c>
      <c r="K105" s="104">
        <v>20</v>
      </c>
      <c r="L105" s="105">
        <v>5.3497535101070196E-3</v>
      </c>
      <c r="O105" s="75"/>
      <c r="P105" s="75"/>
      <c r="Q105" s="75"/>
      <c r="R105" s="75"/>
      <c r="S105" s="75"/>
      <c r="T105" s="75"/>
      <c r="U105" s="75"/>
      <c r="V105" s="75"/>
      <c r="W105" s="75"/>
      <c r="X105" s="75"/>
      <c r="Y105" s="75"/>
      <c r="Z105" s="75"/>
    </row>
    <row r="106" spans="1:26" ht="28">
      <c r="A106" s="41" t="s">
        <v>580</v>
      </c>
      <c r="B106" s="104">
        <v>100</v>
      </c>
      <c r="C106" s="104">
        <v>0</v>
      </c>
      <c r="D106" s="104">
        <v>0</v>
      </c>
      <c r="E106" s="104">
        <v>10.526315789473701</v>
      </c>
      <c r="F106" s="104">
        <v>5.2631578947368398</v>
      </c>
      <c r="G106" s="104">
        <v>36.842105263157897</v>
      </c>
      <c r="H106" s="104">
        <v>0</v>
      </c>
      <c r="I106" s="104">
        <v>0</v>
      </c>
      <c r="J106" s="104">
        <v>0</v>
      </c>
      <c r="K106" s="104">
        <v>31.578947368421101</v>
      </c>
      <c r="L106" s="105">
        <v>5.0822658346016698E-3</v>
      </c>
      <c r="O106" s="75"/>
      <c r="P106" s="75"/>
      <c r="Q106" s="75"/>
      <c r="R106" s="75"/>
      <c r="S106" s="75"/>
      <c r="T106" s="75"/>
      <c r="U106" s="75"/>
      <c r="V106" s="75"/>
      <c r="W106" s="75"/>
      <c r="X106" s="75"/>
      <c r="Y106" s="75"/>
      <c r="Z106" s="75"/>
    </row>
    <row r="107" spans="1:26">
      <c r="A107" s="41" t="s">
        <v>680</v>
      </c>
      <c r="B107" s="104">
        <v>100</v>
      </c>
      <c r="C107" s="104">
        <v>5.2631578947368398</v>
      </c>
      <c r="D107" s="104">
        <v>5.2631578947368398</v>
      </c>
      <c r="E107" s="104">
        <v>47.368421052631597</v>
      </c>
      <c r="F107" s="104">
        <v>52.631578947368396</v>
      </c>
      <c r="G107" s="104">
        <v>5.2631578947368398</v>
      </c>
      <c r="H107" s="104">
        <v>5.2631578947368398</v>
      </c>
      <c r="I107" s="104">
        <v>0</v>
      </c>
      <c r="J107" s="104">
        <v>5.2631578947368398</v>
      </c>
      <c r="K107" s="104">
        <v>26.315789473684198</v>
      </c>
      <c r="L107" s="105">
        <v>5.0822658346016698E-3</v>
      </c>
      <c r="O107" s="75"/>
      <c r="P107" s="75"/>
      <c r="Q107" s="75"/>
      <c r="R107" s="75"/>
      <c r="S107" s="75"/>
      <c r="T107" s="75"/>
      <c r="U107" s="75"/>
      <c r="V107" s="75"/>
      <c r="W107" s="75"/>
      <c r="X107" s="75"/>
      <c r="Y107" s="75"/>
      <c r="Z107" s="75"/>
    </row>
    <row r="108" spans="1:26">
      <c r="A108" s="41" t="s">
        <v>575</v>
      </c>
      <c r="B108" s="104">
        <v>76.470588235294102</v>
      </c>
      <c r="C108" s="104">
        <v>0</v>
      </c>
      <c r="D108" s="104">
        <v>11.764705882352899</v>
      </c>
      <c r="E108" s="104">
        <v>29.411764705882398</v>
      </c>
      <c r="F108" s="104">
        <v>35.294117647058798</v>
      </c>
      <c r="G108" s="104">
        <v>0</v>
      </c>
      <c r="H108" s="104">
        <v>0</v>
      </c>
      <c r="I108" s="104">
        <v>0</v>
      </c>
      <c r="J108" s="104">
        <v>0</v>
      </c>
      <c r="K108" s="104">
        <v>52.941176470588204</v>
      </c>
      <c r="L108" s="105">
        <v>4.5472904835909701E-3</v>
      </c>
      <c r="O108" s="75"/>
      <c r="P108" s="75"/>
      <c r="Q108" s="75"/>
      <c r="R108" s="75"/>
      <c r="S108" s="75"/>
      <c r="T108" s="75"/>
      <c r="U108" s="75"/>
      <c r="V108" s="75"/>
      <c r="W108" s="75"/>
      <c r="X108" s="75"/>
      <c r="Y108" s="75"/>
      <c r="Z108" s="75"/>
    </row>
    <row r="109" spans="1:26">
      <c r="A109" s="41" t="s">
        <v>548</v>
      </c>
      <c r="B109" s="104">
        <v>100</v>
      </c>
      <c r="C109" s="104">
        <v>6.6666666666666696</v>
      </c>
      <c r="D109" s="104">
        <v>0</v>
      </c>
      <c r="E109" s="104">
        <v>6.6666666666666696</v>
      </c>
      <c r="F109" s="104">
        <v>6.6666666666666696</v>
      </c>
      <c r="G109" s="104">
        <v>0</v>
      </c>
      <c r="H109" s="104">
        <v>6.6666666666666696</v>
      </c>
      <c r="I109" s="104">
        <v>0</v>
      </c>
      <c r="J109" s="104">
        <v>0</v>
      </c>
      <c r="K109" s="104">
        <v>33.3333333333333</v>
      </c>
      <c r="L109" s="105">
        <v>4.0123151325802704E-3</v>
      </c>
      <c r="O109" s="75"/>
      <c r="P109" s="75"/>
      <c r="Q109" s="75"/>
      <c r="R109" s="75"/>
      <c r="S109" s="75"/>
      <c r="T109" s="75"/>
      <c r="U109" s="75"/>
      <c r="V109" s="75"/>
      <c r="W109" s="75"/>
      <c r="X109" s="75"/>
      <c r="Y109" s="75"/>
      <c r="Z109" s="75"/>
    </row>
    <row r="110" spans="1:26">
      <c r="A110" s="41" t="s">
        <v>547</v>
      </c>
      <c r="B110" s="104">
        <v>100</v>
      </c>
      <c r="C110" s="104">
        <v>0</v>
      </c>
      <c r="D110" s="104">
        <v>0</v>
      </c>
      <c r="E110" s="104">
        <v>14.285714285714299</v>
      </c>
      <c r="F110" s="104">
        <v>7.1428571428571397</v>
      </c>
      <c r="G110" s="104">
        <v>0</v>
      </c>
      <c r="H110" s="104">
        <v>7.1428571428571397</v>
      </c>
      <c r="I110" s="104">
        <v>0</v>
      </c>
      <c r="J110" s="104">
        <v>0</v>
      </c>
      <c r="K110" s="104">
        <v>50</v>
      </c>
      <c r="L110" s="105">
        <v>3.7448274570749196E-3</v>
      </c>
      <c r="O110" s="75"/>
      <c r="P110" s="75"/>
      <c r="Q110" s="75"/>
      <c r="R110" s="75"/>
      <c r="S110" s="75"/>
      <c r="T110" s="75"/>
      <c r="U110" s="75"/>
      <c r="V110" s="75"/>
      <c r="W110" s="75"/>
      <c r="X110" s="75"/>
      <c r="Y110" s="75"/>
      <c r="Z110" s="75"/>
    </row>
    <row r="111" spans="1:26" ht="28">
      <c r="A111" s="41" t="s">
        <v>646</v>
      </c>
      <c r="B111" s="104">
        <v>100</v>
      </c>
      <c r="C111" s="104">
        <v>7.1428571428571397</v>
      </c>
      <c r="D111" s="104">
        <v>0</v>
      </c>
      <c r="E111" s="104">
        <v>14.285714285714299</v>
      </c>
      <c r="F111" s="104">
        <v>28.571428571428598</v>
      </c>
      <c r="G111" s="104">
        <v>7.1428571428571397</v>
      </c>
      <c r="H111" s="104">
        <v>0</v>
      </c>
      <c r="I111" s="104">
        <v>0</v>
      </c>
      <c r="J111" s="104">
        <v>0</v>
      </c>
      <c r="K111" s="104">
        <v>7.1428571428571397</v>
      </c>
      <c r="L111" s="105">
        <v>3.7448274570749196E-3</v>
      </c>
      <c r="O111" s="75"/>
      <c r="P111" s="75"/>
      <c r="Q111" s="75"/>
      <c r="R111" s="75"/>
      <c r="S111" s="75"/>
      <c r="T111" s="75"/>
      <c r="U111" s="75"/>
      <c r="V111" s="75"/>
      <c r="W111" s="75"/>
      <c r="X111" s="75"/>
      <c r="Y111" s="75"/>
      <c r="Z111" s="75"/>
    </row>
    <row r="112" spans="1:26" ht="28">
      <c r="A112" s="41" t="s">
        <v>668</v>
      </c>
      <c r="B112" s="104">
        <v>85.714285714285694</v>
      </c>
      <c r="C112" s="104">
        <v>35.714285714285701</v>
      </c>
      <c r="D112" s="104">
        <v>28.571428571428598</v>
      </c>
      <c r="E112" s="104">
        <v>7.1428571428571397</v>
      </c>
      <c r="F112" s="104">
        <v>14.285714285714299</v>
      </c>
      <c r="G112" s="104">
        <v>7.1428571428571397</v>
      </c>
      <c r="H112" s="104">
        <v>35.714285714285701</v>
      </c>
      <c r="I112" s="104">
        <v>0</v>
      </c>
      <c r="J112" s="104">
        <v>0</v>
      </c>
      <c r="K112" s="104">
        <v>14.285714285714299</v>
      </c>
      <c r="L112" s="105">
        <v>3.7448274570749196E-3</v>
      </c>
      <c r="O112" s="75"/>
      <c r="P112" s="75"/>
      <c r="Q112" s="75"/>
      <c r="R112" s="75"/>
      <c r="S112" s="75"/>
      <c r="T112" s="75"/>
      <c r="U112" s="75"/>
      <c r="V112" s="75"/>
      <c r="W112" s="75"/>
      <c r="X112" s="75"/>
      <c r="Y112" s="75"/>
      <c r="Z112" s="75"/>
    </row>
    <row r="113" spans="1:26">
      <c r="A113" s="41" t="s">
        <v>545</v>
      </c>
      <c r="B113" s="104">
        <v>69.230769230769198</v>
      </c>
      <c r="C113" s="104">
        <v>15.384615384615399</v>
      </c>
      <c r="D113" s="104">
        <v>0</v>
      </c>
      <c r="E113" s="104">
        <v>46.153846153846203</v>
      </c>
      <c r="F113" s="104">
        <v>69.230769230769198</v>
      </c>
      <c r="G113" s="104">
        <v>7.6923076923076898</v>
      </c>
      <c r="H113" s="104">
        <v>7.6923076923076898</v>
      </c>
      <c r="I113" s="104">
        <v>7.6923076923076898</v>
      </c>
      <c r="J113" s="104">
        <v>0</v>
      </c>
      <c r="K113" s="104">
        <v>61.538461538461497</v>
      </c>
      <c r="L113" s="105">
        <v>3.4773397815695602E-3</v>
      </c>
      <c r="O113" s="75"/>
      <c r="P113" s="75"/>
      <c r="Q113" s="75"/>
      <c r="R113" s="75"/>
      <c r="S113" s="75"/>
      <c r="T113" s="75"/>
      <c r="U113" s="75"/>
      <c r="V113" s="75"/>
      <c r="W113" s="75"/>
      <c r="X113" s="75"/>
      <c r="Y113" s="75"/>
      <c r="Z113" s="75"/>
    </row>
    <row r="114" spans="1:26">
      <c r="A114" s="41" t="s">
        <v>565</v>
      </c>
      <c r="B114" s="104">
        <v>69.230769230769198</v>
      </c>
      <c r="C114" s="104">
        <v>7.6923076923076898</v>
      </c>
      <c r="D114" s="104">
        <v>0</v>
      </c>
      <c r="E114" s="104">
        <v>15.384615384615399</v>
      </c>
      <c r="F114" s="104">
        <v>61.538461538461497</v>
      </c>
      <c r="G114" s="104">
        <v>0</v>
      </c>
      <c r="H114" s="104">
        <v>0</v>
      </c>
      <c r="I114" s="104">
        <v>0</v>
      </c>
      <c r="J114" s="104">
        <v>0</v>
      </c>
      <c r="K114" s="104">
        <v>38.461538461538503</v>
      </c>
      <c r="L114" s="105">
        <v>3.4773397815695602E-3</v>
      </c>
      <c r="O114" s="75"/>
      <c r="P114" s="75"/>
      <c r="Q114" s="75"/>
      <c r="R114" s="75"/>
      <c r="S114" s="75"/>
      <c r="T114" s="75"/>
      <c r="U114" s="75"/>
      <c r="V114" s="75"/>
      <c r="W114" s="75"/>
      <c r="X114" s="75"/>
      <c r="Y114" s="75"/>
      <c r="Z114" s="75"/>
    </row>
    <row r="115" spans="1:26">
      <c r="A115" s="41" t="s">
        <v>552</v>
      </c>
      <c r="B115" s="104">
        <v>100</v>
      </c>
      <c r="C115" s="104">
        <v>16.6666666666667</v>
      </c>
      <c r="D115" s="104">
        <v>8.3333333333333304</v>
      </c>
      <c r="E115" s="104">
        <v>16.6666666666667</v>
      </c>
      <c r="F115" s="104">
        <v>33.3333333333333</v>
      </c>
      <c r="G115" s="104">
        <v>0</v>
      </c>
      <c r="H115" s="104">
        <v>16.6666666666667</v>
      </c>
      <c r="I115" s="104">
        <v>0</v>
      </c>
      <c r="J115" s="104">
        <v>8.3333333333333304</v>
      </c>
      <c r="K115" s="104">
        <v>25</v>
      </c>
      <c r="L115" s="105">
        <v>3.2098521060642099E-3</v>
      </c>
      <c r="O115" s="75"/>
      <c r="P115" s="75"/>
      <c r="Q115" s="75"/>
      <c r="R115" s="75"/>
      <c r="S115" s="75"/>
      <c r="T115" s="75"/>
      <c r="U115" s="75"/>
      <c r="V115" s="75"/>
      <c r="W115" s="75"/>
      <c r="X115" s="75"/>
      <c r="Y115" s="75"/>
      <c r="Z115" s="75"/>
    </row>
    <row r="116" spans="1:26">
      <c r="A116" s="41" t="s">
        <v>624</v>
      </c>
      <c r="B116" s="104">
        <v>83.3333333333333</v>
      </c>
      <c r="C116" s="104">
        <v>58.3333333333333</v>
      </c>
      <c r="D116" s="104">
        <v>41.6666666666667</v>
      </c>
      <c r="E116" s="104">
        <v>16.6666666666667</v>
      </c>
      <c r="F116" s="104">
        <v>25</v>
      </c>
      <c r="G116" s="104">
        <v>8.3333333333333304</v>
      </c>
      <c r="H116" s="104">
        <v>33.3333333333333</v>
      </c>
      <c r="I116" s="104">
        <v>0</v>
      </c>
      <c r="J116" s="104">
        <v>8.3333333333333304</v>
      </c>
      <c r="K116" s="104">
        <v>16.6666666666667</v>
      </c>
      <c r="L116" s="105">
        <v>3.2098521060642099E-3</v>
      </c>
      <c r="O116" s="75"/>
      <c r="P116" s="75"/>
      <c r="Q116" s="75"/>
      <c r="R116" s="75"/>
      <c r="S116" s="75"/>
      <c r="T116" s="75"/>
      <c r="U116" s="75"/>
      <c r="V116" s="75"/>
      <c r="W116" s="75"/>
      <c r="X116" s="75"/>
      <c r="Y116" s="75"/>
      <c r="Z116" s="75"/>
    </row>
    <row r="117" spans="1:26">
      <c r="A117" s="41" t="s">
        <v>564</v>
      </c>
      <c r="B117" s="104">
        <v>70</v>
      </c>
      <c r="C117" s="104">
        <v>0</v>
      </c>
      <c r="D117" s="104">
        <v>0</v>
      </c>
      <c r="E117" s="104">
        <v>50</v>
      </c>
      <c r="F117" s="104">
        <v>70</v>
      </c>
      <c r="G117" s="104">
        <v>10</v>
      </c>
      <c r="H117" s="104">
        <v>0</v>
      </c>
      <c r="I117" s="104">
        <v>0</v>
      </c>
      <c r="J117" s="104">
        <v>0</v>
      </c>
      <c r="K117" s="104">
        <v>50</v>
      </c>
      <c r="L117" s="105">
        <v>2.6748767550535098E-3</v>
      </c>
      <c r="O117" s="75"/>
      <c r="P117" s="75"/>
      <c r="Q117" s="75"/>
      <c r="R117" s="75"/>
      <c r="S117" s="75"/>
      <c r="T117" s="75"/>
      <c r="U117" s="75"/>
      <c r="V117" s="75"/>
      <c r="W117" s="75"/>
      <c r="X117" s="75"/>
      <c r="Y117" s="75"/>
      <c r="Z117" s="75"/>
    </row>
    <row r="118" spans="1:26">
      <c r="A118" s="41" t="s">
        <v>574</v>
      </c>
      <c r="B118" s="104">
        <v>100</v>
      </c>
      <c r="C118" s="104">
        <v>10</v>
      </c>
      <c r="D118" s="104">
        <v>0</v>
      </c>
      <c r="E118" s="104">
        <v>0</v>
      </c>
      <c r="F118" s="104">
        <v>20</v>
      </c>
      <c r="G118" s="104">
        <v>0</v>
      </c>
      <c r="H118" s="104">
        <v>10</v>
      </c>
      <c r="I118" s="104">
        <v>0</v>
      </c>
      <c r="J118" s="104">
        <v>0</v>
      </c>
      <c r="K118" s="104">
        <v>30</v>
      </c>
      <c r="L118" s="105">
        <v>2.6748767550535098E-3</v>
      </c>
      <c r="O118" s="75"/>
      <c r="P118" s="75"/>
      <c r="Q118" s="75"/>
      <c r="R118" s="75"/>
      <c r="S118" s="75"/>
      <c r="T118" s="75"/>
      <c r="U118" s="75"/>
      <c r="V118" s="75"/>
      <c r="W118" s="75"/>
      <c r="X118" s="75"/>
      <c r="Y118" s="75"/>
      <c r="Z118" s="75"/>
    </row>
    <row r="119" spans="1:26">
      <c r="A119" s="41" t="s">
        <v>594</v>
      </c>
      <c r="B119" s="104">
        <v>100</v>
      </c>
      <c r="C119" s="104">
        <v>20</v>
      </c>
      <c r="D119" s="104">
        <v>10</v>
      </c>
      <c r="E119" s="104">
        <v>30</v>
      </c>
      <c r="F119" s="104">
        <v>50</v>
      </c>
      <c r="G119" s="104">
        <v>0</v>
      </c>
      <c r="H119" s="104">
        <v>0</v>
      </c>
      <c r="I119" s="104">
        <v>0</v>
      </c>
      <c r="J119" s="104">
        <v>0</v>
      </c>
      <c r="K119" s="104">
        <v>20</v>
      </c>
      <c r="L119" s="105">
        <v>2.6748767550535098E-3</v>
      </c>
      <c r="O119" s="75"/>
      <c r="P119" s="75"/>
      <c r="Q119" s="75"/>
      <c r="R119" s="75"/>
      <c r="S119" s="75"/>
      <c r="T119" s="75"/>
      <c r="U119" s="75"/>
      <c r="V119" s="75"/>
      <c r="W119" s="75"/>
      <c r="X119" s="75"/>
      <c r="Y119" s="75"/>
      <c r="Z119" s="75"/>
    </row>
    <row r="120" spans="1:26">
      <c r="A120" s="41" t="s">
        <v>639</v>
      </c>
      <c r="B120" s="104">
        <v>90</v>
      </c>
      <c r="C120" s="104">
        <v>20</v>
      </c>
      <c r="D120" s="104">
        <v>0</v>
      </c>
      <c r="E120" s="104">
        <v>20</v>
      </c>
      <c r="F120" s="104">
        <v>40</v>
      </c>
      <c r="G120" s="104">
        <v>10</v>
      </c>
      <c r="H120" s="104">
        <v>20</v>
      </c>
      <c r="I120" s="104">
        <v>0</v>
      </c>
      <c r="J120" s="104">
        <v>10</v>
      </c>
      <c r="K120" s="104">
        <v>40</v>
      </c>
      <c r="L120" s="105">
        <v>2.6748767550535098E-3</v>
      </c>
      <c r="O120" s="75"/>
      <c r="P120" s="75"/>
      <c r="Q120" s="75"/>
      <c r="R120" s="75"/>
      <c r="S120" s="75"/>
      <c r="T120" s="75"/>
      <c r="U120" s="75"/>
      <c r="V120" s="75"/>
      <c r="W120" s="75"/>
      <c r="X120" s="75"/>
      <c r="Y120" s="75"/>
      <c r="Z120" s="75"/>
    </row>
    <row r="121" spans="1:26">
      <c r="A121" s="41" t="s">
        <v>543</v>
      </c>
      <c r="B121" s="104">
        <v>100</v>
      </c>
      <c r="C121" s="104">
        <v>0</v>
      </c>
      <c r="D121" s="104">
        <v>11.1111111111111</v>
      </c>
      <c r="E121" s="104">
        <v>22.2222222222222</v>
      </c>
      <c r="F121" s="104">
        <v>33.3333333333333</v>
      </c>
      <c r="G121" s="104">
        <v>22.2222222222222</v>
      </c>
      <c r="H121" s="104">
        <v>0</v>
      </c>
      <c r="I121" s="104">
        <v>0</v>
      </c>
      <c r="J121" s="104">
        <v>0</v>
      </c>
      <c r="K121" s="104">
        <v>33.3333333333333</v>
      </c>
      <c r="L121" s="105">
        <v>2.40738907954816E-3</v>
      </c>
      <c r="O121" s="75"/>
      <c r="P121" s="75"/>
      <c r="Q121" s="75"/>
      <c r="R121" s="75"/>
      <c r="S121" s="75"/>
      <c r="T121" s="75"/>
      <c r="U121" s="75"/>
      <c r="V121" s="75"/>
      <c r="W121" s="75"/>
      <c r="X121" s="75"/>
      <c r="Y121" s="75"/>
      <c r="Z121" s="75"/>
    </row>
    <row r="122" spans="1:26" ht="28">
      <c r="A122" s="41" t="s">
        <v>658</v>
      </c>
      <c r="B122" s="104">
        <v>66.6666666666667</v>
      </c>
      <c r="C122" s="104">
        <v>11.1111111111111</v>
      </c>
      <c r="D122" s="104">
        <v>11.1111111111111</v>
      </c>
      <c r="E122" s="104">
        <v>55.5555555555556</v>
      </c>
      <c r="F122" s="104">
        <v>11.1111111111111</v>
      </c>
      <c r="G122" s="104">
        <v>0</v>
      </c>
      <c r="H122" s="104">
        <v>22.2222222222222</v>
      </c>
      <c r="I122" s="104">
        <v>0</v>
      </c>
      <c r="J122" s="104">
        <v>0</v>
      </c>
      <c r="K122" s="104">
        <v>44.4444444444444</v>
      </c>
      <c r="L122" s="105">
        <v>2.40738907954816E-3</v>
      </c>
      <c r="O122" s="75"/>
      <c r="P122" s="75"/>
      <c r="Q122" s="75"/>
      <c r="R122" s="75"/>
      <c r="S122" s="75"/>
      <c r="T122" s="75"/>
      <c r="U122" s="75"/>
      <c r="V122" s="75"/>
      <c r="W122" s="75"/>
      <c r="X122" s="75"/>
      <c r="Y122" s="75"/>
      <c r="Z122" s="75"/>
    </row>
    <row r="123" spans="1:26">
      <c r="A123" s="41" t="s">
        <v>542</v>
      </c>
      <c r="B123" s="104">
        <v>100</v>
      </c>
      <c r="C123" s="104">
        <v>0</v>
      </c>
      <c r="D123" s="104">
        <v>0</v>
      </c>
      <c r="E123" s="104">
        <v>0</v>
      </c>
      <c r="F123" s="104">
        <v>28.571428571428598</v>
      </c>
      <c r="G123" s="104">
        <v>14.285714285714299</v>
      </c>
      <c r="H123" s="104">
        <v>0</v>
      </c>
      <c r="I123" s="104">
        <v>0</v>
      </c>
      <c r="J123" s="104">
        <v>0</v>
      </c>
      <c r="K123" s="104">
        <v>85.714285714285694</v>
      </c>
      <c r="L123" s="105">
        <v>1.8724137285374598E-3</v>
      </c>
      <c r="O123" s="75"/>
      <c r="P123" s="75"/>
      <c r="Q123" s="75"/>
      <c r="R123" s="75"/>
      <c r="S123" s="75"/>
      <c r="T123" s="75"/>
      <c r="U123" s="75"/>
      <c r="V123" s="75"/>
      <c r="W123" s="75"/>
      <c r="X123" s="75"/>
      <c r="Y123" s="75"/>
      <c r="Z123" s="75"/>
    </row>
    <row r="124" spans="1:26">
      <c r="A124" s="41" t="s">
        <v>617</v>
      </c>
      <c r="B124" s="104">
        <v>85.714285714285694</v>
      </c>
      <c r="C124" s="104">
        <v>42.857142857142897</v>
      </c>
      <c r="D124" s="104">
        <v>14.285714285714299</v>
      </c>
      <c r="E124" s="104">
        <v>14.285714285714299</v>
      </c>
      <c r="F124" s="104">
        <v>42.857142857142897</v>
      </c>
      <c r="G124" s="104">
        <v>0</v>
      </c>
      <c r="H124" s="104">
        <v>0</v>
      </c>
      <c r="I124" s="104">
        <v>0</v>
      </c>
      <c r="J124" s="104">
        <v>0</v>
      </c>
      <c r="K124" s="104">
        <v>28.571428571428598</v>
      </c>
      <c r="L124" s="105">
        <v>1.8724137285374598E-3</v>
      </c>
      <c r="O124" s="75"/>
      <c r="P124" s="75"/>
      <c r="Q124" s="75"/>
      <c r="R124" s="75"/>
      <c r="S124" s="75"/>
      <c r="T124" s="75"/>
      <c r="U124" s="75"/>
      <c r="V124" s="75"/>
      <c r="W124" s="75"/>
      <c r="X124" s="75"/>
      <c r="Y124" s="75"/>
      <c r="Z124" s="75"/>
    </row>
    <row r="125" spans="1:26" ht="28">
      <c r="A125" s="41" t="s">
        <v>667</v>
      </c>
      <c r="B125" s="104">
        <v>100</v>
      </c>
      <c r="C125" s="104">
        <v>0</v>
      </c>
      <c r="D125" s="104">
        <v>0</v>
      </c>
      <c r="E125" s="104">
        <v>0</v>
      </c>
      <c r="F125" s="104">
        <v>0</v>
      </c>
      <c r="G125" s="104">
        <v>0</v>
      </c>
      <c r="H125" s="104">
        <v>14.285714285714299</v>
      </c>
      <c r="I125" s="104">
        <v>0</v>
      </c>
      <c r="J125" s="104">
        <v>0</v>
      </c>
      <c r="K125" s="104">
        <v>0</v>
      </c>
      <c r="L125" s="105">
        <v>1.8724137285374598E-3</v>
      </c>
      <c r="O125" s="75"/>
      <c r="P125" s="75"/>
      <c r="Q125" s="75"/>
      <c r="R125" s="75"/>
      <c r="S125" s="75"/>
      <c r="T125" s="75"/>
      <c r="U125" s="75"/>
      <c r="V125" s="75"/>
      <c r="W125" s="75"/>
      <c r="X125" s="75"/>
      <c r="Y125" s="75"/>
      <c r="Z125" s="75"/>
    </row>
    <row r="126" spans="1:26">
      <c r="A126" s="41" t="s">
        <v>576</v>
      </c>
      <c r="B126" s="104">
        <v>100</v>
      </c>
      <c r="C126" s="104">
        <v>0</v>
      </c>
      <c r="D126" s="104">
        <v>0</v>
      </c>
      <c r="E126" s="104">
        <v>40</v>
      </c>
      <c r="F126" s="104">
        <v>40</v>
      </c>
      <c r="G126" s="104">
        <v>0</v>
      </c>
      <c r="H126" s="104">
        <v>0</v>
      </c>
      <c r="I126" s="104">
        <v>0</v>
      </c>
      <c r="J126" s="104">
        <v>0</v>
      </c>
      <c r="K126" s="104">
        <v>60</v>
      </c>
      <c r="L126" s="105">
        <v>1.3374383775267601E-3</v>
      </c>
      <c r="O126" s="75"/>
      <c r="P126" s="75"/>
      <c r="Q126" s="75"/>
      <c r="R126" s="75"/>
      <c r="S126" s="75"/>
      <c r="T126" s="75"/>
      <c r="U126" s="75"/>
      <c r="V126" s="75"/>
      <c r="W126" s="75"/>
      <c r="X126" s="75"/>
      <c r="Y126" s="75"/>
      <c r="Z126" s="75"/>
    </row>
    <row r="127" spans="1:26">
      <c r="A127" s="41" t="s">
        <v>550</v>
      </c>
      <c r="B127" s="104">
        <v>75</v>
      </c>
      <c r="C127" s="104">
        <v>0</v>
      </c>
      <c r="D127" s="104">
        <v>0</v>
      </c>
      <c r="E127" s="104">
        <v>50</v>
      </c>
      <c r="F127" s="104">
        <v>75</v>
      </c>
      <c r="G127" s="104">
        <v>0</v>
      </c>
      <c r="H127" s="104">
        <v>0</v>
      </c>
      <c r="I127" s="104">
        <v>0</v>
      </c>
      <c r="J127" s="104">
        <v>25</v>
      </c>
      <c r="K127" s="104">
        <v>50</v>
      </c>
      <c r="L127" s="105">
        <v>1.0699507020214001E-3</v>
      </c>
      <c r="O127" s="75"/>
      <c r="P127" s="75"/>
      <c r="Q127" s="75"/>
      <c r="R127" s="75"/>
      <c r="S127" s="75"/>
      <c r="T127" s="75"/>
      <c r="U127" s="75"/>
      <c r="V127" s="75"/>
      <c r="W127" s="75"/>
      <c r="X127" s="75"/>
      <c r="Y127" s="75"/>
      <c r="Z127" s="75"/>
    </row>
    <row r="128" spans="1:26">
      <c r="A128" s="41" t="s">
        <v>554</v>
      </c>
      <c r="B128" s="104">
        <v>75</v>
      </c>
      <c r="C128" s="104">
        <v>25</v>
      </c>
      <c r="D128" s="104">
        <v>0</v>
      </c>
      <c r="E128" s="104">
        <v>25</v>
      </c>
      <c r="F128" s="104">
        <v>25</v>
      </c>
      <c r="G128" s="104">
        <v>0</v>
      </c>
      <c r="H128" s="104">
        <v>0</v>
      </c>
      <c r="I128" s="104">
        <v>0</v>
      </c>
      <c r="J128" s="104">
        <v>0</v>
      </c>
      <c r="K128" s="104">
        <v>25</v>
      </c>
      <c r="L128" s="105">
        <v>1.0699507020214001E-3</v>
      </c>
      <c r="O128" s="75"/>
      <c r="P128" s="75"/>
      <c r="Q128" s="75"/>
      <c r="R128" s="75"/>
      <c r="S128" s="75"/>
      <c r="T128" s="75"/>
      <c r="U128" s="75"/>
      <c r="V128" s="75"/>
      <c r="W128" s="75"/>
      <c r="X128" s="75"/>
      <c r="Y128" s="75"/>
      <c r="Z128" s="75"/>
    </row>
    <row r="129" spans="1:26">
      <c r="A129" s="41" t="s">
        <v>573</v>
      </c>
      <c r="B129" s="104">
        <v>100</v>
      </c>
      <c r="C129" s="104">
        <v>0</v>
      </c>
      <c r="D129" s="104">
        <v>0</v>
      </c>
      <c r="E129" s="104">
        <v>0</v>
      </c>
      <c r="F129" s="104">
        <v>25</v>
      </c>
      <c r="G129" s="104">
        <v>0</v>
      </c>
      <c r="H129" s="104">
        <v>0</v>
      </c>
      <c r="I129" s="104">
        <v>0</v>
      </c>
      <c r="J129" s="104">
        <v>0</v>
      </c>
      <c r="K129" s="104">
        <v>25</v>
      </c>
      <c r="L129" s="105">
        <v>1.0699507020214001E-3</v>
      </c>
      <c r="O129" s="75"/>
      <c r="P129" s="75"/>
      <c r="Q129" s="75"/>
      <c r="R129" s="75"/>
      <c r="S129" s="75"/>
      <c r="T129" s="75"/>
      <c r="U129" s="75"/>
      <c r="V129" s="75"/>
      <c r="W129" s="75"/>
      <c r="X129" s="75"/>
      <c r="Y129" s="75"/>
      <c r="Z129" s="75"/>
    </row>
    <row r="130" spans="1:26">
      <c r="A130" s="41" t="s">
        <v>577</v>
      </c>
      <c r="B130" s="104">
        <v>100</v>
      </c>
      <c r="C130" s="104">
        <v>25</v>
      </c>
      <c r="D130" s="104">
        <v>0</v>
      </c>
      <c r="E130" s="104">
        <v>25</v>
      </c>
      <c r="F130" s="104">
        <v>50</v>
      </c>
      <c r="G130" s="104">
        <v>25</v>
      </c>
      <c r="H130" s="104">
        <v>0</v>
      </c>
      <c r="I130" s="104">
        <v>0</v>
      </c>
      <c r="J130" s="104">
        <v>0</v>
      </c>
      <c r="K130" s="104">
        <v>50</v>
      </c>
      <c r="L130" s="105">
        <v>1.0699507020214001E-3</v>
      </c>
      <c r="O130" s="75"/>
      <c r="P130" s="75"/>
      <c r="Q130" s="75"/>
      <c r="R130" s="75"/>
      <c r="S130" s="75"/>
      <c r="T130" s="75"/>
      <c r="U130" s="75"/>
      <c r="V130" s="75"/>
      <c r="W130" s="75"/>
      <c r="X130" s="75"/>
      <c r="Y130" s="75"/>
      <c r="Z130" s="75"/>
    </row>
    <row r="131" spans="1:26">
      <c r="A131" s="41" t="s">
        <v>654</v>
      </c>
      <c r="B131" s="104">
        <v>75</v>
      </c>
      <c r="C131" s="104">
        <v>25</v>
      </c>
      <c r="D131" s="104">
        <v>0</v>
      </c>
      <c r="E131" s="104">
        <v>0</v>
      </c>
      <c r="F131" s="104">
        <v>50</v>
      </c>
      <c r="G131" s="104">
        <v>25</v>
      </c>
      <c r="H131" s="104">
        <v>25</v>
      </c>
      <c r="I131" s="104">
        <v>0</v>
      </c>
      <c r="J131" s="104">
        <v>0</v>
      </c>
      <c r="K131" s="104">
        <v>50</v>
      </c>
      <c r="L131" s="105">
        <v>1.0699507020214001E-3</v>
      </c>
      <c r="O131" s="75"/>
      <c r="P131" s="75"/>
      <c r="Q131" s="75"/>
      <c r="R131" s="75"/>
      <c r="S131" s="75"/>
      <c r="T131" s="75"/>
      <c r="U131" s="75"/>
      <c r="V131" s="75"/>
      <c r="W131" s="75"/>
      <c r="X131" s="75"/>
      <c r="Y131" s="75"/>
      <c r="Z131" s="75"/>
    </row>
    <row r="132" spans="1:26" ht="28">
      <c r="A132" s="41" t="s">
        <v>682</v>
      </c>
      <c r="B132" s="104">
        <v>100</v>
      </c>
      <c r="C132" s="104">
        <v>25</v>
      </c>
      <c r="D132" s="104">
        <v>0</v>
      </c>
      <c r="E132" s="104">
        <v>25</v>
      </c>
      <c r="F132" s="104">
        <v>50</v>
      </c>
      <c r="G132" s="104">
        <v>0</v>
      </c>
      <c r="H132" s="104">
        <v>0</v>
      </c>
      <c r="I132" s="104">
        <v>0</v>
      </c>
      <c r="J132" s="104">
        <v>0</v>
      </c>
      <c r="K132" s="104">
        <v>25</v>
      </c>
      <c r="L132" s="105">
        <v>1.0699507020214001E-3</v>
      </c>
      <c r="O132" s="75"/>
      <c r="P132" s="75"/>
      <c r="Q132" s="75"/>
      <c r="R132" s="75"/>
      <c r="S132" s="75"/>
      <c r="T132" s="75"/>
      <c r="U132" s="75"/>
      <c r="V132" s="75"/>
      <c r="W132" s="75"/>
      <c r="X132" s="75"/>
      <c r="Y132" s="75"/>
      <c r="Z132" s="75"/>
    </row>
    <row r="133" spans="1:26">
      <c r="A133" s="41" t="s">
        <v>602</v>
      </c>
      <c r="B133" s="104">
        <v>100</v>
      </c>
      <c r="C133" s="104">
        <v>0</v>
      </c>
      <c r="D133" s="104">
        <v>0</v>
      </c>
      <c r="E133" s="104">
        <v>0</v>
      </c>
      <c r="F133" s="104">
        <v>0</v>
      </c>
      <c r="G133" s="104">
        <v>66.6666666666667</v>
      </c>
      <c r="H133" s="104">
        <v>0</v>
      </c>
      <c r="I133" s="104">
        <v>0</v>
      </c>
      <c r="J133" s="104">
        <v>0</v>
      </c>
      <c r="K133" s="104">
        <v>66.6666666666667</v>
      </c>
      <c r="L133" s="105">
        <v>8.0246302651605303E-4</v>
      </c>
      <c r="O133" s="75"/>
      <c r="P133" s="75"/>
      <c r="Q133" s="75"/>
      <c r="R133" s="75"/>
      <c r="S133" s="75"/>
      <c r="T133" s="75"/>
      <c r="U133" s="75"/>
      <c r="V133" s="75"/>
      <c r="W133" s="75"/>
      <c r="X133" s="75"/>
      <c r="Y133" s="75"/>
      <c r="Z133" s="75"/>
    </row>
    <row r="134" spans="1:26">
      <c r="A134" s="41" t="s">
        <v>630</v>
      </c>
      <c r="B134" s="104">
        <v>100</v>
      </c>
      <c r="C134" s="104">
        <v>0</v>
      </c>
      <c r="D134" s="104">
        <v>0</v>
      </c>
      <c r="E134" s="104">
        <v>33.3333333333333</v>
      </c>
      <c r="F134" s="104">
        <v>0</v>
      </c>
      <c r="G134" s="104">
        <v>0</v>
      </c>
      <c r="H134" s="104">
        <v>0</v>
      </c>
      <c r="I134" s="104">
        <v>0</v>
      </c>
      <c r="J134" s="104">
        <v>0</v>
      </c>
      <c r="K134" s="104">
        <v>100</v>
      </c>
      <c r="L134" s="105">
        <v>8.0246302651605303E-4</v>
      </c>
      <c r="O134" s="75"/>
      <c r="P134" s="75"/>
      <c r="Q134" s="75"/>
      <c r="R134" s="75"/>
      <c r="S134" s="75"/>
      <c r="T134" s="75"/>
      <c r="U134" s="75"/>
      <c r="V134" s="75"/>
      <c r="W134" s="75"/>
      <c r="X134" s="75"/>
      <c r="Y134" s="75"/>
      <c r="Z134" s="75"/>
    </row>
    <row r="135" spans="1:26">
      <c r="A135" s="41" t="s">
        <v>551</v>
      </c>
      <c r="B135" s="104">
        <v>100</v>
      </c>
      <c r="C135" s="104">
        <v>50</v>
      </c>
      <c r="D135" s="104">
        <v>0</v>
      </c>
      <c r="E135" s="104">
        <v>50</v>
      </c>
      <c r="F135" s="104">
        <v>100</v>
      </c>
      <c r="G135" s="104">
        <v>0</v>
      </c>
      <c r="H135" s="104">
        <v>0</v>
      </c>
      <c r="I135" s="104">
        <v>0</v>
      </c>
      <c r="J135" s="104">
        <v>0</v>
      </c>
      <c r="K135" s="104">
        <v>50</v>
      </c>
      <c r="L135" s="105">
        <v>5.3497535101070198E-4</v>
      </c>
      <c r="O135" s="75"/>
      <c r="P135" s="75"/>
      <c r="Q135" s="75"/>
      <c r="R135" s="75"/>
      <c r="S135" s="75"/>
      <c r="T135" s="75"/>
      <c r="U135" s="75"/>
      <c r="V135" s="75"/>
      <c r="W135" s="75"/>
      <c r="X135" s="75"/>
      <c r="Y135" s="75"/>
      <c r="Z135" s="75"/>
    </row>
    <row r="136" spans="1:26" ht="28">
      <c r="A136" s="41" t="s">
        <v>678</v>
      </c>
      <c r="B136" s="104">
        <v>100</v>
      </c>
      <c r="C136" s="104">
        <v>0</v>
      </c>
      <c r="D136" s="104">
        <v>0</v>
      </c>
      <c r="E136" s="104">
        <v>0</v>
      </c>
      <c r="F136" s="104">
        <v>0</v>
      </c>
      <c r="G136" s="104">
        <v>50</v>
      </c>
      <c r="H136" s="104">
        <v>0</v>
      </c>
      <c r="I136" s="104">
        <v>0</v>
      </c>
      <c r="J136" s="104">
        <v>0</v>
      </c>
      <c r="K136" s="104">
        <v>0</v>
      </c>
      <c r="L136" s="105">
        <v>5.3497535101070198E-4</v>
      </c>
      <c r="O136" s="75"/>
      <c r="P136" s="75"/>
      <c r="Q136" s="75"/>
      <c r="R136" s="75"/>
      <c r="S136" s="75"/>
      <c r="T136" s="75"/>
      <c r="U136" s="75"/>
      <c r="V136" s="75"/>
      <c r="W136" s="75"/>
      <c r="X136" s="75"/>
      <c r="Y136" s="75"/>
      <c r="Z136" s="75"/>
    </row>
    <row r="137" spans="1:26" ht="28">
      <c r="A137" s="41" t="s">
        <v>681</v>
      </c>
      <c r="B137" s="104">
        <v>100</v>
      </c>
      <c r="C137" s="104">
        <v>50</v>
      </c>
      <c r="D137" s="104">
        <v>0</v>
      </c>
      <c r="E137" s="104">
        <v>0</v>
      </c>
      <c r="F137" s="104">
        <v>0</v>
      </c>
      <c r="G137" s="104">
        <v>0</v>
      </c>
      <c r="H137" s="104">
        <v>0</v>
      </c>
      <c r="I137" s="104">
        <v>0</v>
      </c>
      <c r="J137" s="104">
        <v>0</v>
      </c>
      <c r="K137" s="104">
        <v>0</v>
      </c>
      <c r="L137" s="105">
        <v>5.3497535101070198E-4</v>
      </c>
      <c r="O137" s="75"/>
      <c r="P137" s="75"/>
      <c r="Q137" s="75"/>
      <c r="R137" s="75"/>
      <c r="S137" s="75"/>
      <c r="T137" s="75"/>
      <c r="U137" s="75"/>
      <c r="V137" s="75"/>
      <c r="W137" s="75"/>
      <c r="X137" s="75"/>
      <c r="Y137" s="75"/>
      <c r="Z137" s="75"/>
    </row>
    <row r="138" spans="1:26">
      <c r="A138" s="41" t="s">
        <v>557</v>
      </c>
      <c r="B138" s="104">
        <v>100</v>
      </c>
      <c r="C138" s="104">
        <v>0</v>
      </c>
      <c r="D138" s="104">
        <v>0</v>
      </c>
      <c r="E138" s="104">
        <v>0</v>
      </c>
      <c r="F138" s="104">
        <v>100</v>
      </c>
      <c r="G138" s="104">
        <v>0</v>
      </c>
      <c r="H138" s="104">
        <v>0</v>
      </c>
      <c r="I138" s="104">
        <v>0</v>
      </c>
      <c r="J138" s="104">
        <v>0</v>
      </c>
      <c r="K138" s="104">
        <v>0</v>
      </c>
      <c r="L138" s="105">
        <v>2.6748767550535099E-4</v>
      </c>
      <c r="O138" s="75"/>
      <c r="P138" s="75"/>
      <c r="Q138" s="75"/>
      <c r="R138" s="75"/>
      <c r="S138" s="75"/>
      <c r="T138" s="75"/>
      <c r="U138" s="75"/>
      <c r="V138" s="75"/>
      <c r="W138" s="75"/>
      <c r="X138" s="75"/>
      <c r="Y138" s="75"/>
      <c r="Z138" s="75"/>
    </row>
    <row r="139" spans="1:26">
      <c r="A139" s="41" t="s">
        <v>562</v>
      </c>
      <c r="B139" s="104">
        <v>100</v>
      </c>
      <c r="C139" s="104">
        <v>0</v>
      </c>
      <c r="D139" s="104">
        <v>0</v>
      </c>
      <c r="E139" s="104">
        <v>0</v>
      </c>
      <c r="F139" s="104">
        <v>100</v>
      </c>
      <c r="G139" s="104">
        <v>0</v>
      </c>
      <c r="H139" s="104">
        <v>0</v>
      </c>
      <c r="I139" s="104">
        <v>0</v>
      </c>
      <c r="J139" s="104">
        <v>0</v>
      </c>
      <c r="K139" s="104">
        <v>0</v>
      </c>
      <c r="L139" s="105">
        <v>2.6748767550535099E-4</v>
      </c>
      <c r="O139" s="75"/>
      <c r="P139" s="75"/>
      <c r="Q139" s="75"/>
      <c r="R139" s="75"/>
      <c r="S139" s="75"/>
      <c r="T139" s="75"/>
      <c r="U139" s="75"/>
      <c r="V139" s="75"/>
      <c r="W139" s="75"/>
      <c r="X139" s="75"/>
      <c r="Y139" s="75"/>
      <c r="Z139" s="75"/>
    </row>
    <row r="140" spans="1:26">
      <c r="A140" s="41" t="s">
        <v>569</v>
      </c>
      <c r="B140" s="104">
        <v>100</v>
      </c>
      <c r="C140" s="104">
        <v>0</v>
      </c>
      <c r="D140" s="104">
        <v>0</v>
      </c>
      <c r="E140" s="104">
        <v>0</v>
      </c>
      <c r="F140" s="104">
        <v>100</v>
      </c>
      <c r="G140" s="104">
        <v>0</v>
      </c>
      <c r="H140" s="104">
        <v>0</v>
      </c>
      <c r="I140" s="104">
        <v>0</v>
      </c>
      <c r="J140" s="104">
        <v>0</v>
      </c>
      <c r="K140" s="104">
        <v>0</v>
      </c>
      <c r="L140" s="105">
        <v>2.6748767550535099E-4</v>
      </c>
      <c r="O140" s="75"/>
      <c r="P140" s="75"/>
      <c r="Q140" s="75"/>
      <c r="R140" s="75"/>
      <c r="S140" s="75"/>
      <c r="T140" s="75"/>
      <c r="U140" s="75"/>
      <c r="V140" s="75"/>
      <c r="W140" s="75"/>
      <c r="X140" s="75"/>
      <c r="Y140" s="75"/>
      <c r="Z140" s="75"/>
    </row>
    <row r="141" spans="1:26" ht="28">
      <c r="A141" s="41" t="s">
        <v>589</v>
      </c>
      <c r="B141" s="104">
        <v>100</v>
      </c>
      <c r="C141" s="104">
        <v>0</v>
      </c>
      <c r="D141" s="104">
        <v>0</v>
      </c>
      <c r="E141" s="104">
        <v>0</v>
      </c>
      <c r="F141" s="104">
        <v>0</v>
      </c>
      <c r="G141" s="104">
        <v>0</v>
      </c>
      <c r="H141" s="104">
        <v>0</v>
      </c>
      <c r="I141" s="104">
        <v>0</v>
      </c>
      <c r="J141" s="104">
        <v>0</v>
      </c>
      <c r="K141" s="104">
        <v>0</v>
      </c>
      <c r="L141" s="105">
        <v>2.6748767550535099E-4</v>
      </c>
      <c r="O141" s="75"/>
      <c r="P141" s="75"/>
      <c r="Q141" s="75"/>
      <c r="R141" s="75"/>
      <c r="S141" s="75"/>
      <c r="T141" s="75"/>
      <c r="U141" s="75"/>
      <c r="V141" s="75"/>
      <c r="W141" s="75"/>
      <c r="X141" s="75"/>
      <c r="Y141" s="75"/>
      <c r="Z141" s="75"/>
    </row>
    <row r="142" spans="1:26" ht="28">
      <c r="A142" s="41" t="s">
        <v>592</v>
      </c>
      <c r="B142" s="104">
        <v>100</v>
      </c>
      <c r="C142" s="104">
        <v>0</v>
      </c>
      <c r="D142" s="104">
        <v>0</v>
      </c>
      <c r="E142" s="104">
        <v>100</v>
      </c>
      <c r="F142" s="104">
        <v>100</v>
      </c>
      <c r="G142" s="104">
        <v>0</v>
      </c>
      <c r="H142" s="104">
        <v>0</v>
      </c>
      <c r="I142" s="104">
        <v>0</v>
      </c>
      <c r="J142" s="104">
        <v>0</v>
      </c>
      <c r="K142" s="104">
        <v>0</v>
      </c>
      <c r="L142" s="105">
        <v>2.6748767550535099E-4</v>
      </c>
      <c r="O142" s="75"/>
      <c r="P142" s="75"/>
      <c r="Q142" s="75"/>
      <c r="R142" s="75"/>
      <c r="S142" s="75"/>
      <c r="T142" s="75"/>
      <c r="U142" s="75"/>
      <c r="V142" s="75"/>
      <c r="W142" s="75"/>
      <c r="X142" s="75"/>
      <c r="Y142" s="75"/>
      <c r="Z142" s="75"/>
    </row>
    <row r="143" spans="1:26">
      <c r="A143" s="41" t="s">
        <v>601</v>
      </c>
      <c r="B143" s="104">
        <v>100</v>
      </c>
      <c r="C143" s="104">
        <v>0</v>
      </c>
      <c r="D143" s="104">
        <v>0</v>
      </c>
      <c r="E143" s="104">
        <v>0</v>
      </c>
      <c r="F143" s="104">
        <v>0</v>
      </c>
      <c r="G143" s="104">
        <v>100</v>
      </c>
      <c r="H143" s="104">
        <v>0</v>
      </c>
      <c r="I143" s="104">
        <v>0</v>
      </c>
      <c r="J143" s="104">
        <v>0</v>
      </c>
      <c r="K143" s="104">
        <v>0</v>
      </c>
      <c r="L143" s="105">
        <v>2.6748767550535099E-4</v>
      </c>
      <c r="O143" s="75"/>
      <c r="P143" s="75"/>
      <c r="Q143" s="75"/>
      <c r="R143" s="75"/>
      <c r="S143" s="75"/>
      <c r="T143" s="75"/>
      <c r="U143" s="75"/>
      <c r="V143" s="75"/>
      <c r="W143" s="75"/>
      <c r="X143" s="75"/>
      <c r="Y143" s="75"/>
      <c r="Z143" s="75"/>
    </row>
    <row r="144" spans="1:26">
      <c r="A144" s="41" t="s">
        <v>614</v>
      </c>
      <c r="B144" s="104">
        <v>100</v>
      </c>
      <c r="C144" s="104">
        <v>0</v>
      </c>
      <c r="D144" s="104">
        <v>0</v>
      </c>
      <c r="E144" s="104">
        <v>0</v>
      </c>
      <c r="F144" s="104">
        <v>0</v>
      </c>
      <c r="G144" s="104">
        <v>100</v>
      </c>
      <c r="H144" s="104">
        <v>0</v>
      </c>
      <c r="I144" s="104">
        <v>0</v>
      </c>
      <c r="J144" s="104">
        <v>0</v>
      </c>
      <c r="K144" s="104">
        <v>0</v>
      </c>
      <c r="L144" s="105">
        <v>2.6748767550535099E-4</v>
      </c>
      <c r="O144" s="75"/>
      <c r="P144" s="75"/>
      <c r="Q144" s="75"/>
      <c r="R144" s="75"/>
      <c r="S144" s="75"/>
      <c r="T144" s="75"/>
      <c r="U144" s="75"/>
      <c r="V144" s="75"/>
      <c r="W144" s="75"/>
      <c r="X144" s="75"/>
      <c r="Y144" s="75"/>
      <c r="Z144" s="75"/>
    </row>
    <row r="145" spans="1:26">
      <c r="A145" s="41" t="s">
        <v>616</v>
      </c>
      <c r="B145" s="104">
        <v>100</v>
      </c>
      <c r="C145" s="104">
        <v>0</v>
      </c>
      <c r="D145" s="104">
        <v>0</v>
      </c>
      <c r="E145" s="104">
        <v>0</v>
      </c>
      <c r="F145" s="104">
        <v>100</v>
      </c>
      <c r="G145" s="104">
        <v>0</v>
      </c>
      <c r="H145" s="104">
        <v>0</v>
      </c>
      <c r="I145" s="104">
        <v>0</v>
      </c>
      <c r="J145" s="104">
        <v>0</v>
      </c>
      <c r="K145" s="104">
        <v>100</v>
      </c>
      <c r="L145" s="105">
        <v>2.6748767550535099E-4</v>
      </c>
      <c r="O145" s="75"/>
      <c r="P145" s="75"/>
      <c r="Q145" s="75"/>
      <c r="R145" s="75"/>
      <c r="S145" s="75"/>
      <c r="T145" s="75"/>
      <c r="U145" s="75"/>
      <c r="V145" s="75"/>
      <c r="W145" s="75"/>
      <c r="X145" s="75"/>
      <c r="Y145" s="75"/>
      <c r="Z145" s="75"/>
    </row>
    <row r="146" spans="1:26">
      <c r="A146" s="41" t="s">
        <v>622</v>
      </c>
      <c r="B146" s="104">
        <v>100</v>
      </c>
      <c r="C146" s="104">
        <v>0</v>
      </c>
      <c r="D146" s="104">
        <v>0</v>
      </c>
      <c r="E146" s="104">
        <v>100</v>
      </c>
      <c r="F146" s="104">
        <v>100</v>
      </c>
      <c r="G146" s="104">
        <v>0</v>
      </c>
      <c r="H146" s="104">
        <v>0</v>
      </c>
      <c r="I146" s="104">
        <v>0</v>
      </c>
      <c r="J146" s="104">
        <v>0</v>
      </c>
      <c r="K146" s="104">
        <v>0</v>
      </c>
      <c r="L146" s="105">
        <v>2.6748767550535099E-4</v>
      </c>
      <c r="O146" s="75"/>
      <c r="P146" s="75"/>
      <c r="Q146" s="75"/>
      <c r="R146" s="75"/>
      <c r="S146" s="75"/>
      <c r="T146" s="75"/>
      <c r="U146" s="75"/>
      <c r="V146" s="75"/>
      <c r="W146" s="75"/>
      <c r="X146" s="75"/>
      <c r="Y146" s="75"/>
      <c r="Z146" s="75"/>
    </row>
    <row r="147" spans="1:26">
      <c r="A147" s="41" t="s">
        <v>629</v>
      </c>
      <c r="B147" s="104">
        <v>100</v>
      </c>
      <c r="C147" s="104">
        <v>100</v>
      </c>
      <c r="D147" s="104">
        <v>0</v>
      </c>
      <c r="E147" s="104">
        <v>0</v>
      </c>
      <c r="F147" s="104">
        <v>0</v>
      </c>
      <c r="G147" s="104">
        <v>0</v>
      </c>
      <c r="H147" s="104">
        <v>0</v>
      </c>
      <c r="I147" s="104">
        <v>0</v>
      </c>
      <c r="J147" s="104">
        <v>0</v>
      </c>
      <c r="K147" s="104">
        <v>0</v>
      </c>
      <c r="L147" s="105">
        <v>2.6748767550535099E-4</v>
      </c>
      <c r="O147" s="75"/>
      <c r="P147" s="75"/>
      <c r="Q147" s="75"/>
      <c r="R147" s="75"/>
      <c r="S147" s="75"/>
      <c r="T147" s="75"/>
      <c r="U147" s="75"/>
      <c r="V147" s="75"/>
      <c r="W147" s="75"/>
      <c r="X147" s="75"/>
      <c r="Y147" s="75"/>
      <c r="Z147" s="75"/>
    </row>
    <row r="148" spans="1:26" ht="28">
      <c r="A148" s="41" t="s">
        <v>656</v>
      </c>
      <c r="B148" s="104">
        <v>0</v>
      </c>
      <c r="C148" s="104">
        <v>0</v>
      </c>
      <c r="D148" s="104">
        <v>0</v>
      </c>
      <c r="E148" s="104">
        <v>0</v>
      </c>
      <c r="F148" s="104">
        <v>100</v>
      </c>
      <c r="G148" s="104">
        <v>0</v>
      </c>
      <c r="H148" s="104">
        <v>0</v>
      </c>
      <c r="I148" s="104">
        <v>0</v>
      </c>
      <c r="J148" s="104">
        <v>0</v>
      </c>
      <c r="K148" s="104">
        <v>0</v>
      </c>
      <c r="L148" s="105">
        <v>2.6748767550535099E-4</v>
      </c>
      <c r="O148" s="75"/>
      <c r="P148" s="75"/>
      <c r="Q148" s="75"/>
      <c r="R148" s="75"/>
      <c r="S148" s="75"/>
      <c r="T148" s="75"/>
      <c r="U148" s="75"/>
      <c r="V148" s="75"/>
      <c r="W148" s="75"/>
      <c r="X148" s="75"/>
      <c r="Y148" s="75"/>
      <c r="Z148" s="75"/>
    </row>
    <row r="149" spans="1:26" ht="28">
      <c r="A149" s="42" t="s">
        <v>679</v>
      </c>
      <c r="B149" s="133">
        <v>100</v>
      </c>
      <c r="C149" s="133">
        <v>0</v>
      </c>
      <c r="D149" s="133">
        <v>0</v>
      </c>
      <c r="E149" s="133">
        <v>100</v>
      </c>
      <c r="F149" s="133">
        <v>0</v>
      </c>
      <c r="G149" s="133">
        <v>0</v>
      </c>
      <c r="H149" s="133">
        <v>0</v>
      </c>
      <c r="I149" s="133">
        <v>0</v>
      </c>
      <c r="J149" s="133">
        <v>0</v>
      </c>
      <c r="K149" s="133">
        <v>0</v>
      </c>
      <c r="L149" s="134">
        <v>2.6748767550535099E-4</v>
      </c>
      <c r="O149" s="75"/>
      <c r="P149" s="75"/>
      <c r="Q149" s="75"/>
      <c r="R149" s="75"/>
      <c r="S149" s="75"/>
      <c r="T149" s="75"/>
      <c r="U149" s="75"/>
      <c r="V149" s="75"/>
      <c r="W149" s="75"/>
      <c r="X149" s="75"/>
      <c r="Y149" s="75"/>
      <c r="Z149" s="75"/>
    </row>
    <row r="150" spans="1:26">
      <c r="A150" s="205" t="s">
        <v>809</v>
      </c>
      <c r="B150" s="206"/>
      <c r="C150" s="206"/>
      <c r="D150" s="206"/>
      <c r="E150" s="206"/>
      <c r="F150" s="206"/>
      <c r="G150" s="206"/>
      <c r="H150" s="206"/>
      <c r="I150" s="206"/>
      <c r="J150" s="206"/>
      <c r="K150" s="206"/>
      <c r="L150" s="206"/>
      <c r="O150" s="75"/>
      <c r="P150" s="75"/>
      <c r="Q150" s="75"/>
      <c r="R150" s="75"/>
      <c r="S150" s="75"/>
      <c r="T150" s="75"/>
      <c r="U150" s="75"/>
      <c r="V150" s="75"/>
      <c r="W150" s="75"/>
      <c r="X150" s="75"/>
      <c r="Y150" s="75"/>
      <c r="Z150" s="75"/>
    </row>
    <row r="151" spans="1:26">
      <c r="A151" s="207"/>
      <c r="B151" s="207"/>
      <c r="C151" s="207"/>
      <c r="D151" s="207"/>
      <c r="E151" s="207"/>
      <c r="F151" s="207"/>
      <c r="G151" s="207"/>
      <c r="H151" s="207"/>
      <c r="I151" s="207"/>
      <c r="J151" s="207"/>
      <c r="K151" s="207"/>
      <c r="L151" s="207"/>
      <c r="O151" s="75"/>
      <c r="P151" s="75"/>
      <c r="Q151" s="75"/>
      <c r="R151" s="75"/>
      <c r="S151" s="75"/>
      <c r="T151" s="75"/>
      <c r="U151" s="75"/>
      <c r="V151" s="75"/>
      <c r="W151" s="75"/>
      <c r="X151" s="75"/>
      <c r="Y151" s="75"/>
      <c r="Z151" s="75"/>
    </row>
    <row r="152" spans="1:26">
      <c r="O152" s="75"/>
      <c r="P152" s="75"/>
      <c r="Q152" s="75"/>
      <c r="R152" s="75"/>
      <c r="S152" s="75"/>
      <c r="T152" s="75"/>
      <c r="U152" s="75"/>
      <c r="V152" s="75"/>
      <c r="W152" s="75"/>
      <c r="X152" s="75"/>
      <c r="Y152" s="75"/>
      <c r="Z152" s="75"/>
    </row>
    <row r="153" spans="1:26">
      <c r="A153" s="17" t="s">
        <v>685</v>
      </c>
      <c r="O153" s="75"/>
      <c r="P153" s="75"/>
      <c r="Q153" s="75"/>
      <c r="R153" s="75"/>
      <c r="S153" s="75"/>
      <c r="T153" s="75"/>
      <c r="U153" s="75"/>
      <c r="V153" s="75"/>
      <c r="W153" s="75"/>
      <c r="X153" s="75"/>
      <c r="Y153" s="75"/>
      <c r="Z153" s="75"/>
    </row>
    <row r="154" spans="1:26">
      <c r="A154" s="18" t="s">
        <v>687</v>
      </c>
      <c r="O154" s="75"/>
      <c r="P154" s="75"/>
      <c r="Q154" s="75"/>
      <c r="R154" s="75"/>
      <c r="S154" s="75"/>
      <c r="T154" s="75"/>
      <c r="U154" s="75"/>
      <c r="V154" s="75"/>
      <c r="W154" s="75"/>
      <c r="X154" s="75"/>
      <c r="Y154" s="75"/>
      <c r="Z154" s="75"/>
    </row>
    <row r="155" spans="1:26">
      <c r="O155" s="75"/>
      <c r="P155" s="75"/>
      <c r="Q155" s="75"/>
      <c r="R155" s="75"/>
      <c r="S155" s="75"/>
      <c r="T155" s="75"/>
      <c r="U155" s="75"/>
      <c r="V155" s="75"/>
      <c r="W155" s="75"/>
      <c r="X155" s="75"/>
      <c r="Y155" s="75"/>
      <c r="Z155" s="75"/>
    </row>
    <row r="156" spans="1:26">
      <c r="O156" s="75"/>
      <c r="P156" s="75"/>
      <c r="Q156" s="75"/>
      <c r="R156" s="75"/>
      <c r="S156" s="75"/>
      <c r="T156" s="75"/>
      <c r="U156" s="75"/>
      <c r="V156" s="75"/>
      <c r="W156" s="75"/>
      <c r="X156" s="75"/>
      <c r="Y156" s="75"/>
      <c r="Z156" s="75"/>
    </row>
    <row r="157" spans="1:26">
      <c r="O157" s="75"/>
      <c r="P157" s="75"/>
      <c r="Q157" s="75"/>
      <c r="R157" s="75"/>
      <c r="S157" s="75"/>
      <c r="T157" s="75"/>
      <c r="U157" s="75"/>
      <c r="V157" s="75"/>
      <c r="W157" s="75"/>
      <c r="X157" s="75"/>
      <c r="Y157" s="75"/>
      <c r="Z157" s="75"/>
    </row>
    <row r="158" spans="1:26">
      <c r="O158" s="75"/>
      <c r="P158" s="75"/>
      <c r="Q158" s="75"/>
      <c r="R158" s="75"/>
      <c r="S158" s="75"/>
      <c r="T158" s="75"/>
      <c r="U158" s="75"/>
      <c r="V158" s="75"/>
      <c r="W158" s="75"/>
      <c r="X158" s="75"/>
      <c r="Y158" s="75"/>
      <c r="Z158" s="75"/>
    </row>
    <row r="159" spans="1:26">
      <c r="O159" s="75"/>
      <c r="P159" s="75"/>
      <c r="Q159" s="75"/>
      <c r="R159" s="75"/>
      <c r="S159" s="75"/>
      <c r="T159" s="75"/>
      <c r="U159" s="75"/>
      <c r="V159" s="75"/>
      <c r="W159" s="75"/>
      <c r="X159" s="75"/>
      <c r="Y159" s="75"/>
      <c r="Z159" s="75"/>
    </row>
    <row r="160" spans="1:26">
      <c r="O160" s="75"/>
      <c r="P160" s="75"/>
      <c r="Q160" s="75"/>
      <c r="R160" s="75"/>
      <c r="S160" s="75"/>
      <c r="T160" s="75"/>
      <c r="U160" s="75"/>
      <c r="V160" s="75"/>
      <c r="W160" s="75"/>
      <c r="X160" s="75"/>
      <c r="Y160" s="75"/>
      <c r="Z160" s="75"/>
    </row>
    <row r="161" spans="15:26">
      <c r="O161" s="75"/>
      <c r="P161" s="75"/>
      <c r="Q161" s="75"/>
      <c r="R161" s="75"/>
      <c r="S161" s="75"/>
      <c r="T161" s="75"/>
      <c r="U161" s="75"/>
      <c r="V161" s="75"/>
      <c r="W161" s="75"/>
      <c r="X161" s="75"/>
      <c r="Y161" s="75"/>
      <c r="Z161" s="75"/>
    </row>
    <row r="162" spans="15:26">
      <c r="O162" s="75"/>
      <c r="P162" s="75"/>
      <c r="Q162" s="75"/>
      <c r="R162" s="75"/>
      <c r="S162" s="75"/>
      <c r="T162" s="75"/>
      <c r="U162" s="75"/>
      <c r="V162" s="75"/>
      <c r="W162" s="75"/>
      <c r="X162" s="75"/>
      <c r="Y162" s="75"/>
      <c r="Z162" s="75"/>
    </row>
    <row r="163" spans="15:26">
      <c r="O163" s="75"/>
      <c r="P163" s="75"/>
      <c r="Q163" s="75"/>
      <c r="R163" s="75"/>
      <c r="S163" s="75"/>
      <c r="T163" s="75"/>
      <c r="U163" s="75"/>
      <c r="V163" s="75"/>
      <c r="W163" s="75"/>
      <c r="X163" s="75"/>
      <c r="Y163" s="75"/>
      <c r="Z163" s="75"/>
    </row>
    <row r="164" spans="15:26">
      <c r="O164" s="75"/>
      <c r="P164" s="75"/>
      <c r="Q164" s="75"/>
      <c r="R164" s="75"/>
      <c r="S164" s="75"/>
      <c r="T164" s="75"/>
      <c r="U164" s="75"/>
      <c r="V164" s="75"/>
      <c r="W164" s="75"/>
      <c r="X164" s="75"/>
      <c r="Y164" s="75"/>
      <c r="Z164" s="75"/>
    </row>
    <row r="165" spans="15:26">
      <c r="O165" s="75"/>
      <c r="P165" s="75"/>
      <c r="Q165" s="75"/>
      <c r="R165" s="75"/>
      <c r="S165" s="75"/>
      <c r="T165" s="75"/>
      <c r="U165" s="75"/>
      <c r="V165" s="75"/>
      <c r="W165" s="75"/>
      <c r="X165" s="75"/>
      <c r="Y165" s="75"/>
      <c r="Z165" s="75"/>
    </row>
    <row r="166" spans="15:26">
      <c r="O166" s="75"/>
      <c r="P166" s="75"/>
      <c r="Q166" s="75"/>
      <c r="R166" s="75"/>
      <c r="S166" s="75"/>
      <c r="T166" s="75"/>
      <c r="U166" s="75"/>
      <c r="V166" s="75"/>
      <c r="W166" s="75"/>
      <c r="X166" s="75"/>
      <c r="Y166" s="75"/>
      <c r="Z166" s="75"/>
    </row>
    <row r="167" spans="15:26">
      <c r="O167" s="75"/>
      <c r="P167" s="75"/>
      <c r="Q167" s="75"/>
      <c r="R167" s="75"/>
      <c r="S167" s="75"/>
      <c r="T167" s="75"/>
      <c r="U167" s="75"/>
      <c r="V167" s="75"/>
      <c r="W167" s="75"/>
      <c r="X167" s="75"/>
      <c r="Y167" s="75"/>
      <c r="Z167" s="75"/>
    </row>
    <row r="168" spans="15:26">
      <c r="O168" s="75"/>
      <c r="P168" s="75"/>
      <c r="Q168" s="75"/>
      <c r="R168" s="75"/>
      <c r="S168" s="75"/>
      <c r="T168" s="75"/>
      <c r="U168" s="75"/>
      <c r="V168" s="75"/>
      <c r="W168" s="75"/>
      <c r="X168" s="75"/>
      <c r="Y168" s="75"/>
      <c r="Z168" s="75"/>
    </row>
    <row r="169" spans="15:26">
      <c r="O169" s="75"/>
      <c r="P169" s="75"/>
      <c r="Q169" s="75"/>
      <c r="R169" s="75"/>
      <c r="S169" s="75"/>
      <c r="T169" s="75"/>
      <c r="U169" s="75"/>
      <c r="V169" s="75"/>
      <c r="W169" s="75"/>
      <c r="X169" s="75"/>
      <c r="Y169" s="75"/>
      <c r="Z169" s="75"/>
    </row>
    <row r="170" spans="15:26">
      <c r="O170" s="75"/>
      <c r="P170" s="75"/>
      <c r="Q170" s="75"/>
      <c r="R170" s="75"/>
      <c r="S170" s="75"/>
      <c r="T170" s="75"/>
      <c r="U170" s="75"/>
      <c r="V170" s="75"/>
      <c r="W170" s="75"/>
      <c r="X170" s="75"/>
      <c r="Y170" s="75"/>
      <c r="Z170" s="75"/>
    </row>
    <row r="171" spans="15:26">
      <c r="O171" s="75"/>
      <c r="P171" s="75"/>
      <c r="Q171" s="75"/>
      <c r="R171" s="75"/>
      <c r="S171" s="75"/>
      <c r="T171" s="75"/>
      <c r="U171" s="75"/>
      <c r="V171" s="75"/>
      <c r="W171" s="75"/>
      <c r="X171" s="75"/>
      <c r="Y171" s="75"/>
      <c r="Z171" s="75"/>
    </row>
    <row r="172" spans="15:26">
      <c r="O172" s="75"/>
      <c r="P172" s="75"/>
      <c r="Q172" s="75"/>
      <c r="R172" s="75"/>
      <c r="S172" s="75"/>
      <c r="T172" s="75"/>
      <c r="U172" s="75"/>
      <c r="V172" s="75"/>
      <c r="W172" s="75"/>
      <c r="X172" s="75"/>
      <c r="Y172" s="75"/>
      <c r="Z172" s="75"/>
    </row>
    <row r="173" spans="15:26">
      <c r="O173" s="75"/>
      <c r="P173" s="75"/>
      <c r="Q173" s="75"/>
      <c r="R173" s="75"/>
      <c r="S173" s="75"/>
      <c r="T173" s="75"/>
      <c r="U173" s="75"/>
      <c r="V173" s="75"/>
      <c r="W173" s="75"/>
      <c r="X173" s="75"/>
      <c r="Y173" s="75"/>
      <c r="Z173" s="75"/>
    </row>
    <row r="174" spans="15:26">
      <c r="O174" s="75"/>
      <c r="P174" s="75"/>
      <c r="Q174" s="75"/>
      <c r="R174" s="75"/>
      <c r="S174" s="75"/>
      <c r="T174" s="75"/>
      <c r="U174" s="75"/>
      <c r="V174" s="75"/>
      <c r="W174" s="75"/>
      <c r="X174" s="75"/>
      <c r="Y174" s="75"/>
      <c r="Z174" s="75"/>
    </row>
    <row r="175" spans="15:26">
      <c r="O175" s="75"/>
      <c r="P175" s="75"/>
      <c r="Q175" s="75"/>
      <c r="R175" s="75"/>
      <c r="S175" s="75"/>
      <c r="T175" s="75"/>
      <c r="U175" s="75"/>
      <c r="V175" s="75"/>
      <c r="W175" s="75"/>
      <c r="X175" s="75"/>
      <c r="Y175" s="75"/>
      <c r="Z175" s="75"/>
    </row>
    <row r="176" spans="15:26">
      <c r="O176" s="75"/>
      <c r="P176" s="75"/>
      <c r="Q176" s="75"/>
      <c r="R176" s="75"/>
      <c r="S176" s="75"/>
      <c r="T176" s="75"/>
      <c r="U176" s="75"/>
      <c r="V176" s="75"/>
      <c r="W176" s="75"/>
      <c r="X176" s="75"/>
      <c r="Y176" s="75"/>
      <c r="Z176" s="75"/>
    </row>
    <row r="177" spans="15:26">
      <c r="O177" s="75"/>
      <c r="P177" s="75"/>
      <c r="Q177" s="75"/>
      <c r="R177" s="75"/>
      <c r="S177" s="75"/>
      <c r="T177" s="75"/>
      <c r="U177" s="75"/>
      <c r="V177" s="75"/>
      <c r="W177" s="75"/>
      <c r="X177" s="75"/>
      <c r="Y177" s="75"/>
      <c r="Z177" s="75"/>
    </row>
    <row r="178" spans="15:26">
      <c r="O178" s="75"/>
      <c r="P178" s="75"/>
      <c r="Q178" s="75"/>
      <c r="R178" s="75"/>
      <c r="S178" s="75"/>
      <c r="T178" s="75"/>
      <c r="U178" s="75"/>
      <c r="V178" s="75"/>
      <c r="W178" s="75"/>
      <c r="X178" s="75"/>
      <c r="Y178" s="75"/>
      <c r="Z178" s="75"/>
    </row>
    <row r="179" spans="15:26">
      <c r="O179" s="75"/>
      <c r="P179" s="75"/>
      <c r="Q179" s="75"/>
      <c r="R179" s="75"/>
      <c r="S179" s="75"/>
      <c r="T179" s="75"/>
      <c r="U179" s="75"/>
      <c r="V179" s="75"/>
      <c r="W179" s="75"/>
      <c r="X179" s="75"/>
      <c r="Y179" s="75"/>
      <c r="Z179" s="75"/>
    </row>
    <row r="180" spans="15:26">
      <c r="O180" s="75"/>
      <c r="P180" s="75"/>
      <c r="Q180" s="75"/>
      <c r="R180" s="75"/>
      <c r="S180" s="75"/>
      <c r="T180" s="75"/>
      <c r="U180" s="75"/>
      <c r="V180" s="75"/>
      <c r="W180" s="75"/>
      <c r="X180" s="75"/>
      <c r="Y180" s="75"/>
      <c r="Z180" s="75"/>
    </row>
    <row r="181" spans="15:26">
      <c r="O181" s="75"/>
      <c r="P181" s="75"/>
      <c r="Q181" s="75"/>
      <c r="R181" s="75"/>
      <c r="S181" s="75"/>
      <c r="T181" s="75"/>
      <c r="U181" s="75"/>
      <c r="V181" s="75"/>
      <c r="W181" s="75"/>
      <c r="X181" s="75"/>
      <c r="Y181" s="75"/>
      <c r="Z181" s="75"/>
    </row>
    <row r="182" spans="15:26">
      <c r="O182" s="75"/>
      <c r="P182" s="75"/>
      <c r="Q182" s="75"/>
      <c r="R182" s="75"/>
      <c r="S182" s="75"/>
      <c r="T182" s="75"/>
      <c r="U182" s="75"/>
      <c r="V182" s="75"/>
      <c r="W182" s="75"/>
      <c r="X182" s="75"/>
      <c r="Y182" s="75"/>
      <c r="Z182" s="75"/>
    </row>
    <row r="183" spans="15:26">
      <c r="O183" s="75"/>
      <c r="P183" s="75"/>
      <c r="Q183" s="75"/>
      <c r="R183" s="75"/>
      <c r="S183" s="75"/>
      <c r="T183" s="75"/>
      <c r="U183" s="75"/>
      <c r="V183" s="75"/>
      <c r="W183" s="75"/>
      <c r="X183" s="75"/>
      <c r="Y183" s="75"/>
      <c r="Z183" s="75"/>
    </row>
    <row r="184" spans="15:26">
      <c r="O184" s="75"/>
      <c r="P184" s="75"/>
      <c r="Q184" s="75"/>
      <c r="R184" s="75"/>
      <c r="S184" s="75"/>
      <c r="T184" s="75"/>
      <c r="U184" s="75"/>
      <c r="V184" s="75"/>
      <c r="W184" s="75"/>
      <c r="X184" s="75"/>
      <c r="Y184" s="75"/>
      <c r="Z184" s="75"/>
    </row>
    <row r="185" spans="15:26">
      <c r="O185" s="75"/>
      <c r="P185" s="75"/>
      <c r="Q185" s="75"/>
      <c r="R185" s="75"/>
      <c r="S185" s="75"/>
      <c r="T185" s="75"/>
      <c r="U185" s="75"/>
      <c r="V185" s="75"/>
      <c r="W185" s="75"/>
      <c r="X185" s="75"/>
      <c r="Y185" s="75"/>
      <c r="Z185" s="75"/>
    </row>
    <row r="186" spans="15:26">
      <c r="O186" s="75"/>
      <c r="P186" s="75"/>
      <c r="Q186" s="75"/>
      <c r="R186" s="75"/>
      <c r="S186" s="75"/>
      <c r="T186" s="75"/>
      <c r="U186" s="75"/>
      <c r="V186" s="75"/>
      <c r="W186" s="75"/>
      <c r="X186" s="75"/>
      <c r="Y186" s="75"/>
      <c r="Z186" s="75"/>
    </row>
    <row r="187" spans="15:26">
      <c r="O187" s="75"/>
      <c r="P187" s="75"/>
      <c r="Q187" s="75"/>
      <c r="R187" s="75"/>
      <c r="S187" s="75"/>
      <c r="T187" s="75"/>
      <c r="U187" s="75"/>
      <c r="V187" s="75"/>
      <c r="W187" s="75"/>
      <c r="X187" s="75"/>
      <c r="Y187" s="75"/>
      <c r="Z187" s="75"/>
    </row>
    <row r="188" spans="15:26">
      <c r="O188" s="75"/>
      <c r="P188" s="75"/>
      <c r="Q188" s="75"/>
      <c r="R188" s="75"/>
      <c r="S188" s="75"/>
      <c r="T188" s="75"/>
      <c r="U188" s="75"/>
      <c r="V188" s="75"/>
      <c r="W188" s="75"/>
      <c r="X188" s="75"/>
      <c r="Y188" s="75"/>
      <c r="Z188" s="75"/>
    </row>
    <row r="189" spans="15:26">
      <c r="O189" s="75"/>
      <c r="P189" s="75"/>
      <c r="Q189" s="75"/>
      <c r="R189" s="75"/>
      <c r="S189" s="75"/>
      <c r="T189" s="75"/>
      <c r="U189" s="75"/>
      <c r="V189" s="75"/>
      <c r="W189" s="75"/>
      <c r="X189" s="75"/>
      <c r="Y189" s="75"/>
      <c r="Z189" s="75"/>
    </row>
    <row r="190" spans="15:26">
      <c r="O190" s="75"/>
      <c r="P190" s="75"/>
      <c r="Q190" s="75"/>
      <c r="R190" s="75"/>
      <c r="S190" s="75"/>
      <c r="T190" s="75"/>
      <c r="U190" s="75"/>
      <c r="V190" s="75"/>
      <c r="W190" s="75"/>
      <c r="X190" s="75"/>
      <c r="Y190" s="75"/>
      <c r="Z190" s="75"/>
    </row>
    <row r="191" spans="15:26">
      <c r="O191" s="75"/>
      <c r="P191" s="75"/>
      <c r="Q191" s="75"/>
      <c r="R191" s="75"/>
      <c r="S191" s="75"/>
      <c r="T191" s="75"/>
      <c r="U191" s="75"/>
      <c r="V191" s="75"/>
      <c r="W191" s="75"/>
      <c r="X191" s="75"/>
      <c r="Y191" s="75"/>
      <c r="Z191" s="75"/>
    </row>
    <row r="192" spans="15:26">
      <c r="O192" s="75"/>
      <c r="P192" s="75"/>
      <c r="Q192" s="75"/>
      <c r="R192" s="75"/>
      <c r="S192" s="75"/>
      <c r="T192" s="75"/>
      <c r="U192" s="75"/>
      <c r="V192" s="75"/>
      <c r="W192" s="75"/>
      <c r="X192" s="75"/>
      <c r="Y192" s="75"/>
      <c r="Z192" s="75"/>
    </row>
    <row r="193" spans="15:26">
      <c r="O193" s="75"/>
      <c r="P193" s="75"/>
      <c r="Q193" s="75"/>
      <c r="R193" s="75"/>
      <c r="S193" s="75"/>
      <c r="T193" s="75"/>
      <c r="U193" s="75"/>
      <c r="V193" s="75"/>
      <c r="W193" s="75"/>
      <c r="X193" s="75"/>
      <c r="Y193" s="75"/>
      <c r="Z193" s="75"/>
    </row>
    <row r="194" spans="15:26">
      <c r="O194" s="75"/>
      <c r="P194" s="75"/>
      <c r="Q194" s="75"/>
      <c r="R194" s="75"/>
      <c r="S194" s="75"/>
      <c r="T194" s="75"/>
      <c r="U194" s="75"/>
      <c r="V194" s="75"/>
      <c r="W194" s="75"/>
      <c r="X194" s="75"/>
      <c r="Y194" s="75"/>
      <c r="Z194" s="75"/>
    </row>
    <row r="195" spans="15:26">
      <c r="O195" s="75"/>
      <c r="P195" s="75"/>
      <c r="Q195" s="75"/>
      <c r="R195" s="75"/>
      <c r="S195" s="75"/>
      <c r="T195" s="75"/>
      <c r="U195" s="75"/>
      <c r="V195" s="75"/>
      <c r="W195" s="75"/>
      <c r="X195" s="75"/>
      <c r="Y195" s="75"/>
      <c r="Z195" s="75"/>
    </row>
    <row r="196" spans="15:26">
      <c r="O196" s="75"/>
      <c r="P196" s="75"/>
      <c r="Q196" s="75"/>
      <c r="R196" s="75"/>
      <c r="S196" s="75"/>
      <c r="T196" s="75"/>
      <c r="U196" s="75"/>
      <c r="V196" s="75"/>
      <c r="W196" s="75"/>
      <c r="X196" s="75"/>
      <c r="Y196" s="75"/>
      <c r="Z196" s="75"/>
    </row>
    <row r="197" spans="15:26">
      <c r="O197" s="75"/>
      <c r="P197" s="75"/>
      <c r="Q197" s="75"/>
      <c r="R197" s="75"/>
      <c r="S197" s="75"/>
      <c r="T197" s="75"/>
      <c r="U197" s="75"/>
      <c r="V197" s="75"/>
      <c r="W197" s="75"/>
      <c r="X197" s="75"/>
      <c r="Y197" s="75"/>
      <c r="Z197" s="75"/>
    </row>
    <row r="198" spans="15:26">
      <c r="O198" s="75"/>
      <c r="P198" s="75"/>
      <c r="Q198" s="75"/>
      <c r="R198" s="75"/>
      <c r="S198" s="75"/>
      <c r="T198" s="75"/>
      <c r="U198" s="75"/>
      <c r="V198" s="75"/>
      <c r="W198" s="75"/>
      <c r="X198" s="75"/>
      <c r="Y198" s="75"/>
      <c r="Z198" s="75"/>
    </row>
    <row r="199" spans="15:26">
      <c r="O199" s="75"/>
      <c r="P199" s="75"/>
      <c r="Q199" s="75"/>
      <c r="R199" s="75"/>
      <c r="S199" s="75"/>
      <c r="T199" s="75"/>
      <c r="U199" s="75"/>
      <c r="V199" s="75"/>
      <c r="W199" s="75"/>
      <c r="X199" s="75"/>
      <c r="Y199" s="75"/>
      <c r="Z199" s="75"/>
    </row>
    <row r="200" spans="15:26">
      <c r="O200" s="75"/>
      <c r="P200" s="75"/>
      <c r="Q200" s="75"/>
      <c r="R200" s="75"/>
      <c r="S200" s="75"/>
      <c r="T200" s="75"/>
      <c r="U200" s="75"/>
      <c r="V200" s="75"/>
      <c r="W200" s="75"/>
      <c r="X200" s="75"/>
      <c r="Y200" s="75"/>
      <c r="Z200" s="75"/>
    </row>
    <row r="201" spans="15:26">
      <c r="O201" s="75"/>
      <c r="P201" s="75"/>
      <c r="Q201" s="75"/>
      <c r="R201" s="75"/>
      <c r="S201" s="75"/>
      <c r="T201" s="75"/>
      <c r="U201" s="75"/>
      <c r="V201" s="75"/>
      <c r="W201" s="75"/>
      <c r="X201" s="75"/>
      <c r="Y201" s="75"/>
      <c r="Z201" s="75"/>
    </row>
    <row r="202" spans="15:26">
      <c r="O202" s="75"/>
      <c r="P202" s="75"/>
      <c r="Q202" s="75"/>
      <c r="R202" s="75"/>
      <c r="S202" s="75"/>
      <c r="T202" s="75"/>
      <c r="U202" s="75"/>
      <c r="V202" s="75"/>
      <c r="W202" s="75"/>
      <c r="X202" s="75"/>
      <c r="Y202" s="75"/>
      <c r="Z202" s="75"/>
    </row>
    <row r="203" spans="15:26">
      <c r="O203" s="75"/>
      <c r="P203" s="75"/>
      <c r="Q203" s="75"/>
      <c r="R203" s="75"/>
      <c r="S203" s="75"/>
      <c r="T203" s="75"/>
      <c r="U203" s="75"/>
      <c r="V203" s="75"/>
      <c r="W203" s="75"/>
      <c r="X203" s="75"/>
      <c r="Y203" s="75"/>
      <c r="Z203" s="75"/>
    </row>
    <row r="204" spans="15:26">
      <c r="O204" s="75"/>
      <c r="P204" s="75"/>
      <c r="Q204" s="75"/>
      <c r="R204" s="75"/>
      <c r="S204" s="75"/>
      <c r="T204" s="75"/>
      <c r="U204" s="75"/>
      <c r="V204" s="75"/>
      <c r="W204" s="75"/>
      <c r="X204" s="75"/>
      <c r="Y204" s="75"/>
      <c r="Z204" s="75"/>
    </row>
    <row r="205" spans="15:26">
      <c r="O205" s="75"/>
      <c r="P205" s="75"/>
      <c r="Q205" s="75"/>
      <c r="R205" s="75"/>
      <c r="S205" s="75"/>
      <c r="T205" s="75"/>
      <c r="U205" s="75"/>
      <c r="V205" s="75"/>
      <c r="W205" s="75"/>
      <c r="X205" s="75"/>
      <c r="Y205" s="75"/>
      <c r="Z205" s="75"/>
    </row>
    <row r="206" spans="15:26">
      <c r="O206" s="75"/>
      <c r="P206" s="75"/>
      <c r="Q206" s="75"/>
      <c r="R206" s="75"/>
      <c r="S206" s="75"/>
      <c r="T206" s="75"/>
      <c r="U206" s="75"/>
      <c r="V206" s="75"/>
      <c r="W206" s="75"/>
      <c r="X206" s="75"/>
      <c r="Y206" s="75"/>
      <c r="Z206" s="75"/>
    </row>
    <row r="207" spans="15:26">
      <c r="O207" s="75"/>
      <c r="P207" s="75"/>
      <c r="Q207" s="75"/>
      <c r="R207" s="75"/>
      <c r="S207" s="75"/>
      <c r="T207" s="75"/>
      <c r="U207" s="75"/>
      <c r="V207" s="75"/>
      <c r="W207" s="75"/>
      <c r="X207" s="75"/>
      <c r="Y207" s="75"/>
      <c r="Z207" s="75"/>
    </row>
    <row r="208" spans="15:26">
      <c r="O208" s="75"/>
      <c r="P208" s="75"/>
      <c r="Q208" s="75"/>
      <c r="R208" s="75"/>
      <c r="S208" s="75"/>
      <c r="T208" s="75"/>
      <c r="U208" s="75"/>
      <c r="V208" s="75"/>
      <c r="W208" s="75"/>
      <c r="X208" s="75"/>
      <c r="Y208" s="75"/>
      <c r="Z208" s="75"/>
    </row>
    <row r="209" spans="15:26">
      <c r="O209" s="75"/>
      <c r="P209" s="75"/>
      <c r="Q209" s="75"/>
      <c r="R209" s="75"/>
      <c r="S209" s="75"/>
      <c r="T209" s="75"/>
      <c r="U209" s="75"/>
      <c r="V209" s="75"/>
      <c r="W209" s="75"/>
      <c r="X209" s="75"/>
      <c r="Y209" s="75"/>
      <c r="Z209" s="75"/>
    </row>
    <row r="210" spans="15:26">
      <c r="O210" s="75"/>
      <c r="P210" s="75"/>
      <c r="Q210" s="75"/>
      <c r="R210" s="75"/>
      <c r="S210" s="75"/>
      <c r="T210" s="75"/>
      <c r="U210" s="75"/>
      <c r="V210" s="75"/>
      <c r="W210" s="75"/>
      <c r="X210" s="75"/>
      <c r="Y210" s="75"/>
      <c r="Z210" s="75"/>
    </row>
    <row r="211" spans="15:26">
      <c r="O211" s="75"/>
      <c r="P211" s="75"/>
      <c r="Q211" s="75"/>
      <c r="R211" s="75"/>
      <c r="S211" s="75"/>
      <c r="T211" s="75"/>
      <c r="U211" s="75"/>
      <c r="V211" s="75"/>
      <c r="W211" s="75"/>
      <c r="X211" s="75"/>
      <c r="Y211" s="75"/>
      <c r="Z211" s="75"/>
    </row>
    <row r="212" spans="15:26">
      <c r="O212" s="75"/>
      <c r="P212" s="75"/>
      <c r="Q212" s="75"/>
      <c r="R212" s="75"/>
      <c r="S212" s="75"/>
      <c r="T212" s="75"/>
      <c r="U212" s="75"/>
      <c r="V212" s="75"/>
      <c r="W212" s="75"/>
      <c r="X212" s="75"/>
      <c r="Y212" s="75"/>
      <c r="Z212" s="75"/>
    </row>
    <row r="213" spans="15:26">
      <c r="O213" s="75"/>
      <c r="P213" s="75"/>
      <c r="Q213" s="75"/>
      <c r="R213" s="75"/>
      <c r="S213" s="75"/>
      <c r="T213" s="75"/>
      <c r="U213" s="75"/>
      <c r="V213" s="75"/>
      <c r="W213" s="75"/>
      <c r="X213" s="75"/>
      <c r="Y213" s="75"/>
      <c r="Z213" s="75"/>
    </row>
    <row r="214" spans="15:26">
      <c r="O214" s="75"/>
      <c r="P214" s="75"/>
      <c r="Q214" s="75"/>
      <c r="R214" s="75"/>
      <c r="S214" s="75"/>
      <c r="T214" s="75"/>
      <c r="U214" s="75"/>
      <c r="V214" s="75"/>
      <c r="W214" s="75"/>
      <c r="X214" s="75"/>
      <c r="Y214" s="75"/>
      <c r="Z214" s="75"/>
    </row>
    <row r="215" spans="15:26">
      <c r="O215" s="75"/>
      <c r="P215" s="75"/>
      <c r="Q215" s="75"/>
      <c r="R215" s="75"/>
      <c r="S215" s="75"/>
      <c r="T215" s="75"/>
      <c r="U215" s="75"/>
      <c r="V215" s="75"/>
      <c r="W215" s="75"/>
      <c r="X215" s="75"/>
      <c r="Y215" s="75"/>
      <c r="Z215" s="75"/>
    </row>
    <row r="216" spans="15:26">
      <c r="O216" s="75"/>
      <c r="P216" s="75"/>
      <c r="Q216" s="75"/>
      <c r="R216" s="75"/>
      <c r="S216" s="75"/>
      <c r="T216" s="75"/>
      <c r="U216" s="75"/>
      <c r="V216" s="75"/>
      <c r="W216" s="75"/>
      <c r="X216" s="75"/>
      <c r="Y216" s="75"/>
      <c r="Z216" s="75"/>
    </row>
    <row r="217" spans="15:26">
      <c r="O217" s="75"/>
      <c r="P217" s="75"/>
      <c r="Q217" s="75"/>
      <c r="R217" s="75"/>
      <c r="S217" s="75"/>
      <c r="T217" s="75"/>
      <c r="U217" s="75"/>
      <c r="V217" s="75"/>
      <c r="W217" s="75"/>
      <c r="X217" s="75"/>
      <c r="Y217" s="75"/>
      <c r="Z217" s="75"/>
    </row>
    <row r="218" spans="15:26">
      <c r="O218" s="75"/>
      <c r="P218" s="75"/>
      <c r="Q218" s="75"/>
      <c r="R218" s="75"/>
      <c r="S218" s="75"/>
      <c r="T218" s="75"/>
      <c r="U218" s="75"/>
      <c r="V218" s="75"/>
      <c r="W218" s="75"/>
      <c r="X218" s="75"/>
      <c r="Y218" s="75"/>
      <c r="Z218" s="75"/>
    </row>
    <row r="219" spans="15:26">
      <c r="O219" s="75"/>
      <c r="P219" s="75"/>
      <c r="Q219" s="75"/>
      <c r="R219" s="75"/>
      <c r="S219" s="75"/>
      <c r="T219" s="75"/>
      <c r="U219" s="75"/>
      <c r="V219" s="75"/>
      <c r="W219" s="75"/>
      <c r="X219" s="75"/>
      <c r="Y219" s="75"/>
      <c r="Z219" s="75"/>
    </row>
    <row r="220" spans="15:26">
      <c r="O220" s="75"/>
      <c r="P220" s="75"/>
      <c r="Q220" s="75"/>
      <c r="R220" s="75"/>
      <c r="S220" s="75"/>
      <c r="T220" s="75"/>
      <c r="U220" s="75"/>
      <c r="V220" s="75"/>
      <c r="W220" s="75"/>
      <c r="X220" s="75"/>
      <c r="Y220" s="75"/>
      <c r="Z220" s="75"/>
    </row>
    <row r="221" spans="15:26">
      <c r="O221" s="75"/>
      <c r="P221" s="75"/>
      <c r="Q221" s="75"/>
      <c r="R221" s="75"/>
      <c r="S221" s="75"/>
      <c r="T221" s="75"/>
      <c r="U221" s="75"/>
      <c r="V221" s="75"/>
      <c r="W221" s="75"/>
      <c r="X221" s="75"/>
      <c r="Y221" s="75"/>
      <c r="Z221" s="75"/>
    </row>
    <row r="222" spans="15:26">
      <c r="O222" s="75"/>
      <c r="P222" s="75"/>
      <c r="Q222" s="75"/>
      <c r="R222" s="75"/>
      <c r="S222" s="75"/>
      <c r="T222" s="75"/>
      <c r="U222" s="75"/>
      <c r="V222" s="75"/>
      <c r="W222" s="75"/>
      <c r="X222" s="75"/>
      <c r="Y222" s="75"/>
      <c r="Z222" s="75"/>
    </row>
    <row r="223" spans="15:26">
      <c r="O223" s="75"/>
      <c r="P223" s="75"/>
      <c r="Q223" s="75"/>
      <c r="R223" s="75"/>
      <c r="S223" s="75"/>
      <c r="T223" s="75"/>
      <c r="U223" s="75"/>
      <c r="V223" s="75"/>
      <c r="W223" s="75"/>
      <c r="X223" s="75"/>
      <c r="Y223" s="75"/>
      <c r="Z223" s="75"/>
    </row>
    <row r="224" spans="15:26">
      <c r="O224" s="75"/>
      <c r="P224" s="75"/>
      <c r="Q224" s="75"/>
      <c r="R224" s="75"/>
      <c r="S224" s="75"/>
      <c r="T224" s="75"/>
      <c r="U224" s="75"/>
      <c r="V224" s="75"/>
      <c r="W224" s="75"/>
      <c r="X224" s="75"/>
      <c r="Y224" s="75"/>
      <c r="Z224" s="75"/>
    </row>
    <row r="225" spans="15:26">
      <c r="O225" s="75"/>
      <c r="P225" s="75"/>
      <c r="Q225" s="75"/>
      <c r="R225" s="75"/>
      <c r="S225" s="75"/>
      <c r="T225" s="75"/>
      <c r="U225" s="75"/>
      <c r="V225" s="75"/>
      <c r="W225" s="75"/>
      <c r="X225" s="75"/>
      <c r="Y225" s="75"/>
      <c r="Z225" s="75"/>
    </row>
    <row r="226" spans="15:26">
      <c r="O226" s="75"/>
      <c r="P226" s="75"/>
      <c r="Q226" s="75"/>
      <c r="R226" s="75"/>
      <c r="S226" s="75"/>
      <c r="T226" s="75"/>
      <c r="U226" s="75"/>
      <c r="V226" s="75"/>
      <c r="W226" s="75"/>
      <c r="X226" s="75"/>
      <c r="Y226" s="75"/>
      <c r="Z226" s="75"/>
    </row>
    <row r="227" spans="15:26">
      <c r="O227" s="75"/>
      <c r="P227" s="75"/>
      <c r="Q227" s="75"/>
      <c r="R227" s="75"/>
      <c r="S227" s="75"/>
      <c r="T227" s="75"/>
      <c r="U227" s="75"/>
      <c r="V227" s="75"/>
      <c r="W227" s="75"/>
      <c r="X227" s="75"/>
      <c r="Y227" s="75"/>
      <c r="Z227" s="75"/>
    </row>
    <row r="228" spans="15:26">
      <c r="O228" s="75"/>
      <c r="P228" s="75"/>
      <c r="Q228" s="75"/>
      <c r="R228" s="75"/>
      <c r="S228" s="75"/>
      <c r="T228" s="75"/>
      <c r="U228" s="75"/>
      <c r="V228" s="75"/>
      <c r="W228" s="75"/>
      <c r="X228" s="75"/>
      <c r="Y228" s="75"/>
      <c r="Z228" s="75"/>
    </row>
    <row r="229" spans="15:26">
      <c r="O229" s="75"/>
      <c r="P229" s="75"/>
      <c r="Q229" s="75"/>
      <c r="R229" s="75"/>
      <c r="S229" s="75"/>
      <c r="T229" s="75"/>
      <c r="U229" s="75"/>
      <c r="V229" s="75"/>
      <c r="W229" s="75"/>
      <c r="X229" s="75"/>
      <c r="Y229" s="75"/>
      <c r="Z229" s="75"/>
    </row>
    <row r="230" spans="15:26">
      <c r="O230" s="75"/>
      <c r="P230" s="75"/>
      <c r="Q230" s="75"/>
      <c r="R230" s="75"/>
      <c r="S230" s="75"/>
      <c r="T230" s="75"/>
      <c r="U230" s="75"/>
      <c r="V230" s="75"/>
      <c r="W230" s="75"/>
      <c r="X230" s="75"/>
      <c r="Y230" s="75"/>
      <c r="Z230" s="75"/>
    </row>
    <row r="231" spans="15:26">
      <c r="O231" s="75"/>
      <c r="P231" s="75"/>
      <c r="Q231" s="75"/>
      <c r="R231" s="75"/>
      <c r="S231" s="75"/>
      <c r="T231" s="75"/>
      <c r="U231" s="75"/>
      <c r="V231" s="75"/>
      <c r="W231" s="75"/>
      <c r="X231" s="75"/>
      <c r="Y231" s="75"/>
      <c r="Z231" s="75"/>
    </row>
    <row r="232" spans="15:26">
      <c r="O232" s="75"/>
      <c r="P232" s="75"/>
      <c r="Q232" s="75"/>
      <c r="R232" s="75"/>
      <c r="S232" s="75"/>
      <c r="T232" s="75"/>
      <c r="U232" s="75"/>
      <c r="V232" s="75"/>
      <c r="W232" s="75"/>
      <c r="X232" s="75"/>
      <c r="Y232" s="75"/>
      <c r="Z232" s="75"/>
    </row>
    <row r="233" spans="15:26">
      <c r="O233" s="75"/>
      <c r="P233" s="75"/>
      <c r="Q233" s="75"/>
      <c r="R233" s="75"/>
      <c r="S233" s="75"/>
      <c r="T233" s="75"/>
      <c r="U233" s="75"/>
      <c r="V233" s="75"/>
      <c r="W233" s="75"/>
      <c r="X233" s="75"/>
      <c r="Y233" s="75"/>
      <c r="Z233" s="75"/>
    </row>
    <row r="234" spans="15:26">
      <c r="O234" s="75"/>
      <c r="P234" s="75"/>
      <c r="Q234" s="75"/>
      <c r="R234" s="75"/>
      <c r="S234" s="75"/>
      <c r="T234" s="75"/>
      <c r="U234" s="75"/>
      <c r="V234" s="75"/>
      <c r="W234" s="75"/>
      <c r="X234" s="75"/>
      <c r="Y234" s="75"/>
      <c r="Z234" s="75"/>
    </row>
    <row r="235" spans="15:26">
      <c r="O235" s="75"/>
      <c r="P235" s="75"/>
      <c r="Q235" s="75"/>
      <c r="R235" s="75"/>
      <c r="S235" s="75"/>
      <c r="T235" s="75"/>
      <c r="U235" s="75"/>
      <c r="V235" s="75"/>
      <c r="W235" s="75"/>
      <c r="X235" s="75"/>
      <c r="Y235" s="75"/>
      <c r="Z235" s="75"/>
    </row>
    <row r="236" spans="15:26">
      <c r="O236" s="75"/>
      <c r="P236" s="75"/>
      <c r="Q236" s="75"/>
      <c r="R236" s="75"/>
      <c r="S236" s="75"/>
      <c r="T236" s="75"/>
      <c r="U236" s="75"/>
      <c r="V236" s="75"/>
      <c r="W236" s="75"/>
      <c r="X236" s="75"/>
      <c r="Y236" s="75"/>
      <c r="Z236" s="75"/>
    </row>
    <row r="237" spans="15:26">
      <c r="O237" s="75"/>
      <c r="P237" s="75"/>
      <c r="Q237" s="75"/>
      <c r="R237" s="75"/>
      <c r="S237" s="75"/>
      <c r="T237" s="75"/>
      <c r="U237" s="75"/>
      <c r="V237" s="75"/>
      <c r="W237" s="75"/>
      <c r="X237" s="75"/>
      <c r="Y237" s="75"/>
      <c r="Z237" s="75"/>
    </row>
    <row r="238" spans="15:26">
      <c r="O238" s="75"/>
      <c r="P238" s="75"/>
      <c r="Q238" s="75"/>
      <c r="R238" s="75"/>
      <c r="S238" s="75"/>
      <c r="T238" s="75"/>
      <c r="U238" s="75"/>
      <c r="V238" s="75"/>
      <c r="W238" s="75"/>
      <c r="X238" s="75"/>
      <c r="Y238" s="75"/>
      <c r="Z238" s="75"/>
    </row>
    <row r="239" spans="15:26">
      <c r="O239" s="75"/>
      <c r="P239" s="75"/>
      <c r="Q239" s="75"/>
      <c r="R239" s="75"/>
      <c r="S239" s="75"/>
      <c r="T239" s="75"/>
      <c r="U239" s="75"/>
      <c r="V239" s="75"/>
      <c r="W239" s="75"/>
      <c r="X239" s="75"/>
      <c r="Y239" s="75"/>
      <c r="Z239" s="75"/>
    </row>
    <row r="240" spans="15:26">
      <c r="O240" s="75"/>
      <c r="P240" s="75"/>
      <c r="Q240" s="75"/>
      <c r="R240" s="75"/>
      <c r="S240" s="75"/>
      <c r="T240" s="75"/>
      <c r="U240" s="75"/>
      <c r="V240" s="75"/>
      <c r="W240" s="75"/>
      <c r="X240" s="75"/>
      <c r="Y240" s="75"/>
      <c r="Z240" s="75"/>
    </row>
    <row r="241" spans="15:26">
      <c r="O241" s="75"/>
      <c r="P241" s="75"/>
      <c r="Q241" s="75"/>
      <c r="R241" s="75"/>
      <c r="S241" s="75"/>
      <c r="T241" s="75"/>
      <c r="U241" s="75"/>
      <c r="V241" s="75"/>
      <c r="W241" s="75"/>
      <c r="X241" s="75"/>
      <c r="Y241" s="75"/>
      <c r="Z241" s="75"/>
    </row>
    <row r="242" spans="15:26">
      <c r="O242" s="75"/>
      <c r="P242" s="75"/>
      <c r="Q242" s="75"/>
      <c r="R242" s="75"/>
      <c r="S242" s="75"/>
      <c r="T242" s="75"/>
      <c r="U242" s="75"/>
      <c r="V242" s="75"/>
      <c r="W242" s="75"/>
      <c r="X242" s="75"/>
      <c r="Y242" s="75"/>
      <c r="Z242" s="75"/>
    </row>
    <row r="243" spans="15:26">
      <c r="O243" s="75"/>
      <c r="P243" s="75"/>
      <c r="Q243" s="75"/>
      <c r="R243" s="75"/>
      <c r="S243" s="75"/>
      <c r="T243" s="75"/>
      <c r="U243" s="75"/>
      <c r="V243" s="75"/>
      <c r="W243" s="75"/>
      <c r="X243" s="75"/>
      <c r="Y243" s="75"/>
      <c r="Z243" s="75"/>
    </row>
    <row r="244" spans="15:26">
      <c r="O244" s="75"/>
      <c r="P244" s="75"/>
      <c r="Q244" s="75"/>
      <c r="R244" s="75"/>
      <c r="S244" s="75"/>
      <c r="T244" s="75"/>
      <c r="U244" s="75"/>
      <c r="V244" s="75"/>
      <c r="W244" s="75"/>
      <c r="X244" s="75"/>
      <c r="Y244" s="75"/>
      <c r="Z244" s="75"/>
    </row>
    <row r="245" spans="15:26">
      <c r="O245" s="75"/>
      <c r="P245" s="75"/>
      <c r="Q245" s="75"/>
      <c r="R245" s="75"/>
      <c r="S245" s="75"/>
      <c r="T245" s="75"/>
      <c r="U245" s="75"/>
      <c r="V245" s="75"/>
      <c r="W245" s="75"/>
      <c r="X245" s="75"/>
      <c r="Y245" s="75"/>
      <c r="Z245" s="75"/>
    </row>
    <row r="246" spans="15:26">
      <c r="O246" s="75"/>
      <c r="P246" s="75"/>
      <c r="Q246" s="75"/>
      <c r="R246" s="75"/>
      <c r="S246" s="75"/>
      <c r="T246" s="75"/>
      <c r="U246" s="75"/>
      <c r="V246" s="75"/>
      <c r="W246" s="75"/>
      <c r="X246" s="75"/>
      <c r="Y246" s="75"/>
      <c r="Z246" s="75"/>
    </row>
    <row r="247" spans="15:26">
      <c r="O247" s="75"/>
      <c r="P247" s="75"/>
      <c r="Q247" s="75"/>
      <c r="R247" s="75"/>
      <c r="S247" s="75"/>
      <c r="T247" s="75"/>
      <c r="U247" s="75"/>
      <c r="V247" s="75"/>
      <c r="W247" s="75"/>
      <c r="X247" s="75"/>
      <c r="Y247" s="75"/>
      <c r="Z247" s="75"/>
    </row>
    <row r="248" spans="15:26">
      <c r="O248" s="75"/>
      <c r="P248" s="75"/>
      <c r="Q248" s="75"/>
      <c r="R248" s="75"/>
      <c r="S248" s="75"/>
      <c r="T248" s="75"/>
      <c r="U248" s="75"/>
      <c r="V248" s="75"/>
      <c r="W248" s="75"/>
      <c r="X248" s="75"/>
      <c r="Y248" s="75"/>
      <c r="Z248" s="75"/>
    </row>
    <row r="249" spans="15:26">
      <c r="O249" s="75"/>
      <c r="P249" s="75"/>
      <c r="Q249" s="75"/>
      <c r="R249" s="75"/>
      <c r="S249" s="75"/>
      <c r="T249" s="75"/>
      <c r="U249" s="75"/>
      <c r="V249" s="75"/>
      <c r="W249" s="75"/>
      <c r="X249" s="75"/>
      <c r="Y249" s="75"/>
      <c r="Z249" s="75"/>
    </row>
    <row r="250" spans="15:26">
      <c r="O250" s="75"/>
      <c r="P250" s="75"/>
      <c r="Q250" s="75"/>
      <c r="R250" s="75"/>
      <c r="S250" s="75"/>
      <c r="T250" s="75"/>
      <c r="U250" s="75"/>
      <c r="V250" s="75"/>
      <c r="W250" s="75"/>
      <c r="X250" s="75"/>
      <c r="Y250" s="75"/>
      <c r="Z250" s="75"/>
    </row>
    <row r="251" spans="15:26">
      <c r="O251" s="75"/>
      <c r="P251" s="75"/>
      <c r="Q251" s="75"/>
      <c r="R251" s="75"/>
      <c r="S251" s="75"/>
      <c r="T251" s="75"/>
      <c r="U251" s="75"/>
      <c r="V251" s="75"/>
      <c r="W251" s="75"/>
      <c r="X251" s="75"/>
      <c r="Y251" s="75"/>
      <c r="Z251" s="75"/>
    </row>
    <row r="252" spans="15:26">
      <c r="O252" s="75"/>
      <c r="P252" s="75"/>
      <c r="Q252" s="75"/>
      <c r="R252" s="75"/>
      <c r="S252" s="75"/>
      <c r="T252" s="75"/>
      <c r="U252" s="75"/>
      <c r="V252" s="75"/>
      <c r="W252" s="75"/>
      <c r="X252" s="75"/>
      <c r="Y252" s="75"/>
      <c r="Z252" s="75"/>
    </row>
    <row r="253" spans="15:26">
      <c r="O253" s="75"/>
      <c r="P253" s="75"/>
      <c r="Q253" s="75"/>
      <c r="R253" s="75"/>
      <c r="S253" s="75"/>
      <c r="T253" s="75"/>
      <c r="U253" s="75"/>
      <c r="V253" s="75"/>
      <c r="W253" s="75"/>
      <c r="X253" s="75"/>
      <c r="Y253" s="75"/>
      <c r="Z253" s="75"/>
    </row>
    <row r="254" spans="15:26">
      <c r="O254" s="75"/>
      <c r="P254" s="75"/>
      <c r="Q254" s="75"/>
      <c r="R254" s="75"/>
      <c r="S254" s="75"/>
      <c r="T254" s="75"/>
      <c r="U254" s="75"/>
      <c r="V254" s="75"/>
      <c r="W254" s="75"/>
      <c r="X254" s="75"/>
      <c r="Y254" s="75"/>
      <c r="Z254" s="75"/>
    </row>
    <row r="255" spans="15:26">
      <c r="O255" s="75"/>
      <c r="P255" s="75"/>
      <c r="Q255" s="75"/>
      <c r="R255" s="75"/>
      <c r="S255" s="75"/>
      <c r="T255" s="75"/>
      <c r="U255" s="75"/>
      <c r="V255" s="75"/>
      <c r="W255" s="75"/>
      <c r="X255" s="75"/>
      <c r="Y255" s="75"/>
      <c r="Z255" s="75"/>
    </row>
    <row r="256" spans="15:26">
      <c r="O256" s="75"/>
      <c r="P256" s="75"/>
      <c r="Q256" s="75"/>
      <c r="R256" s="75"/>
      <c r="S256" s="75"/>
      <c r="T256" s="75"/>
      <c r="U256" s="75"/>
      <c r="V256" s="75"/>
      <c r="W256" s="75"/>
      <c r="X256" s="75"/>
      <c r="Y256" s="75"/>
      <c r="Z256" s="75"/>
    </row>
    <row r="257" spans="15:26">
      <c r="O257" s="75"/>
      <c r="P257" s="75"/>
      <c r="Q257" s="75"/>
      <c r="R257" s="75"/>
      <c r="S257" s="75"/>
      <c r="T257" s="75"/>
      <c r="U257" s="75"/>
      <c r="V257" s="75"/>
      <c r="W257" s="75"/>
      <c r="X257" s="75"/>
      <c r="Y257" s="75"/>
      <c r="Z257" s="75"/>
    </row>
    <row r="258" spans="15:26">
      <c r="O258" s="75"/>
      <c r="P258" s="75"/>
      <c r="Q258" s="75"/>
      <c r="R258" s="75"/>
      <c r="S258" s="75"/>
      <c r="T258" s="75"/>
      <c r="U258" s="75"/>
      <c r="V258" s="75"/>
      <c r="W258" s="75"/>
      <c r="X258" s="75"/>
      <c r="Y258" s="75"/>
      <c r="Z258" s="75"/>
    </row>
    <row r="259" spans="15:26">
      <c r="O259" s="75"/>
      <c r="P259" s="75"/>
      <c r="Q259" s="75"/>
      <c r="R259" s="75"/>
      <c r="S259" s="75"/>
      <c r="T259" s="75"/>
      <c r="U259" s="75"/>
      <c r="V259" s="75"/>
      <c r="W259" s="75"/>
      <c r="X259" s="75"/>
      <c r="Y259" s="75"/>
      <c r="Z259" s="75"/>
    </row>
    <row r="260" spans="15:26">
      <c r="O260" s="75"/>
      <c r="P260" s="75"/>
      <c r="Q260" s="75"/>
      <c r="R260" s="75"/>
      <c r="S260" s="75"/>
      <c r="T260" s="75"/>
      <c r="U260" s="75"/>
      <c r="V260" s="75"/>
      <c r="W260" s="75"/>
      <c r="X260" s="75"/>
      <c r="Y260" s="75"/>
      <c r="Z260" s="75"/>
    </row>
    <row r="261" spans="15:26">
      <c r="O261" s="75"/>
      <c r="P261" s="75"/>
      <c r="Q261" s="75"/>
      <c r="R261" s="75"/>
      <c r="S261" s="75"/>
      <c r="T261" s="75"/>
      <c r="U261" s="75"/>
      <c r="V261" s="75"/>
      <c r="W261" s="75"/>
      <c r="X261" s="75"/>
      <c r="Y261" s="75"/>
      <c r="Z261" s="75"/>
    </row>
    <row r="262" spans="15:26">
      <c r="O262" s="75"/>
      <c r="P262" s="75"/>
      <c r="Q262" s="75"/>
      <c r="R262" s="75"/>
      <c r="S262" s="75"/>
      <c r="T262" s="75"/>
      <c r="U262" s="75"/>
      <c r="V262" s="75"/>
      <c r="W262" s="75"/>
      <c r="X262" s="75"/>
      <c r="Y262" s="75"/>
      <c r="Z262" s="75"/>
    </row>
    <row r="263" spans="15:26">
      <c r="O263" s="75"/>
      <c r="P263" s="75"/>
      <c r="Q263" s="75"/>
      <c r="R263" s="75"/>
      <c r="S263" s="75"/>
      <c r="T263" s="75"/>
      <c r="U263" s="75"/>
      <c r="V263" s="75"/>
      <c r="W263" s="75"/>
      <c r="X263" s="75"/>
      <c r="Y263" s="75"/>
      <c r="Z263" s="75"/>
    </row>
    <row r="264" spans="15:26">
      <c r="O264" s="75"/>
      <c r="P264" s="75"/>
      <c r="Q264" s="75"/>
      <c r="R264" s="75"/>
      <c r="S264" s="75"/>
      <c r="T264" s="75"/>
      <c r="U264" s="75"/>
      <c r="V264" s="75"/>
      <c r="W264" s="75"/>
      <c r="X264" s="75"/>
      <c r="Y264" s="75"/>
      <c r="Z264" s="75"/>
    </row>
    <row r="265" spans="15:26">
      <c r="O265" s="75"/>
      <c r="P265" s="75"/>
      <c r="Q265" s="75"/>
      <c r="R265" s="75"/>
      <c r="S265" s="75"/>
      <c r="T265" s="75"/>
      <c r="U265" s="75"/>
      <c r="V265" s="75"/>
      <c r="W265" s="75"/>
      <c r="X265" s="75"/>
      <c r="Y265" s="75"/>
      <c r="Z265" s="75"/>
    </row>
    <row r="266" spans="15:26">
      <c r="O266" s="75"/>
      <c r="P266" s="75"/>
      <c r="Q266" s="75"/>
      <c r="R266" s="75"/>
      <c r="S266" s="75"/>
      <c r="T266" s="75"/>
      <c r="U266" s="75"/>
      <c r="V266" s="75"/>
      <c r="W266" s="75"/>
      <c r="X266" s="75"/>
      <c r="Y266" s="75"/>
      <c r="Z266" s="75"/>
    </row>
    <row r="267" spans="15:26">
      <c r="O267" s="75"/>
      <c r="P267" s="75"/>
      <c r="Q267" s="75"/>
      <c r="R267" s="75"/>
      <c r="S267" s="75"/>
      <c r="T267" s="75"/>
      <c r="U267" s="75"/>
      <c r="V267" s="75"/>
      <c r="W267" s="75"/>
      <c r="X267" s="75"/>
      <c r="Y267" s="75"/>
      <c r="Z267" s="75"/>
    </row>
    <row r="268" spans="15:26">
      <c r="O268" s="75"/>
      <c r="P268" s="75"/>
      <c r="Q268" s="75"/>
      <c r="R268" s="75"/>
      <c r="S268" s="75"/>
      <c r="T268" s="75"/>
      <c r="U268" s="75"/>
      <c r="V268" s="75"/>
      <c r="W268" s="75"/>
      <c r="X268" s="75"/>
      <c r="Y268" s="75"/>
      <c r="Z268" s="75"/>
    </row>
    <row r="269" spans="15:26">
      <c r="O269" s="75"/>
      <c r="P269" s="75"/>
      <c r="Q269" s="75"/>
      <c r="R269" s="75"/>
      <c r="S269" s="75"/>
      <c r="T269" s="75"/>
      <c r="U269" s="75"/>
      <c r="V269" s="75"/>
      <c r="W269" s="75"/>
      <c r="X269" s="75"/>
      <c r="Y269" s="75"/>
      <c r="Z269" s="75"/>
    </row>
    <row r="270" spans="15:26">
      <c r="O270" s="75"/>
      <c r="P270" s="75"/>
      <c r="Q270" s="75"/>
      <c r="R270" s="75"/>
      <c r="S270" s="75"/>
      <c r="T270" s="75"/>
      <c r="U270" s="75"/>
      <c r="V270" s="75"/>
      <c r="W270" s="75"/>
      <c r="X270" s="75"/>
      <c r="Y270" s="75"/>
      <c r="Z270" s="75"/>
    </row>
    <row r="271" spans="15:26">
      <c r="O271" s="75"/>
      <c r="P271" s="75"/>
      <c r="Q271" s="75"/>
      <c r="R271" s="75"/>
      <c r="S271" s="75"/>
      <c r="T271" s="75"/>
      <c r="U271" s="75"/>
      <c r="V271" s="75"/>
      <c r="W271" s="75"/>
      <c r="X271" s="75"/>
      <c r="Y271" s="75"/>
      <c r="Z271" s="75"/>
    </row>
    <row r="272" spans="15:26">
      <c r="O272" s="75"/>
      <c r="P272" s="75"/>
      <c r="Q272" s="75"/>
      <c r="R272" s="75"/>
      <c r="S272" s="75"/>
      <c r="T272" s="75"/>
      <c r="U272" s="75"/>
      <c r="V272" s="75"/>
      <c r="W272" s="75"/>
      <c r="X272" s="75"/>
      <c r="Y272" s="75"/>
      <c r="Z272" s="75"/>
    </row>
    <row r="273" spans="15:26">
      <c r="O273" s="75"/>
      <c r="P273" s="75"/>
      <c r="Q273" s="75"/>
      <c r="R273" s="75"/>
      <c r="S273" s="75"/>
      <c r="T273" s="75"/>
      <c r="U273" s="75"/>
      <c r="V273" s="75"/>
      <c r="W273" s="75"/>
      <c r="X273" s="75"/>
      <c r="Y273" s="75"/>
      <c r="Z273" s="75"/>
    </row>
    <row r="274" spans="15:26">
      <c r="O274" s="75"/>
      <c r="P274" s="75"/>
      <c r="Q274" s="75"/>
      <c r="R274" s="75"/>
      <c r="S274" s="75"/>
      <c r="T274" s="75"/>
      <c r="U274" s="75"/>
      <c r="V274" s="75"/>
      <c r="W274" s="75"/>
      <c r="X274" s="75"/>
      <c r="Y274" s="75"/>
      <c r="Z274" s="75"/>
    </row>
    <row r="275" spans="15:26">
      <c r="O275" s="75"/>
      <c r="P275" s="75"/>
      <c r="Q275" s="75"/>
      <c r="R275" s="75"/>
      <c r="S275" s="75"/>
      <c r="T275" s="75"/>
      <c r="U275" s="75"/>
      <c r="V275" s="75"/>
      <c r="W275" s="75"/>
      <c r="X275" s="75"/>
      <c r="Y275" s="75"/>
      <c r="Z275" s="75"/>
    </row>
    <row r="276" spans="15:26">
      <c r="O276" s="75"/>
      <c r="P276" s="75"/>
      <c r="Q276" s="75"/>
      <c r="R276" s="75"/>
      <c r="S276" s="75"/>
      <c r="T276" s="75"/>
      <c r="U276" s="75"/>
      <c r="V276" s="75"/>
      <c r="W276" s="75"/>
      <c r="X276" s="75"/>
      <c r="Y276" s="75"/>
      <c r="Z276" s="75"/>
    </row>
    <row r="277" spans="15:26">
      <c r="O277" s="75"/>
      <c r="P277" s="75"/>
      <c r="Q277" s="75"/>
      <c r="R277" s="75"/>
      <c r="S277" s="75"/>
      <c r="T277" s="75"/>
      <c r="U277" s="75"/>
      <c r="V277" s="75"/>
      <c r="W277" s="75"/>
      <c r="X277" s="75"/>
      <c r="Y277" s="75"/>
      <c r="Z277" s="75"/>
    </row>
    <row r="278" spans="15:26">
      <c r="O278" s="75"/>
      <c r="P278" s="75"/>
      <c r="Q278" s="75"/>
      <c r="R278" s="75"/>
      <c r="S278" s="75"/>
      <c r="T278" s="75"/>
      <c r="U278" s="75"/>
      <c r="V278" s="75"/>
      <c r="W278" s="75"/>
      <c r="X278" s="75"/>
      <c r="Y278" s="75"/>
      <c r="Z278" s="75"/>
    </row>
    <row r="279" spans="15:26">
      <c r="O279" s="75"/>
      <c r="P279" s="75"/>
      <c r="Q279" s="75"/>
      <c r="R279" s="75"/>
      <c r="S279" s="75"/>
      <c r="T279" s="75"/>
      <c r="U279" s="75"/>
      <c r="V279" s="75"/>
      <c r="W279" s="75"/>
      <c r="X279" s="75"/>
      <c r="Y279" s="75"/>
      <c r="Z279" s="75"/>
    </row>
    <row r="280" spans="15:26">
      <c r="O280" s="75"/>
      <c r="P280" s="75"/>
      <c r="Q280" s="75"/>
      <c r="R280" s="75"/>
      <c r="S280" s="75"/>
      <c r="T280" s="75"/>
      <c r="U280" s="75"/>
      <c r="V280" s="75"/>
      <c r="W280" s="75"/>
      <c r="X280" s="75"/>
      <c r="Y280" s="75"/>
      <c r="Z280" s="75"/>
    </row>
    <row r="281" spans="15:26">
      <c r="O281" s="75"/>
      <c r="P281" s="75"/>
      <c r="Q281" s="75"/>
      <c r="R281" s="75"/>
      <c r="S281" s="75"/>
      <c r="T281" s="75"/>
      <c r="U281" s="75"/>
      <c r="V281" s="75"/>
      <c r="W281" s="75"/>
      <c r="X281" s="75"/>
      <c r="Y281" s="75"/>
      <c r="Z281" s="75"/>
    </row>
    <row r="282" spans="15:26">
      <c r="O282" s="75"/>
      <c r="P282" s="75"/>
      <c r="Q282" s="75"/>
      <c r="R282" s="75"/>
      <c r="S282" s="75"/>
      <c r="T282" s="75"/>
      <c r="U282" s="75"/>
      <c r="V282" s="75"/>
      <c r="W282" s="75"/>
      <c r="X282" s="75"/>
      <c r="Y282" s="75"/>
      <c r="Z282" s="75"/>
    </row>
    <row r="283" spans="15:26">
      <c r="O283" s="75"/>
      <c r="P283" s="75"/>
      <c r="Q283" s="75"/>
      <c r="R283" s="75"/>
      <c r="S283" s="75"/>
      <c r="T283" s="75"/>
      <c r="U283" s="75"/>
      <c r="V283" s="75"/>
      <c r="W283" s="75"/>
      <c r="X283" s="75"/>
      <c r="Y283" s="75"/>
      <c r="Z283" s="75"/>
    </row>
    <row r="284" spans="15:26">
      <c r="O284" s="75"/>
      <c r="P284" s="75"/>
      <c r="Q284" s="75"/>
      <c r="R284" s="75"/>
      <c r="S284" s="75"/>
      <c r="T284" s="75"/>
      <c r="U284" s="75"/>
      <c r="V284" s="75"/>
      <c r="W284" s="75"/>
      <c r="X284" s="75"/>
      <c r="Y284" s="75"/>
      <c r="Z284" s="75"/>
    </row>
    <row r="285" spans="15:26">
      <c r="O285" s="75"/>
      <c r="P285" s="75"/>
      <c r="Q285" s="75"/>
      <c r="R285" s="75"/>
      <c r="S285" s="75"/>
      <c r="T285" s="75"/>
      <c r="U285" s="75"/>
      <c r="V285" s="75"/>
      <c r="W285" s="75"/>
      <c r="X285" s="75"/>
      <c r="Y285" s="75"/>
      <c r="Z285" s="75"/>
    </row>
    <row r="286" spans="15:26">
      <c r="O286" s="75"/>
      <c r="P286" s="75"/>
      <c r="Q286" s="75"/>
      <c r="R286" s="75"/>
      <c r="S286" s="75"/>
      <c r="T286" s="75"/>
      <c r="U286" s="75"/>
      <c r="V286" s="75"/>
      <c r="W286" s="75"/>
      <c r="X286" s="75"/>
      <c r="Y286" s="75"/>
      <c r="Z286" s="75"/>
    </row>
    <row r="287" spans="15:26">
      <c r="O287" s="75"/>
      <c r="P287" s="75"/>
      <c r="Q287" s="75"/>
      <c r="R287" s="75"/>
      <c r="S287" s="75"/>
      <c r="T287" s="75"/>
      <c r="U287" s="75"/>
      <c r="V287" s="75"/>
      <c r="W287" s="75"/>
      <c r="X287" s="75"/>
      <c r="Y287" s="75"/>
      <c r="Z287" s="75"/>
    </row>
    <row r="288" spans="15:26">
      <c r="O288" s="75"/>
      <c r="P288" s="75"/>
      <c r="Q288" s="75"/>
      <c r="R288" s="75"/>
      <c r="S288" s="75"/>
      <c r="T288" s="75"/>
      <c r="U288" s="75"/>
      <c r="V288" s="75"/>
      <c r="W288" s="75"/>
      <c r="X288" s="75"/>
      <c r="Y288" s="75"/>
      <c r="Z288" s="75"/>
    </row>
    <row r="289" spans="15:26">
      <c r="O289" s="75"/>
      <c r="P289" s="75"/>
      <c r="Q289" s="75"/>
      <c r="R289" s="75"/>
      <c r="S289" s="75"/>
      <c r="T289" s="75"/>
      <c r="U289" s="75"/>
      <c r="V289" s="75"/>
      <c r="W289" s="75"/>
      <c r="X289" s="75"/>
      <c r="Y289" s="75"/>
      <c r="Z289" s="75"/>
    </row>
    <row r="290" spans="15:26">
      <c r="O290" s="75"/>
      <c r="P290" s="75"/>
      <c r="Q290" s="75"/>
      <c r="R290" s="75"/>
      <c r="S290" s="75"/>
      <c r="T290" s="75"/>
      <c r="U290" s="75"/>
      <c r="V290" s="75"/>
      <c r="W290" s="75"/>
      <c r="X290" s="75"/>
      <c r="Y290" s="75"/>
      <c r="Z290" s="75"/>
    </row>
    <row r="291" spans="15:26">
      <c r="O291" s="75"/>
      <c r="P291" s="75"/>
      <c r="Q291" s="75"/>
      <c r="R291" s="75"/>
      <c r="S291" s="75"/>
      <c r="T291" s="75"/>
      <c r="U291" s="75"/>
      <c r="V291" s="75"/>
      <c r="W291" s="75"/>
      <c r="X291" s="75"/>
      <c r="Y291" s="75"/>
      <c r="Z291" s="75"/>
    </row>
    <row r="292" spans="15:26">
      <c r="O292" s="75"/>
      <c r="P292" s="75"/>
      <c r="Q292" s="75"/>
      <c r="R292" s="75"/>
      <c r="S292" s="75"/>
      <c r="T292" s="75"/>
      <c r="U292" s="75"/>
      <c r="V292" s="75"/>
      <c r="W292" s="75"/>
      <c r="X292" s="75"/>
      <c r="Y292" s="75"/>
      <c r="Z292" s="75"/>
    </row>
    <row r="293" spans="15:26">
      <c r="O293" s="75"/>
      <c r="P293" s="75"/>
      <c r="Q293" s="75"/>
      <c r="R293" s="75"/>
      <c r="S293" s="75"/>
      <c r="T293" s="75"/>
      <c r="U293" s="75"/>
      <c r="V293" s="75"/>
      <c r="W293" s="75"/>
      <c r="X293" s="75"/>
      <c r="Y293" s="75"/>
      <c r="Z293" s="75"/>
    </row>
    <row r="294" spans="15:26">
      <c r="O294" s="75"/>
      <c r="P294" s="75"/>
      <c r="Q294" s="75"/>
      <c r="R294" s="75"/>
      <c r="S294" s="75"/>
      <c r="T294" s="75"/>
      <c r="U294" s="75"/>
      <c r="V294" s="75"/>
      <c r="W294" s="75"/>
      <c r="X294" s="75"/>
      <c r="Y294" s="75"/>
      <c r="Z294" s="75"/>
    </row>
    <row r="295" spans="15:26">
      <c r="O295" s="75"/>
      <c r="P295" s="75"/>
      <c r="Q295" s="75"/>
      <c r="R295" s="75"/>
      <c r="S295" s="75"/>
      <c r="T295" s="75"/>
      <c r="U295" s="75"/>
      <c r="V295" s="75"/>
      <c r="W295" s="75"/>
      <c r="X295" s="75"/>
      <c r="Y295" s="75"/>
      <c r="Z295" s="75"/>
    </row>
    <row r="296" spans="15:26">
      <c r="O296" s="75"/>
      <c r="P296" s="75"/>
      <c r="Q296" s="75"/>
      <c r="R296" s="75"/>
      <c r="S296" s="75"/>
      <c r="T296" s="75"/>
      <c r="U296" s="75"/>
      <c r="V296" s="75"/>
      <c r="W296" s="75"/>
      <c r="X296" s="75"/>
      <c r="Y296" s="75"/>
      <c r="Z296" s="75"/>
    </row>
    <row r="297" spans="15:26">
      <c r="O297" s="75"/>
      <c r="P297" s="75"/>
      <c r="Q297" s="75"/>
      <c r="R297" s="75"/>
      <c r="S297" s="75"/>
      <c r="T297" s="75"/>
      <c r="U297" s="75"/>
      <c r="V297" s="75"/>
      <c r="W297" s="75"/>
      <c r="X297" s="75"/>
      <c r="Y297" s="75"/>
      <c r="Z297" s="75"/>
    </row>
    <row r="298" spans="15:26">
      <c r="O298" s="75"/>
      <c r="P298" s="75"/>
      <c r="Q298" s="75"/>
      <c r="R298" s="75"/>
      <c r="S298" s="75"/>
      <c r="T298" s="75"/>
      <c r="U298" s="75"/>
      <c r="V298" s="75"/>
      <c r="W298" s="75"/>
      <c r="X298" s="75"/>
      <c r="Y298" s="75"/>
      <c r="Z298" s="75"/>
    </row>
    <row r="299" spans="15:26">
      <c r="O299" s="75"/>
      <c r="P299" s="75"/>
      <c r="Q299" s="75"/>
      <c r="R299" s="75"/>
      <c r="S299" s="75"/>
      <c r="T299" s="75"/>
      <c r="U299" s="75"/>
      <c r="V299" s="75"/>
      <c r="W299" s="75"/>
      <c r="X299" s="75"/>
      <c r="Y299" s="75"/>
      <c r="Z299" s="75"/>
    </row>
    <row r="300" spans="15:26">
      <c r="O300" s="75"/>
      <c r="P300" s="75"/>
      <c r="Q300" s="75"/>
      <c r="R300" s="75"/>
      <c r="S300" s="75"/>
      <c r="T300" s="75"/>
      <c r="U300" s="75"/>
      <c r="V300" s="75"/>
      <c r="W300" s="75"/>
      <c r="X300" s="75"/>
      <c r="Y300" s="75"/>
      <c r="Z300" s="75"/>
    </row>
    <row r="301" spans="15:26">
      <c r="O301" s="75"/>
      <c r="P301" s="75"/>
      <c r="Q301" s="75"/>
      <c r="R301" s="75"/>
      <c r="S301" s="75"/>
      <c r="T301" s="75"/>
      <c r="U301" s="75"/>
      <c r="V301" s="75"/>
      <c r="W301" s="75"/>
      <c r="X301" s="75"/>
      <c r="Y301" s="75"/>
      <c r="Z301" s="75"/>
    </row>
    <row r="302" spans="15:26">
      <c r="O302" s="75"/>
      <c r="P302" s="75"/>
      <c r="Q302" s="75"/>
      <c r="R302" s="75"/>
      <c r="S302" s="75"/>
      <c r="T302" s="75"/>
      <c r="U302" s="75"/>
      <c r="V302" s="75"/>
      <c r="W302" s="75"/>
      <c r="X302" s="75"/>
      <c r="Y302" s="75"/>
      <c r="Z302" s="75"/>
    </row>
    <row r="303" spans="15:26">
      <c r="O303" s="75"/>
      <c r="P303" s="75"/>
      <c r="Q303" s="75"/>
      <c r="R303" s="75"/>
      <c r="S303" s="75"/>
      <c r="T303" s="75"/>
      <c r="U303" s="75"/>
      <c r="V303" s="75"/>
      <c r="W303" s="75"/>
      <c r="X303" s="75"/>
      <c r="Y303" s="75"/>
      <c r="Z303" s="75"/>
    </row>
    <row r="304" spans="15:26">
      <c r="O304" s="75"/>
      <c r="P304" s="75"/>
      <c r="Q304" s="75"/>
      <c r="R304" s="75"/>
      <c r="S304" s="75"/>
      <c r="T304" s="75"/>
      <c r="U304" s="75"/>
      <c r="V304" s="75"/>
      <c r="W304" s="75"/>
      <c r="X304" s="75"/>
      <c r="Y304" s="75"/>
      <c r="Z304" s="75"/>
    </row>
    <row r="305" spans="15:26">
      <c r="O305" s="75"/>
      <c r="P305" s="75"/>
      <c r="Q305" s="75"/>
      <c r="R305" s="75"/>
      <c r="S305" s="75"/>
      <c r="T305" s="75"/>
      <c r="U305" s="75"/>
      <c r="V305" s="75"/>
      <c r="W305" s="75"/>
      <c r="X305" s="75"/>
      <c r="Y305" s="75"/>
      <c r="Z305" s="75"/>
    </row>
    <row r="306" spans="15:26">
      <c r="O306" s="75"/>
      <c r="P306" s="75"/>
      <c r="Q306" s="75"/>
      <c r="R306" s="75"/>
      <c r="S306" s="75"/>
      <c r="T306" s="75"/>
      <c r="U306" s="75"/>
      <c r="V306" s="75"/>
      <c r="W306" s="75"/>
      <c r="X306" s="75"/>
      <c r="Y306" s="75"/>
      <c r="Z306" s="75"/>
    </row>
    <row r="307" spans="15:26">
      <c r="O307" s="75"/>
      <c r="P307" s="75"/>
      <c r="Q307" s="75"/>
      <c r="R307" s="75"/>
      <c r="S307" s="75"/>
      <c r="T307" s="75"/>
      <c r="U307" s="75"/>
      <c r="V307" s="75"/>
      <c r="W307" s="75"/>
      <c r="X307" s="75"/>
      <c r="Y307" s="75"/>
      <c r="Z307" s="75"/>
    </row>
    <row r="308" spans="15:26">
      <c r="O308" s="75"/>
      <c r="P308" s="75"/>
      <c r="Q308" s="75"/>
      <c r="R308" s="75"/>
      <c r="S308" s="75"/>
      <c r="T308" s="75"/>
      <c r="U308" s="75"/>
      <c r="V308" s="75"/>
      <c r="W308" s="75"/>
      <c r="X308" s="75"/>
      <c r="Y308" s="75"/>
      <c r="Z308" s="75"/>
    </row>
    <row r="309" spans="15:26">
      <c r="O309" s="75"/>
      <c r="P309" s="75"/>
      <c r="Q309" s="75"/>
      <c r="R309" s="75"/>
      <c r="S309" s="75"/>
      <c r="T309" s="75"/>
      <c r="U309" s="75"/>
      <c r="V309" s="75"/>
      <c r="W309" s="75"/>
      <c r="X309" s="75"/>
      <c r="Y309" s="75"/>
      <c r="Z309" s="75"/>
    </row>
    <row r="310" spans="15:26">
      <c r="O310" s="75"/>
      <c r="P310" s="75"/>
      <c r="Q310" s="75"/>
      <c r="R310" s="75"/>
      <c r="S310" s="75"/>
      <c r="T310" s="75"/>
      <c r="U310" s="75"/>
      <c r="V310" s="75"/>
      <c r="W310" s="75"/>
      <c r="X310" s="75"/>
      <c r="Y310" s="75"/>
      <c r="Z310" s="75"/>
    </row>
    <row r="311" spans="15:26">
      <c r="O311" s="75"/>
      <c r="P311" s="75"/>
      <c r="Q311" s="75"/>
      <c r="R311" s="75"/>
      <c r="S311" s="75"/>
      <c r="T311" s="75"/>
      <c r="U311" s="75"/>
      <c r="V311" s="75"/>
      <c r="W311" s="75"/>
      <c r="X311" s="75"/>
      <c r="Y311" s="75"/>
      <c r="Z311" s="75"/>
    </row>
    <row r="312" spans="15:26">
      <c r="O312" s="75"/>
      <c r="P312" s="75"/>
      <c r="Q312" s="75"/>
      <c r="R312" s="75"/>
      <c r="S312" s="75"/>
      <c r="T312" s="75"/>
      <c r="U312" s="75"/>
      <c r="V312" s="75"/>
      <c r="W312" s="75"/>
      <c r="X312" s="75"/>
      <c r="Y312" s="75"/>
      <c r="Z312" s="75"/>
    </row>
    <row r="313" spans="15:26">
      <c r="O313" s="75"/>
      <c r="P313" s="75"/>
      <c r="Q313" s="75"/>
      <c r="R313" s="75"/>
      <c r="S313" s="75"/>
      <c r="T313" s="75"/>
      <c r="U313" s="75"/>
      <c r="V313" s="75"/>
      <c r="W313" s="75"/>
      <c r="X313" s="75"/>
      <c r="Y313" s="75"/>
      <c r="Z313" s="75"/>
    </row>
    <row r="314" spans="15:26">
      <c r="O314" s="75"/>
      <c r="P314" s="75"/>
      <c r="Q314" s="75"/>
      <c r="R314" s="75"/>
      <c r="S314" s="75"/>
      <c r="T314" s="75"/>
      <c r="U314" s="75"/>
      <c r="V314" s="75"/>
      <c r="W314" s="75"/>
      <c r="X314" s="75"/>
      <c r="Y314" s="75"/>
      <c r="Z314" s="75"/>
    </row>
    <row r="315" spans="15:26">
      <c r="O315" s="75"/>
      <c r="P315" s="75"/>
      <c r="Q315" s="75"/>
      <c r="R315" s="75"/>
      <c r="S315" s="75"/>
      <c r="T315" s="75"/>
      <c r="U315" s="75"/>
      <c r="V315" s="75"/>
      <c r="W315" s="75"/>
      <c r="X315" s="75"/>
      <c r="Y315" s="75"/>
      <c r="Z315" s="75"/>
    </row>
    <row r="316" spans="15:26">
      <c r="O316" s="75"/>
      <c r="P316" s="75"/>
      <c r="Q316" s="75"/>
      <c r="R316" s="75"/>
      <c r="S316" s="75"/>
      <c r="T316" s="75"/>
      <c r="U316" s="75"/>
      <c r="V316" s="75"/>
      <c r="W316" s="75"/>
      <c r="X316" s="75"/>
      <c r="Y316" s="75"/>
      <c r="Z316" s="75"/>
    </row>
    <row r="317" spans="15:26">
      <c r="O317" s="75"/>
      <c r="P317" s="75"/>
      <c r="Q317" s="75"/>
      <c r="R317" s="75"/>
      <c r="S317" s="75"/>
      <c r="T317" s="75"/>
      <c r="U317" s="75"/>
      <c r="V317" s="75"/>
      <c r="W317" s="75"/>
      <c r="X317" s="75"/>
      <c r="Y317" s="75"/>
      <c r="Z317" s="75"/>
    </row>
    <row r="318" spans="15:26">
      <c r="O318" s="75"/>
      <c r="P318" s="75"/>
      <c r="Q318" s="75"/>
      <c r="R318" s="75"/>
      <c r="S318" s="75"/>
      <c r="T318" s="75"/>
      <c r="U318" s="75"/>
      <c r="V318" s="75"/>
      <c r="W318" s="75"/>
      <c r="X318" s="75"/>
      <c r="Y318" s="75"/>
      <c r="Z318" s="75"/>
    </row>
    <row r="319" spans="15:26">
      <c r="O319" s="75"/>
      <c r="P319" s="75"/>
      <c r="Q319" s="75"/>
      <c r="R319" s="75"/>
      <c r="S319" s="75"/>
      <c r="T319" s="75"/>
      <c r="U319" s="75"/>
      <c r="V319" s="75"/>
      <c r="W319" s="75"/>
      <c r="X319" s="75"/>
      <c r="Y319" s="75"/>
      <c r="Z319" s="75"/>
    </row>
    <row r="320" spans="15:26">
      <c r="O320" s="75"/>
      <c r="P320" s="75"/>
      <c r="Q320" s="75"/>
      <c r="R320" s="75"/>
      <c r="S320" s="75"/>
      <c r="T320" s="75"/>
      <c r="U320" s="75"/>
      <c r="V320" s="75"/>
      <c r="W320" s="75"/>
      <c r="X320" s="75"/>
      <c r="Y320" s="75"/>
      <c r="Z320" s="75"/>
    </row>
    <row r="321" spans="15:26">
      <c r="O321" s="75"/>
      <c r="P321" s="75"/>
      <c r="Q321" s="75"/>
      <c r="R321" s="75"/>
      <c r="S321" s="75"/>
      <c r="T321" s="75"/>
      <c r="U321" s="75"/>
      <c r="V321" s="75"/>
      <c r="W321" s="75"/>
      <c r="X321" s="75"/>
      <c r="Y321" s="75"/>
      <c r="Z321" s="75"/>
    </row>
    <row r="322" spans="15:26">
      <c r="O322" s="75"/>
      <c r="P322" s="75"/>
      <c r="Q322" s="75"/>
      <c r="R322" s="75"/>
      <c r="S322" s="75"/>
      <c r="T322" s="75"/>
      <c r="U322" s="75"/>
      <c r="V322" s="75"/>
      <c r="W322" s="75"/>
      <c r="X322" s="75"/>
      <c r="Y322" s="75"/>
      <c r="Z322" s="75"/>
    </row>
    <row r="323" spans="15:26">
      <c r="O323" s="75"/>
      <c r="P323" s="75"/>
      <c r="Q323" s="75"/>
      <c r="R323" s="75"/>
      <c r="S323" s="75"/>
      <c r="T323" s="75"/>
      <c r="U323" s="75"/>
      <c r="V323" s="75"/>
      <c r="W323" s="75"/>
      <c r="X323" s="75"/>
      <c r="Y323" s="75"/>
      <c r="Z323" s="75"/>
    </row>
    <row r="324" spans="15:26">
      <c r="O324" s="75"/>
      <c r="P324" s="75"/>
      <c r="Q324" s="75"/>
      <c r="R324" s="75"/>
      <c r="S324" s="75"/>
      <c r="T324" s="75"/>
      <c r="U324" s="75"/>
      <c r="V324" s="75"/>
      <c r="W324" s="75"/>
      <c r="X324" s="75"/>
      <c r="Y324" s="75"/>
      <c r="Z324" s="75"/>
    </row>
  </sheetData>
  <mergeCells count="1">
    <mergeCell ref="A150:L151"/>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zoomScaleSheetLayoutView="100" workbookViewId="0"/>
  </sheetViews>
  <sheetFormatPr baseColWidth="10" defaultColWidth="8.58203125" defaultRowHeight="14"/>
  <sheetData>
    <row r="1" spans="1:1" ht="25">
      <c r="A1" s="2" t="s">
        <v>0</v>
      </c>
    </row>
    <row r="2" spans="1:1">
      <c r="A2" s="1" t="str">
        <f>HYPERLINK("#'Sommaire'!A1", "Retour au sommaire")</f>
        <v>Retour au sommaire</v>
      </c>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baseColWidth="10" defaultColWidth="8.58203125" defaultRowHeight="14"/>
  <cols>
    <col min="1" max="1" width="31.08203125" bestFit="1" customWidth="1"/>
    <col min="2" max="9" width="11.33203125" bestFit="1" customWidth="1"/>
  </cols>
  <sheetData>
    <row r="1" spans="1:16" ht="25">
      <c r="A1" s="2" t="s">
        <v>1</v>
      </c>
    </row>
    <row r="2" spans="1:16">
      <c r="A2" s="1" t="str">
        <f>HYPERLINK("#'Sommaire'!A1", "Retour au sommaire")</f>
        <v>Retour au sommaire</v>
      </c>
    </row>
    <row r="4" spans="1:16" ht="25" customHeight="1" thickBot="1">
      <c r="A4" s="57"/>
      <c r="B4" s="136">
        <v>2018</v>
      </c>
      <c r="C4" s="136">
        <v>2019</v>
      </c>
      <c r="D4" s="136">
        <v>2020</v>
      </c>
      <c r="E4" s="136">
        <v>2021</v>
      </c>
      <c r="F4" s="136">
        <v>2022</v>
      </c>
      <c r="G4" s="136">
        <v>2023</v>
      </c>
      <c r="H4" s="136">
        <v>2024</v>
      </c>
      <c r="I4" s="136">
        <v>2025</v>
      </c>
    </row>
    <row r="5" spans="1:16" ht="25" customHeight="1" thickTop="1">
      <c r="A5" s="171" t="s">
        <v>744</v>
      </c>
      <c r="B5" s="172"/>
      <c r="C5" s="172"/>
      <c r="D5" s="172"/>
      <c r="E5" s="172"/>
      <c r="F5" s="172"/>
      <c r="G5" s="172"/>
      <c r="H5" s="172"/>
      <c r="I5" s="172"/>
    </row>
    <row r="6" spans="1:16" ht="25" customHeight="1">
      <c r="A6" s="58" t="s">
        <v>745</v>
      </c>
      <c r="B6" s="59">
        <v>43480</v>
      </c>
      <c r="C6" s="59">
        <v>43819</v>
      </c>
      <c r="D6" s="59">
        <v>43819</v>
      </c>
      <c r="E6" s="59">
        <v>44551</v>
      </c>
      <c r="F6" s="59">
        <v>44916</v>
      </c>
      <c r="G6" s="59">
        <v>45280</v>
      </c>
      <c r="H6" s="64">
        <v>45646</v>
      </c>
      <c r="I6" s="59">
        <v>46009</v>
      </c>
    </row>
    <row r="7" spans="1:16" ht="25" customHeight="1">
      <c r="A7" s="58" t="s">
        <v>746</v>
      </c>
      <c r="B7" s="59">
        <v>43487</v>
      </c>
      <c r="C7" s="59">
        <v>43487</v>
      </c>
      <c r="D7" s="59">
        <v>43852</v>
      </c>
      <c r="E7" s="59">
        <v>44216</v>
      </c>
      <c r="F7" s="59">
        <v>44581</v>
      </c>
      <c r="G7" s="59">
        <v>44944</v>
      </c>
      <c r="H7" s="64">
        <v>45308</v>
      </c>
      <c r="I7" s="59">
        <v>45672</v>
      </c>
      <c r="M7" s="68"/>
      <c r="N7" s="68"/>
      <c r="O7" s="68"/>
      <c r="P7" s="68"/>
    </row>
    <row r="8" spans="1:16" ht="25" customHeight="1">
      <c r="A8" s="58" t="s">
        <v>747</v>
      </c>
      <c r="B8" s="59">
        <v>43537</v>
      </c>
      <c r="C8" s="59">
        <v>43538</v>
      </c>
      <c r="D8" s="59">
        <v>43902</v>
      </c>
      <c r="E8" s="59">
        <v>44266</v>
      </c>
      <c r="F8" s="59">
        <v>44649</v>
      </c>
      <c r="G8" s="59">
        <v>44994</v>
      </c>
      <c r="H8" s="64">
        <v>45365</v>
      </c>
      <c r="I8" s="59">
        <v>45729</v>
      </c>
      <c r="L8" s="68"/>
      <c r="M8" s="68"/>
      <c r="N8" s="68"/>
      <c r="O8" s="68"/>
      <c r="P8" s="68"/>
    </row>
    <row r="9" spans="1:16" ht="25" customHeight="1">
      <c r="A9" s="58" t="s">
        <v>748</v>
      </c>
      <c r="B9" s="59">
        <v>43555</v>
      </c>
      <c r="C9" s="59">
        <v>43558</v>
      </c>
      <c r="D9" s="59">
        <v>43923</v>
      </c>
      <c r="E9" s="59">
        <v>44294</v>
      </c>
      <c r="F9" s="59">
        <v>44659</v>
      </c>
      <c r="G9" s="59">
        <v>45022</v>
      </c>
      <c r="H9" s="64">
        <v>45385</v>
      </c>
      <c r="I9" s="59">
        <v>45749</v>
      </c>
      <c r="L9" s="68"/>
      <c r="M9" s="68"/>
      <c r="N9" s="68"/>
      <c r="O9" s="68"/>
      <c r="P9" s="68"/>
    </row>
    <row r="10" spans="1:16" ht="25" customHeight="1">
      <c r="A10" s="173" t="s">
        <v>749</v>
      </c>
      <c r="B10" s="174"/>
      <c r="C10" s="174"/>
      <c r="D10" s="174"/>
      <c r="E10" s="174"/>
      <c r="F10" s="174"/>
      <c r="G10" s="174"/>
      <c r="H10" s="174"/>
      <c r="I10" s="174"/>
      <c r="L10" s="68"/>
      <c r="M10" s="68"/>
      <c r="N10" s="68"/>
      <c r="O10" s="68"/>
      <c r="P10" s="68"/>
    </row>
    <row r="11" spans="1:16" ht="28">
      <c r="A11" s="58" t="s">
        <v>750</v>
      </c>
      <c r="B11" s="60">
        <v>13469</v>
      </c>
      <c r="C11" s="60">
        <v>14744</v>
      </c>
      <c r="D11" s="60">
        <v>17127</v>
      </c>
      <c r="E11" s="60">
        <v>19203</v>
      </c>
      <c r="F11" s="60">
        <v>21229</v>
      </c>
      <c r="G11" s="60">
        <v>23096</v>
      </c>
      <c r="H11" s="65">
        <v>24935</v>
      </c>
      <c r="I11" s="60">
        <v>25618</v>
      </c>
      <c r="J11" s="67"/>
      <c r="P11" s="68"/>
    </row>
    <row r="12" spans="1:16" ht="25" customHeight="1">
      <c r="A12" s="61" t="s">
        <v>751</v>
      </c>
      <c r="B12" s="62">
        <v>2624</v>
      </c>
      <c r="C12" s="62">
        <v>3154</v>
      </c>
      <c r="D12" s="62">
        <v>4265</v>
      </c>
      <c r="E12" s="63" t="s">
        <v>752</v>
      </c>
      <c r="F12" s="63" t="s">
        <v>753</v>
      </c>
      <c r="G12" s="63" t="s">
        <v>774</v>
      </c>
      <c r="H12" s="66" t="s">
        <v>775</v>
      </c>
      <c r="I12" s="63" t="s">
        <v>776</v>
      </c>
      <c r="N12" s="68"/>
      <c r="O12" s="68"/>
      <c r="P12" s="68"/>
    </row>
    <row r="13" spans="1:16" ht="28">
      <c r="A13" s="58" t="s">
        <v>754</v>
      </c>
      <c r="B13" s="60">
        <v>811955</v>
      </c>
      <c r="C13" s="60">
        <v>897956</v>
      </c>
      <c r="D13" s="60">
        <v>949935</v>
      </c>
      <c r="E13" s="60">
        <v>930623</v>
      </c>
      <c r="F13" s="60">
        <v>936480</v>
      </c>
      <c r="G13" s="60">
        <v>916299</v>
      </c>
      <c r="H13" s="67">
        <v>945387</v>
      </c>
      <c r="I13" s="67">
        <v>980114</v>
      </c>
      <c r="J13" s="68"/>
      <c r="K13" s="68"/>
      <c r="L13" s="68"/>
      <c r="M13" s="68"/>
      <c r="N13" s="68"/>
      <c r="O13" s="68"/>
      <c r="P13" s="68"/>
    </row>
    <row r="14" spans="1:16" ht="25" customHeight="1">
      <c r="A14" s="58" t="s">
        <v>755</v>
      </c>
      <c r="B14" s="60">
        <v>6285039</v>
      </c>
      <c r="C14" s="60">
        <v>8649037</v>
      </c>
      <c r="D14" s="60">
        <v>10144171</v>
      </c>
      <c r="E14" s="60">
        <v>11480442</v>
      </c>
      <c r="F14" s="60">
        <v>12013095</v>
      </c>
      <c r="G14" s="60">
        <v>12293964</v>
      </c>
      <c r="H14" s="65">
        <v>12407106</v>
      </c>
      <c r="I14" s="65">
        <v>13052478</v>
      </c>
      <c r="K14" s="68"/>
      <c r="L14" s="68"/>
      <c r="M14" s="68"/>
      <c r="N14" s="68"/>
      <c r="O14" s="68"/>
      <c r="P14" s="68"/>
    </row>
    <row r="15" spans="1:16" ht="25" customHeight="1">
      <c r="A15" s="173" t="s">
        <v>756</v>
      </c>
      <c r="B15" s="174"/>
      <c r="C15" s="174"/>
      <c r="D15" s="174"/>
      <c r="E15" s="174"/>
      <c r="F15" s="174"/>
      <c r="G15" s="174"/>
      <c r="H15" s="174"/>
      <c r="I15" s="174"/>
      <c r="L15" s="68"/>
      <c r="M15" s="68"/>
      <c r="N15" s="68"/>
      <c r="O15" s="68"/>
      <c r="P15" s="68"/>
    </row>
    <row r="16" spans="1:16" ht="28">
      <c r="A16" s="58" t="s">
        <v>757</v>
      </c>
      <c r="B16" s="138">
        <v>615625</v>
      </c>
      <c r="C16" s="138">
        <v>626824</v>
      </c>
      <c r="D16" s="138">
        <v>647255</v>
      </c>
      <c r="E16" s="138">
        <v>619164</v>
      </c>
      <c r="F16" s="138">
        <v>606043</v>
      </c>
      <c r="G16" s="138">
        <v>610946</v>
      </c>
      <c r="H16" s="139">
        <v>625998</v>
      </c>
      <c r="I16" s="139">
        <v>630608</v>
      </c>
      <c r="K16" s="86"/>
      <c r="L16" s="68"/>
      <c r="M16" s="68"/>
      <c r="N16" s="68"/>
      <c r="O16" s="68"/>
      <c r="P16" s="68"/>
    </row>
    <row r="17" spans="1:16" ht="25" customHeight="1">
      <c r="A17" s="61" t="s">
        <v>758</v>
      </c>
      <c r="B17" s="62">
        <v>376313</v>
      </c>
      <c r="C17" s="62">
        <v>375654</v>
      </c>
      <c r="D17" s="62">
        <v>382147</v>
      </c>
      <c r="E17" s="62">
        <v>370440</v>
      </c>
      <c r="F17" s="62">
        <v>367379</v>
      </c>
      <c r="G17" s="62">
        <v>374576</v>
      </c>
      <c r="H17" s="69">
        <v>378148</v>
      </c>
      <c r="I17" s="69">
        <v>373849</v>
      </c>
      <c r="L17" s="137"/>
      <c r="M17" s="68"/>
      <c r="N17" s="68"/>
      <c r="O17" s="68"/>
      <c r="P17" s="68"/>
    </row>
    <row r="18" spans="1:16" ht="25" customHeight="1">
      <c r="A18" s="61" t="s">
        <v>759</v>
      </c>
      <c r="B18" s="62">
        <v>136687</v>
      </c>
      <c r="C18" s="62">
        <v>144005</v>
      </c>
      <c r="D18" s="62">
        <v>148060</v>
      </c>
      <c r="E18" s="62">
        <v>135298</v>
      </c>
      <c r="F18" s="62">
        <v>133765</v>
      </c>
      <c r="G18" s="62">
        <v>135570</v>
      </c>
      <c r="H18" s="69">
        <v>142185</v>
      </c>
      <c r="I18" s="69">
        <v>139835</v>
      </c>
      <c r="L18" s="68"/>
      <c r="M18" s="68"/>
      <c r="N18" s="68"/>
      <c r="O18" s="68"/>
      <c r="P18" s="68"/>
    </row>
    <row r="19" spans="1:16" ht="25" customHeight="1">
      <c r="A19" s="61" t="s">
        <v>760</v>
      </c>
      <c r="B19" s="62">
        <v>102625</v>
      </c>
      <c r="C19" s="62">
        <v>107165</v>
      </c>
      <c r="D19" s="62">
        <v>117048</v>
      </c>
      <c r="E19" s="62">
        <v>113426</v>
      </c>
      <c r="F19" s="62">
        <v>104899</v>
      </c>
      <c r="G19" s="62">
        <v>100800</v>
      </c>
      <c r="H19" s="69">
        <v>105665</v>
      </c>
      <c r="I19" s="69">
        <v>116924</v>
      </c>
      <c r="L19" s="68"/>
      <c r="M19" s="68"/>
      <c r="N19" s="68"/>
      <c r="O19" s="68"/>
      <c r="P19" s="68"/>
    </row>
    <row r="20" spans="1:16" ht="25" customHeight="1">
      <c r="A20" s="58" t="s">
        <v>761</v>
      </c>
      <c r="B20" s="138">
        <v>6820608</v>
      </c>
      <c r="C20" s="138">
        <v>6248705</v>
      </c>
      <c r="D20" s="138">
        <v>6532067</v>
      </c>
      <c r="E20" s="138">
        <v>7903876</v>
      </c>
      <c r="F20" s="138">
        <v>7793057</v>
      </c>
      <c r="G20" s="138">
        <v>8240616</v>
      </c>
      <c r="H20" s="139">
        <v>8413439</v>
      </c>
      <c r="I20" s="139">
        <v>9038212</v>
      </c>
      <c r="L20" s="68"/>
      <c r="M20" s="68"/>
      <c r="N20" s="68"/>
      <c r="O20" s="68"/>
      <c r="P20" s="68"/>
    </row>
    <row r="21" spans="1:16">
      <c r="L21" s="68"/>
      <c r="M21" s="68"/>
      <c r="N21" s="68"/>
      <c r="O21" s="68"/>
      <c r="P21" s="68"/>
    </row>
    <row r="22" spans="1:16">
      <c r="L22" s="68"/>
      <c r="M22" s="68"/>
      <c r="N22" s="68"/>
      <c r="O22" s="68"/>
      <c r="P22" s="68"/>
    </row>
    <row r="23" spans="1:16">
      <c r="L23" s="68"/>
      <c r="M23" s="68"/>
      <c r="N23" s="68"/>
      <c r="O23" s="68"/>
      <c r="P23" s="68"/>
    </row>
    <row r="24" spans="1:16">
      <c r="M24" s="68"/>
    </row>
  </sheetData>
  <mergeCells count="3">
    <mergeCell ref="A5:I5"/>
    <mergeCell ref="A10:I10"/>
    <mergeCell ref="A15:I1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zoomScaleNormal="100" workbookViewId="0"/>
  </sheetViews>
  <sheetFormatPr baseColWidth="10" defaultColWidth="8.58203125" defaultRowHeight="14"/>
  <cols>
    <col min="1" max="1" width="14.5" customWidth="1"/>
    <col min="2" max="2" width="13.58203125" customWidth="1"/>
    <col min="3" max="3" width="13.75" customWidth="1"/>
    <col min="4" max="4" width="13.58203125" customWidth="1"/>
    <col min="5" max="5" width="10.5" customWidth="1"/>
  </cols>
  <sheetData>
    <row r="1" spans="1:8" ht="15">
      <c r="A1" s="3" t="s">
        <v>2</v>
      </c>
    </row>
    <row r="2" spans="1:8">
      <c r="A2" s="1" t="str">
        <f>HYPERLINK("#'Sommaire'!A1", "Retour au sommaire")</f>
        <v>Retour au sommaire</v>
      </c>
    </row>
    <row r="4" spans="1:8" ht="63" customHeight="1">
      <c r="A4" s="76" t="s">
        <v>773</v>
      </c>
      <c r="B4" s="79" t="s">
        <v>763</v>
      </c>
      <c r="C4" s="79" t="s">
        <v>764</v>
      </c>
      <c r="D4" s="79" t="s">
        <v>765</v>
      </c>
      <c r="E4" s="79" t="s">
        <v>766</v>
      </c>
    </row>
    <row r="5" spans="1:8" ht="25" customHeight="1">
      <c r="A5" s="77" t="s">
        <v>3</v>
      </c>
      <c r="B5" s="80">
        <v>376941</v>
      </c>
      <c r="C5" s="80">
        <v>373849</v>
      </c>
      <c r="D5" s="81">
        <v>0.99199999999999999</v>
      </c>
      <c r="E5" s="82">
        <v>16.899999999999999</v>
      </c>
      <c r="H5" s="75"/>
    </row>
    <row r="6" spans="1:8" ht="25" customHeight="1">
      <c r="A6" s="77" t="s">
        <v>4</v>
      </c>
      <c r="B6" s="80">
        <v>142929</v>
      </c>
      <c r="C6" s="80">
        <v>139835</v>
      </c>
      <c r="D6" s="81">
        <v>0.97799999999999998</v>
      </c>
      <c r="E6" s="82">
        <v>12.6</v>
      </c>
      <c r="H6" s="75"/>
    </row>
    <row r="7" spans="1:8" ht="25" customHeight="1">
      <c r="A7" s="77" t="s">
        <v>5</v>
      </c>
      <c r="B7" s="80">
        <v>127815</v>
      </c>
      <c r="C7" s="80">
        <v>116924</v>
      </c>
      <c r="D7" s="81">
        <v>0.91500000000000004</v>
      </c>
      <c r="E7" s="85">
        <v>8</v>
      </c>
      <c r="H7" s="75"/>
    </row>
    <row r="8" spans="1:8" ht="25" customHeight="1">
      <c r="A8" s="78" t="s">
        <v>6</v>
      </c>
      <c r="B8" s="80">
        <v>647685</v>
      </c>
      <c r="C8" s="80">
        <v>630608</v>
      </c>
      <c r="D8" s="81">
        <v>0.97399999999999998</v>
      </c>
      <c r="E8" s="82">
        <v>14.3</v>
      </c>
    </row>
    <row r="9" spans="1:8">
      <c r="A9" s="175" t="s">
        <v>798</v>
      </c>
      <c r="B9" s="176"/>
      <c r="C9" s="176"/>
      <c r="D9" s="176"/>
      <c r="E9" s="176"/>
    </row>
    <row r="10" spans="1:8">
      <c r="A10" s="176"/>
      <c r="B10" s="176"/>
      <c r="C10" s="176"/>
      <c r="D10" s="176"/>
      <c r="E10" s="176"/>
    </row>
    <row r="12" spans="1:8">
      <c r="A12" s="16" t="s">
        <v>781</v>
      </c>
    </row>
    <row r="13" spans="1:8">
      <c r="A13" s="17" t="s">
        <v>685</v>
      </c>
    </row>
    <row r="14" spans="1:8">
      <c r="A14" s="18" t="s">
        <v>686</v>
      </c>
    </row>
    <row r="15" spans="1:8">
      <c r="A15" s="18"/>
    </row>
    <row r="16" spans="1:8">
      <c r="A16" s="75"/>
      <c r="B16" s="75"/>
      <c r="C16" s="75"/>
      <c r="D16" s="75"/>
      <c r="E16" s="75"/>
      <c r="F16" s="75"/>
      <c r="G16" s="75"/>
    </row>
  </sheetData>
  <mergeCells count="1">
    <mergeCell ref="A9:E10"/>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zoomScaleNormal="100" workbookViewId="0"/>
  </sheetViews>
  <sheetFormatPr baseColWidth="10" defaultColWidth="8.58203125" defaultRowHeight="14"/>
  <cols>
    <col min="1" max="1" width="15.75" customWidth="1"/>
    <col min="2" max="11" width="10.58203125" customWidth="1"/>
  </cols>
  <sheetData>
    <row r="1" spans="1:25" ht="15">
      <c r="A1" s="3" t="s">
        <v>7</v>
      </c>
    </row>
    <row r="2" spans="1:25">
      <c r="A2" s="1" t="str">
        <f>HYPERLINK("#'Sommaire'!A1", "Retour au sommaire")</f>
        <v>Retour au sommaire</v>
      </c>
    </row>
    <row r="4" spans="1:25" ht="42">
      <c r="A4" s="37"/>
      <c r="B4" s="12" t="s">
        <v>8</v>
      </c>
      <c r="C4" s="12" t="s">
        <v>13</v>
      </c>
      <c r="D4" s="12" t="s">
        <v>14</v>
      </c>
      <c r="E4" s="12" t="s">
        <v>15</v>
      </c>
      <c r="F4" s="12" t="s">
        <v>16</v>
      </c>
      <c r="G4" s="12" t="s">
        <v>17</v>
      </c>
      <c r="H4" s="12" t="s">
        <v>694</v>
      </c>
      <c r="I4" s="12" t="s">
        <v>19</v>
      </c>
      <c r="J4" s="12" t="s">
        <v>20</v>
      </c>
      <c r="K4" s="13" t="s">
        <v>21</v>
      </c>
      <c r="N4" s="68"/>
      <c r="O4" s="68"/>
      <c r="P4" s="68"/>
      <c r="Q4" s="68"/>
      <c r="R4" s="68"/>
      <c r="S4" s="68"/>
      <c r="T4" s="68"/>
      <c r="U4" s="68"/>
      <c r="V4" s="68"/>
      <c r="W4" s="68"/>
      <c r="X4" s="68"/>
      <c r="Y4" s="68"/>
    </row>
    <row r="5" spans="1:25">
      <c r="A5" s="5" t="s">
        <v>3</v>
      </c>
      <c r="B5" s="73">
        <v>0.42949678374560601</v>
      </c>
      <c r="C5" s="73">
        <v>5.2610783522598903E-2</v>
      </c>
      <c r="D5" s="73">
        <v>7.1550768618755395E-2</v>
      </c>
      <c r="E5" s="73">
        <v>0.102606755361973</v>
      </c>
      <c r="F5" s="73">
        <v>7.9538220428417794E-2</v>
      </c>
      <c r="G5" s="73">
        <v>9.6941989484628496E-2</v>
      </c>
      <c r="H5" s="73">
        <v>3.92152043689767E-2</v>
      </c>
      <c r="I5" s="73">
        <v>4.4988833963571298E-2</v>
      </c>
      <c r="J5" s="73">
        <v>2.04597550373147E-2</v>
      </c>
      <c r="K5" s="74">
        <v>6.2590905468158195E-2</v>
      </c>
      <c r="N5" s="68"/>
      <c r="O5" s="68"/>
      <c r="P5" s="68"/>
      <c r="Q5" s="68"/>
      <c r="R5" s="68"/>
      <c r="S5" s="68"/>
      <c r="T5" s="68"/>
      <c r="U5" s="68"/>
      <c r="V5" s="68"/>
      <c r="W5" s="68"/>
      <c r="X5" s="68"/>
      <c r="Y5" s="68"/>
    </row>
    <row r="6" spans="1:25">
      <c r="A6" s="5" t="s">
        <v>4</v>
      </c>
      <c r="B6" s="73">
        <v>0.14670011612130099</v>
      </c>
      <c r="C6" s="73">
        <v>1.6094905794817298E-2</v>
      </c>
      <c r="D6" s="73">
        <v>1.0054937593630599E-2</v>
      </c>
      <c r="E6" s="73">
        <v>0.21774898264072001</v>
      </c>
      <c r="F6" s="73">
        <v>0.435511873875496</v>
      </c>
      <c r="G6" s="73">
        <v>1.7047809441539299E-2</v>
      </c>
      <c r="H6" s="73">
        <v>9.3188789089814206E-2</v>
      </c>
      <c r="I6" s="73">
        <v>5.6725587746413999E-3</v>
      </c>
      <c r="J6" s="73">
        <v>7.7311562433672E-3</v>
      </c>
      <c r="K6" s="74">
        <v>5.0248870424672902E-2</v>
      </c>
      <c r="N6" s="68"/>
      <c r="O6" s="68"/>
      <c r="P6" s="68"/>
      <c r="Q6" s="68"/>
      <c r="R6" s="68"/>
      <c r="S6" s="68"/>
      <c r="T6" s="68"/>
      <c r="U6" s="68"/>
      <c r="V6" s="68"/>
      <c r="W6" s="68"/>
      <c r="X6" s="68"/>
      <c r="Y6" s="68"/>
    </row>
    <row r="7" spans="1:25">
      <c r="A7" s="5" t="s">
        <v>5</v>
      </c>
      <c r="B7" s="73">
        <v>7.4485165473850201E-2</v>
      </c>
      <c r="C7" s="73">
        <v>7.4888865458853301E-3</v>
      </c>
      <c r="D7" s="73">
        <v>5.4899753015686201E-3</v>
      </c>
      <c r="E7" s="73">
        <v>3.4386974204089302E-2</v>
      </c>
      <c r="F7" s="73">
        <v>0.71286469361620697</v>
      </c>
      <c r="G7" s="73">
        <v>2.15621423521769E-3</v>
      </c>
      <c r="H7" s="73">
        <v>9.8478094758577203E-2</v>
      </c>
      <c r="I7" s="73">
        <v>3.5133839145021602E-4</v>
      </c>
      <c r="J7" s="73">
        <v>1.37328433120812E-3</v>
      </c>
      <c r="K7" s="74">
        <v>6.2925373141946503E-2</v>
      </c>
      <c r="N7" s="68"/>
      <c r="O7" s="68"/>
      <c r="P7" s="68"/>
      <c r="Q7" s="68"/>
      <c r="R7" s="68"/>
      <c r="S7" s="68"/>
      <c r="T7" s="68"/>
      <c r="U7" s="68"/>
      <c r="V7" s="68"/>
      <c r="W7" s="68"/>
      <c r="X7" s="68"/>
      <c r="Y7" s="68"/>
    </row>
    <row r="8" spans="1:25">
      <c r="A8" s="7" t="s">
        <v>6</v>
      </c>
      <c r="B8" s="87">
        <v>0.30096328833791802</v>
      </c>
      <c r="C8" s="87">
        <v>3.6147258727211598E-2</v>
      </c>
      <c r="D8" s="87">
        <v>4.56656518279486E-2</v>
      </c>
      <c r="E8" s="87">
        <v>0.115490168923836</v>
      </c>
      <c r="F8" s="87">
        <v>0.27590211111927698</v>
      </c>
      <c r="G8" s="87">
        <v>6.1651072383057497E-2</v>
      </c>
      <c r="H8" s="87">
        <v>6.2171859557861003E-2</v>
      </c>
      <c r="I8" s="87">
        <v>2.7994146497952899E-2</v>
      </c>
      <c r="J8" s="87">
        <v>1.4098322716138201E-2</v>
      </c>
      <c r="K8" s="88">
        <v>5.9916119908799997E-2</v>
      </c>
      <c r="N8" s="68"/>
      <c r="O8" s="68"/>
      <c r="P8" s="68"/>
      <c r="Q8" s="68"/>
      <c r="R8" s="68"/>
      <c r="S8" s="68"/>
      <c r="T8" s="68"/>
      <c r="U8" s="68"/>
      <c r="V8" s="68"/>
      <c r="W8" s="68"/>
      <c r="X8" s="68"/>
      <c r="Y8" s="68"/>
    </row>
    <row r="9" spans="1:25">
      <c r="A9" s="177" t="s">
        <v>799</v>
      </c>
      <c r="B9" s="178"/>
      <c r="C9" s="178"/>
      <c r="D9" s="178"/>
      <c r="E9" s="178"/>
      <c r="F9" s="178"/>
      <c r="G9" s="178"/>
      <c r="H9" s="178"/>
      <c r="I9" s="178"/>
      <c r="J9" s="178"/>
      <c r="K9" s="178"/>
    </row>
    <row r="10" spans="1:25">
      <c r="A10" s="178"/>
      <c r="B10" s="178"/>
      <c r="C10" s="178"/>
      <c r="D10" s="178"/>
      <c r="E10" s="178"/>
      <c r="F10" s="178"/>
      <c r="G10" s="178"/>
      <c r="H10" s="178"/>
      <c r="I10" s="178"/>
      <c r="J10" s="178"/>
      <c r="K10" s="178"/>
    </row>
    <row r="11" spans="1:25">
      <c r="A11" s="19" t="s">
        <v>684</v>
      </c>
    </row>
    <row r="12" spans="1:25">
      <c r="A12" s="17" t="s">
        <v>685</v>
      </c>
    </row>
    <row r="13" spans="1:25">
      <c r="A13" s="18" t="s">
        <v>687</v>
      </c>
    </row>
    <row r="36" spans="1:11">
      <c r="A36" s="75"/>
      <c r="B36" s="75"/>
      <c r="C36" s="75"/>
      <c r="D36" s="75"/>
      <c r="E36" s="75"/>
      <c r="F36" s="75"/>
      <c r="G36" s="75"/>
      <c r="H36" s="75"/>
      <c r="I36" s="75"/>
      <c r="J36" s="75"/>
      <c r="K36" s="75"/>
    </row>
    <row r="37" spans="1:11">
      <c r="A37" s="75"/>
      <c r="B37" s="75"/>
      <c r="C37" s="75"/>
      <c r="D37" s="75"/>
      <c r="E37" s="75"/>
      <c r="F37" s="75"/>
      <c r="G37" s="75"/>
      <c r="H37" s="75"/>
      <c r="I37" s="75"/>
      <c r="J37" s="75"/>
      <c r="K37" s="75"/>
    </row>
    <row r="38" spans="1:11">
      <c r="A38" s="75"/>
      <c r="B38" s="75"/>
      <c r="C38" s="75"/>
      <c r="D38" s="75"/>
      <c r="E38" s="75"/>
      <c r="F38" s="75"/>
      <c r="G38" s="75"/>
      <c r="H38" s="75"/>
      <c r="I38" s="75"/>
      <c r="J38" s="75"/>
      <c r="K38" s="75"/>
    </row>
    <row r="39" spans="1:11">
      <c r="A39" s="75"/>
      <c r="B39" s="75"/>
      <c r="C39" s="75"/>
      <c r="D39" s="75"/>
      <c r="E39" s="75"/>
      <c r="F39" s="75"/>
      <c r="G39" s="75"/>
      <c r="H39" s="75"/>
      <c r="I39" s="75"/>
      <c r="J39" s="75"/>
      <c r="K39" s="75"/>
    </row>
    <row r="40" spans="1:11">
      <c r="A40" s="75"/>
      <c r="B40" s="75"/>
      <c r="C40" s="75"/>
      <c r="D40" s="75"/>
      <c r="E40" s="75"/>
      <c r="F40" s="75"/>
      <c r="G40" s="75"/>
      <c r="H40" s="75"/>
      <c r="I40" s="75"/>
      <c r="J40" s="75"/>
      <c r="K40" s="75"/>
    </row>
    <row r="41" spans="1:11">
      <c r="A41" s="75"/>
      <c r="B41" s="75"/>
      <c r="C41" s="75"/>
      <c r="D41" s="75"/>
      <c r="E41" s="75"/>
      <c r="F41" s="75"/>
      <c r="G41" s="75"/>
      <c r="H41" s="75"/>
      <c r="I41" s="75"/>
      <c r="J41" s="75"/>
      <c r="K41" s="75"/>
    </row>
    <row r="42" spans="1:11">
      <c r="A42" s="75"/>
      <c r="B42" s="75"/>
      <c r="C42" s="75"/>
      <c r="D42" s="75"/>
      <c r="E42" s="75"/>
      <c r="F42" s="75"/>
      <c r="G42" s="75"/>
      <c r="H42" s="75"/>
      <c r="I42" s="75"/>
      <c r="J42" s="75"/>
      <c r="K42" s="75"/>
    </row>
    <row r="43" spans="1:11">
      <c r="A43" s="75"/>
      <c r="B43" s="75"/>
      <c r="C43" s="75"/>
      <c r="D43" s="75"/>
      <c r="E43" s="75"/>
      <c r="F43" s="75"/>
      <c r="G43" s="75"/>
      <c r="H43" s="75"/>
      <c r="I43" s="75"/>
      <c r="J43" s="75"/>
      <c r="K43" s="75"/>
    </row>
    <row r="44" spans="1:11">
      <c r="A44" s="75"/>
      <c r="B44" s="75"/>
      <c r="C44" s="75"/>
      <c r="D44" s="75"/>
      <c r="E44" s="75"/>
      <c r="F44" s="75"/>
      <c r="G44" s="75"/>
      <c r="H44" s="75"/>
      <c r="I44" s="75"/>
      <c r="J44" s="75"/>
      <c r="K44" s="75"/>
    </row>
    <row r="45" spans="1:11">
      <c r="A45" s="75"/>
      <c r="B45" s="75"/>
      <c r="C45" s="75"/>
      <c r="D45" s="75"/>
      <c r="E45" s="75"/>
      <c r="F45" s="75"/>
      <c r="G45" s="75"/>
      <c r="H45" s="75"/>
      <c r="I45" s="75"/>
      <c r="J45" s="75"/>
      <c r="K45" s="75"/>
    </row>
    <row r="46" spans="1:11">
      <c r="A46" s="75"/>
      <c r="B46" s="75"/>
      <c r="C46" s="75"/>
      <c r="D46" s="75"/>
      <c r="E46" s="75"/>
      <c r="F46" s="75"/>
      <c r="G46" s="75"/>
      <c r="H46" s="75"/>
      <c r="I46" s="75"/>
      <c r="J46" s="75"/>
      <c r="K46" s="75"/>
    </row>
    <row r="47" spans="1:11">
      <c r="A47" s="75"/>
      <c r="B47" s="75"/>
      <c r="C47" s="75"/>
      <c r="D47" s="75"/>
      <c r="E47" s="75"/>
      <c r="F47" s="75"/>
      <c r="G47" s="75"/>
      <c r="H47" s="75"/>
      <c r="I47" s="75"/>
      <c r="J47" s="75"/>
      <c r="K47" s="75"/>
    </row>
    <row r="48" spans="1:11">
      <c r="A48" s="75"/>
      <c r="B48" s="75"/>
      <c r="C48" s="75"/>
      <c r="D48" s="75"/>
      <c r="E48" s="75"/>
      <c r="F48" s="75"/>
      <c r="G48" s="75"/>
      <c r="H48" s="75"/>
      <c r="I48" s="75"/>
      <c r="J48" s="75"/>
      <c r="K48" s="75"/>
    </row>
    <row r="49" spans="1:11">
      <c r="A49" s="75"/>
      <c r="B49" s="75"/>
      <c r="C49" s="75"/>
      <c r="D49" s="75"/>
      <c r="E49" s="75"/>
      <c r="F49" s="75"/>
      <c r="G49" s="75"/>
      <c r="H49" s="75"/>
      <c r="I49" s="75"/>
      <c r="J49" s="75"/>
      <c r="K49" s="75"/>
    </row>
    <row r="50" spans="1:11">
      <c r="A50" s="75"/>
      <c r="B50" s="75"/>
      <c r="C50" s="75"/>
      <c r="D50" s="75"/>
      <c r="E50" s="75"/>
      <c r="F50" s="75"/>
      <c r="G50" s="75"/>
      <c r="H50" s="75"/>
      <c r="I50" s="75"/>
      <c r="J50" s="75"/>
      <c r="K50" s="75"/>
    </row>
    <row r="51" spans="1:11">
      <c r="A51" s="75"/>
      <c r="B51" s="75"/>
      <c r="C51" s="75"/>
      <c r="D51" s="75"/>
      <c r="E51" s="75"/>
      <c r="F51" s="75"/>
      <c r="G51" s="75"/>
      <c r="H51" s="75"/>
      <c r="I51" s="75"/>
      <c r="J51" s="75"/>
      <c r="K51" s="75"/>
    </row>
  </sheetData>
  <mergeCells count="1">
    <mergeCell ref="A9:K10"/>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baseColWidth="10" defaultColWidth="8.58203125" defaultRowHeight="14"/>
  <cols>
    <col min="1" max="1" width="12.4140625" customWidth="1"/>
    <col min="2" max="2" width="13.33203125" customWidth="1"/>
    <col min="3" max="7" width="10.58203125" customWidth="1"/>
    <col min="19" max="19" width="12.33203125" bestFit="1" customWidth="1"/>
  </cols>
  <sheetData>
    <row r="1" spans="1:27" ht="15">
      <c r="A1" s="3" t="s">
        <v>786</v>
      </c>
    </row>
    <row r="2" spans="1:27">
      <c r="A2" s="1" t="str">
        <f>HYPERLINK("#'Sommaire'!A1", "Retour au sommaire")</f>
        <v>Retour au sommaire</v>
      </c>
    </row>
    <row r="3" spans="1:27">
      <c r="K3" s="75"/>
      <c r="L3" s="75"/>
      <c r="M3" s="75"/>
      <c r="N3" s="75"/>
      <c r="O3" s="75"/>
      <c r="P3" s="75"/>
      <c r="Q3" s="75"/>
      <c r="R3" s="75"/>
      <c r="S3" s="75"/>
      <c r="T3" s="75"/>
      <c r="U3" s="75"/>
      <c r="V3" s="75"/>
      <c r="W3" s="75"/>
      <c r="X3" s="75"/>
    </row>
    <row r="4" spans="1:27" ht="14" customHeight="1">
      <c r="A4" s="179" t="s">
        <v>688</v>
      </c>
      <c r="B4" s="179" t="s">
        <v>762</v>
      </c>
      <c r="C4" s="181" t="s">
        <v>689</v>
      </c>
      <c r="D4" s="182"/>
      <c r="E4" s="182"/>
      <c r="F4" s="182"/>
      <c r="G4" s="182"/>
      <c r="K4" s="75"/>
      <c r="L4" s="75"/>
      <c r="M4" s="75"/>
      <c r="N4" s="75"/>
      <c r="O4" s="75"/>
      <c r="P4" s="75"/>
      <c r="Q4" s="75"/>
      <c r="R4" s="75"/>
      <c r="S4" s="75"/>
      <c r="T4" s="75"/>
      <c r="U4" s="75"/>
      <c r="V4" s="75"/>
      <c r="W4" s="75"/>
      <c r="X4" s="75"/>
      <c r="Y4" s="75"/>
      <c r="Z4" s="75"/>
      <c r="AA4" s="75"/>
    </row>
    <row r="5" spans="1:27" ht="42" customHeight="1">
      <c r="A5" s="180"/>
      <c r="B5" s="180"/>
      <c r="C5" s="170">
        <v>1</v>
      </c>
      <c r="D5" s="170">
        <v>2</v>
      </c>
      <c r="E5" s="170">
        <v>3</v>
      </c>
      <c r="F5" s="170">
        <v>4</v>
      </c>
      <c r="G5" s="13" t="s">
        <v>691</v>
      </c>
      <c r="K5" s="75"/>
      <c r="L5" s="75"/>
      <c r="M5" s="75"/>
      <c r="N5" s="75"/>
      <c r="O5" s="75"/>
      <c r="P5" s="75"/>
      <c r="Q5" s="75"/>
      <c r="R5" s="75"/>
      <c r="S5" s="75"/>
      <c r="T5" s="75"/>
      <c r="U5" s="75"/>
      <c r="V5" s="75"/>
      <c r="W5" s="75"/>
      <c r="X5" s="75"/>
      <c r="Y5" s="75"/>
      <c r="Z5" s="75"/>
      <c r="AA5" s="75"/>
    </row>
    <row r="6" spans="1:27">
      <c r="A6" s="20" t="s">
        <v>8</v>
      </c>
      <c r="B6" s="141">
        <v>70.493714002993897</v>
      </c>
      <c r="C6" s="141">
        <v>14.273213373854702</v>
      </c>
      <c r="D6" s="141">
        <v>25.057643986241899</v>
      </c>
      <c r="E6" s="141">
        <v>31.810257367744999</v>
      </c>
      <c r="F6" s="141">
        <v>19.0995615682763</v>
      </c>
      <c r="G6" s="142">
        <v>9.759323703882</v>
      </c>
      <c r="K6" s="75"/>
      <c r="L6" s="75"/>
      <c r="M6" s="75"/>
      <c r="N6" s="75"/>
      <c r="O6" s="75"/>
      <c r="P6" s="75"/>
      <c r="Q6" s="75"/>
      <c r="R6" s="75"/>
      <c r="S6" s="75"/>
      <c r="T6" s="75"/>
      <c r="U6" s="75"/>
      <c r="V6" s="75"/>
      <c r="W6" s="75"/>
      <c r="X6" s="75"/>
      <c r="Y6" s="75"/>
      <c r="Z6" s="75"/>
      <c r="AA6" s="75"/>
    </row>
    <row r="7" spans="1:27">
      <c r="A7" s="20" t="s">
        <v>13</v>
      </c>
      <c r="B7" s="141">
        <v>19.784874280059899</v>
      </c>
      <c r="C7" s="141">
        <v>0.47128601771330098</v>
      </c>
      <c r="D7" s="141">
        <v>13.236885344447598</v>
      </c>
      <c r="E7" s="141">
        <v>29.2237406323889</v>
      </c>
      <c r="F7" s="141">
        <v>31.249148398990101</v>
      </c>
      <c r="G7" s="142">
        <v>25.818939606460102</v>
      </c>
      <c r="K7" s="75"/>
      <c r="L7" s="75"/>
      <c r="M7" s="75"/>
      <c r="N7" s="75"/>
      <c r="O7" s="75"/>
      <c r="P7" s="75"/>
      <c r="Q7" s="75"/>
      <c r="R7" s="75"/>
      <c r="S7" s="75"/>
      <c r="T7" s="75"/>
      <c r="U7" s="75"/>
      <c r="V7" s="75"/>
      <c r="W7" s="75"/>
      <c r="X7" s="75"/>
      <c r="Y7" s="75"/>
      <c r="Z7" s="75"/>
      <c r="AA7" s="75"/>
    </row>
    <row r="8" spans="1:27">
      <c r="A8" s="20" t="s">
        <v>14</v>
      </c>
      <c r="B8" s="141">
        <v>11.5686765787938</v>
      </c>
      <c r="C8" s="141">
        <v>1.08288898331803</v>
      </c>
      <c r="D8" s="141">
        <v>8.8097816402341191</v>
      </c>
      <c r="E8" s="141">
        <v>27.745260647266001</v>
      </c>
      <c r="F8" s="141">
        <v>31.749208394445699</v>
      </c>
      <c r="G8" s="142">
        <v>30.612860334736098</v>
      </c>
      <c r="K8" s="75"/>
      <c r="L8" s="75"/>
      <c r="M8" s="75"/>
      <c r="N8" s="75"/>
      <c r="O8" s="75"/>
      <c r="P8" s="75"/>
      <c r="Q8" s="75"/>
      <c r="R8" s="75"/>
      <c r="S8" s="75"/>
      <c r="T8" s="75"/>
      <c r="U8" s="75"/>
      <c r="V8" s="75"/>
      <c r="W8" s="75"/>
      <c r="X8" s="75"/>
      <c r="Y8" s="75"/>
      <c r="Z8" s="75"/>
      <c r="AA8" s="75"/>
    </row>
    <row r="9" spans="1:27">
      <c r="A9" s="20" t="s">
        <v>15</v>
      </c>
      <c r="B9" s="141">
        <v>37.507611701722801</v>
      </c>
      <c r="C9" s="141">
        <v>1.5926367502938399</v>
      </c>
      <c r="D9" s="141">
        <v>25.4944488132383</v>
      </c>
      <c r="E9" s="141">
        <v>36.614156583208604</v>
      </c>
      <c r="F9" s="141">
        <v>22.798339294622998</v>
      </c>
      <c r="G9" s="142">
        <v>13.500418558636301</v>
      </c>
      <c r="K9" s="75"/>
      <c r="L9" s="75"/>
      <c r="M9" s="75"/>
      <c r="N9" s="75"/>
      <c r="O9" s="75"/>
      <c r="P9" s="75"/>
      <c r="Q9" s="75"/>
      <c r="R9" s="75"/>
      <c r="S9" s="75"/>
      <c r="T9" s="75"/>
      <c r="U9" s="75"/>
      <c r="V9" s="75"/>
      <c r="W9" s="75"/>
      <c r="X9" s="75"/>
      <c r="Y9" s="75"/>
      <c r="Z9" s="75"/>
      <c r="AA9" s="75"/>
    </row>
    <row r="10" spans="1:27">
      <c r="A10" s="20" t="s">
        <v>16</v>
      </c>
      <c r="B10" s="141">
        <v>48.846034303402405</v>
      </c>
      <c r="C10" s="141">
        <v>26.8135585516854</v>
      </c>
      <c r="D10" s="141">
        <v>24.847172488125999</v>
      </c>
      <c r="E10" s="141">
        <v>26.836608479126799</v>
      </c>
      <c r="F10" s="141">
        <v>13.993578485002899</v>
      </c>
      <c r="G10" s="142">
        <v>7.5090819960587902</v>
      </c>
      <c r="K10" s="75"/>
      <c r="L10" s="75"/>
      <c r="M10" s="75"/>
      <c r="N10" s="75"/>
      <c r="O10" s="75"/>
      <c r="P10" s="75"/>
      <c r="Q10" s="75"/>
      <c r="R10" s="75"/>
      <c r="S10" s="75"/>
      <c r="T10" s="75"/>
      <c r="U10" s="75"/>
      <c r="V10" s="75"/>
      <c r="W10" s="75"/>
      <c r="X10" s="75"/>
      <c r="Y10" s="75"/>
      <c r="Z10" s="75"/>
      <c r="AA10" s="75"/>
    </row>
    <row r="11" spans="1:27">
      <c r="A11" s="20" t="s">
        <v>17</v>
      </c>
      <c r="B11" s="141">
        <v>17.6959378885139</v>
      </c>
      <c r="C11" s="141">
        <v>0.52333500609362704</v>
      </c>
      <c r="D11" s="141">
        <v>16.097928166893698</v>
      </c>
      <c r="E11" s="141">
        <v>31.562298372643198</v>
      </c>
      <c r="F11" s="141">
        <v>30.222596601906897</v>
      </c>
      <c r="G11" s="142">
        <v>21.5938418524625</v>
      </c>
      <c r="K11" s="75"/>
      <c r="L11" s="75"/>
      <c r="M11" s="75"/>
      <c r="N11" s="75"/>
      <c r="O11" s="75"/>
      <c r="P11" s="75"/>
      <c r="Q11" s="75"/>
      <c r="R11" s="75"/>
      <c r="S11" s="75"/>
      <c r="T11" s="75"/>
      <c r="U11" s="75"/>
      <c r="V11" s="75"/>
      <c r="W11" s="75"/>
      <c r="X11" s="75"/>
      <c r="Y11" s="75"/>
      <c r="Z11" s="75"/>
      <c r="AA11" s="75"/>
    </row>
    <row r="12" spans="1:27" ht="28">
      <c r="A12" s="140" t="s">
        <v>811</v>
      </c>
      <c r="B12" s="141">
        <v>12.4646373024129</v>
      </c>
      <c r="C12" s="141">
        <v>9.7502639848351791</v>
      </c>
      <c r="D12" s="141">
        <v>17.618920397440299</v>
      </c>
      <c r="E12" s="141">
        <v>24.035978270549499</v>
      </c>
      <c r="F12" s="141">
        <v>28.093075327913702</v>
      </c>
      <c r="G12" s="142">
        <v>20.501762019261399</v>
      </c>
      <c r="K12" s="75"/>
      <c r="L12" s="75"/>
      <c r="M12" s="75"/>
      <c r="N12" s="75"/>
      <c r="O12" s="75"/>
      <c r="P12" s="75"/>
      <c r="Q12" s="75"/>
      <c r="R12" s="75"/>
      <c r="S12" s="75"/>
      <c r="T12" s="75"/>
      <c r="U12" s="75"/>
      <c r="V12" s="75"/>
      <c r="W12" s="75"/>
      <c r="X12" s="75"/>
      <c r="Y12" s="75"/>
      <c r="Z12" s="75"/>
      <c r="AA12" s="75"/>
    </row>
    <row r="13" spans="1:27" ht="28">
      <c r="A13" s="140" t="s">
        <v>812</v>
      </c>
      <c r="B13" s="141">
        <v>7.0988633192093999</v>
      </c>
      <c r="C13" s="141">
        <v>0.27029441987222402</v>
      </c>
      <c r="D13" s="141">
        <v>3.97846579993745</v>
      </c>
      <c r="E13" s="141">
        <v>25.0569628736094</v>
      </c>
      <c r="F13" s="141">
        <v>38.162891480141198</v>
      </c>
      <c r="G13" s="142">
        <v>32.531385426439705</v>
      </c>
      <c r="K13" s="75"/>
      <c r="L13" s="75"/>
      <c r="M13" s="75"/>
      <c r="N13" s="75"/>
      <c r="O13" s="75"/>
      <c r="P13" s="75"/>
      <c r="Q13" s="75"/>
      <c r="R13" s="75"/>
      <c r="S13" s="75"/>
      <c r="T13" s="75"/>
      <c r="U13" s="75"/>
      <c r="V13" s="75"/>
      <c r="W13" s="75"/>
      <c r="X13" s="75"/>
      <c r="Y13" s="75"/>
      <c r="Z13" s="75"/>
      <c r="AA13" s="75"/>
    </row>
    <row r="14" spans="1:27" ht="28">
      <c r="A14" s="140" t="s">
        <v>813</v>
      </c>
      <c r="B14" s="141">
        <v>3.4395377159820399</v>
      </c>
      <c r="C14" s="141">
        <v>2.2083909635776897</v>
      </c>
      <c r="D14" s="141">
        <v>13.434762563393299</v>
      </c>
      <c r="E14" s="141">
        <v>32.208390963577699</v>
      </c>
      <c r="F14" s="141">
        <v>34.983863531581399</v>
      </c>
      <c r="G14" s="142">
        <v>17.16459197787</v>
      </c>
      <c r="K14" s="75"/>
      <c r="L14" s="75"/>
      <c r="M14" s="75"/>
      <c r="N14" s="75"/>
      <c r="O14" s="75"/>
      <c r="P14" s="75"/>
      <c r="Q14" s="75"/>
      <c r="R14" s="75"/>
      <c r="S14" s="75"/>
      <c r="T14" s="75"/>
      <c r="U14" s="75"/>
      <c r="V14" s="75"/>
      <c r="W14" s="75"/>
      <c r="X14" s="75"/>
      <c r="Y14" s="75"/>
      <c r="Z14" s="75"/>
      <c r="AA14" s="75"/>
    </row>
    <row r="15" spans="1:27" ht="28">
      <c r="A15" s="140" t="s">
        <v>814</v>
      </c>
      <c r="B15" s="141">
        <v>21.632614873265197</v>
      </c>
      <c r="C15" s="141">
        <v>4.6460485130152396</v>
      </c>
      <c r="D15" s="141">
        <v>23.596765798984002</v>
      </c>
      <c r="E15" s="141">
        <v>30.054172133971601</v>
      </c>
      <c r="F15" s="141">
        <v>24.777703658634902</v>
      </c>
      <c r="G15" s="142">
        <v>16.9253098953943</v>
      </c>
      <c r="K15" s="75"/>
      <c r="L15" s="75"/>
      <c r="M15" s="75"/>
      <c r="N15" s="75"/>
      <c r="O15" s="75"/>
      <c r="P15" s="75"/>
      <c r="Q15" s="75"/>
      <c r="R15" s="75"/>
      <c r="S15" s="75"/>
      <c r="T15" s="75"/>
      <c r="U15" s="75"/>
      <c r="V15" s="75"/>
      <c r="W15" s="75"/>
      <c r="X15" s="75"/>
      <c r="Y15" s="75"/>
      <c r="Z15" s="75"/>
      <c r="AA15" s="75"/>
    </row>
    <row r="16" spans="1:27">
      <c r="A16" s="21" t="s">
        <v>6</v>
      </c>
      <c r="B16" s="143" t="s">
        <v>794</v>
      </c>
      <c r="C16" s="143">
        <v>26.383109633877101</v>
      </c>
      <c r="D16" s="143">
        <v>26.9476441783168</v>
      </c>
      <c r="E16" s="143">
        <v>25.408970390480302</v>
      </c>
      <c r="F16" s="143">
        <v>14.207082688452999</v>
      </c>
      <c r="G16" s="144">
        <v>7.0531931088727102</v>
      </c>
      <c r="K16" s="75"/>
      <c r="L16" s="75"/>
      <c r="M16" s="75"/>
      <c r="N16" s="75"/>
      <c r="O16" s="75"/>
      <c r="P16" s="75"/>
      <c r="Q16" s="75"/>
      <c r="R16" s="75"/>
      <c r="S16" s="75"/>
      <c r="T16" s="75"/>
      <c r="U16" s="75"/>
      <c r="V16" s="75"/>
      <c r="W16" s="75"/>
      <c r="X16" s="75"/>
      <c r="Y16" s="75"/>
      <c r="Z16" s="75"/>
      <c r="AA16" s="75"/>
    </row>
    <row r="17" spans="1:27">
      <c r="A17" s="183" t="s">
        <v>800</v>
      </c>
      <c r="B17" s="184"/>
      <c r="C17" s="184"/>
      <c r="D17" s="184"/>
      <c r="E17" s="184"/>
      <c r="F17" s="184"/>
      <c r="G17" s="184"/>
      <c r="K17" s="75"/>
      <c r="L17" s="75"/>
      <c r="M17" s="75"/>
      <c r="N17" s="75"/>
      <c r="O17" s="75"/>
      <c r="P17" s="75"/>
      <c r="Q17" s="75"/>
      <c r="R17" s="75"/>
      <c r="S17" s="75"/>
      <c r="T17" s="75"/>
      <c r="U17" s="75"/>
      <c r="V17" s="75"/>
      <c r="W17" s="75"/>
      <c r="X17" s="75"/>
      <c r="Y17" s="75"/>
      <c r="Z17" s="75"/>
      <c r="AA17" s="75"/>
    </row>
    <row r="18" spans="1:27">
      <c r="A18" s="185"/>
      <c r="B18" s="185"/>
      <c r="C18" s="185"/>
      <c r="D18" s="185"/>
      <c r="E18" s="185"/>
      <c r="F18" s="185"/>
      <c r="G18" s="185"/>
      <c r="K18" s="75"/>
      <c r="L18" s="75"/>
      <c r="M18" s="75"/>
      <c r="N18" s="75"/>
      <c r="O18" s="75"/>
      <c r="P18" s="75"/>
      <c r="Q18" s="75"/>
      <c r="R18" s="75"/>
      <c r="S18" s="75"/>
      <c r="T18" s="75"/>
      <c r="U18" s="75"/>
      <c r="V18" s="75"/>
      <c r="W18" s="75"/>
      <c r="X18" s="75"/>
      <c r="Y18" s="75"/>
      <c r="Z18" s="75"/>
      <c r="AA18" s="75"/>
    </row>
    <row r="19" spans="1:27">
      <c r="K19" s="75"/>
      <c r="L19" s="75"/>
      <c r="M19" s="75"/>
      <c r="N19" s="75"/>
      <c r="O19" s="75"/>
      <c r="P19" s="75"/>
      <c r="Q19" s="75"/>
      <c r="R19" s="75"/>
      <c r="S19" s="75"/>
      <c r="T19" s="75"/>
      <c r="U19" s="75"/>
      <c r="V19" s="75"/>
      <c r="W19" s="75"/>
      <c r="X19" s="75"/>
      <c r="Y19" s="75"/>
      <c r="Z19" s="75"/>
      <c r="AA19" s="75"/>
    </row>
    <row r="20" spans="1:27">
      <c r="A20" s="185" t="s">
        <v>690</v>
      </c>
      <c r="B20" s="185"/>
      <c r="C20" s="185"/>
      <c r="D20" s="185"/>
      <c r="E20" s="185"/>
      <c r="F20" s="185"/>
      <c r="G20" s="185"/>
      <c r="K20" s="75"/>
      <c r="L20" s="75"/>
      <c r="M20" s="75"/>
      <c r="N20" s="75"/>
      <c r="O20" s="75"/>
      <c r="P20" s="75"/>
      <c r="Q20" s="75"/>
      <c r="R20" s="75"/>
      <c r="S20" s="75"/>
      <c r="T20" s="75"/>
      <c r="U20" s="75"/>
      <c r="V20" s="75"/>
      <c r="W20" s="75"/>
      <c r="X20" s="75"/>
    </row>
    <row r="21" spans="1:27">
      <c r="A21" s="185"/>
      <c r="B21" s="185"/>
      <c r="C21" s="185"/>
      <c r="D21" s="185"/>
      <c r="E21" s="185"/>
      <c r="F21" s="185"/>
      <c r="G21" s="185"/>
      <c r="K21" s="75"/>
      <c r="L21" s="75"/>
      <c r="M21" s="75"/>
      <c r="N21" s="75"/>
      <c r="O21" s="75"/>
      <c r="P21" s="75"/>
      <c r="Q21" s="75"/>
      <c r="R21" s="75"/>
      <c r="S21" s="75"/>
      <c r="T21" s="75"/>
      <c r="U21" s="75"/>
      <c r="V21" s="75"/>
      <c r="W21" s="75"/>
      <c r="X21" s="75"/>
    </row>
    <row r="22" spans="1:27">
      <c r="A22" s="185"/>
      <c r="B22" s="185"/>
      <c r="C22" s="185"/>
      <c r="D22" s="185"/>
      <c r="E22" s="185"/>
      <c r="F22" s="185"/>
      <c r="G22" s="185"/>
      <c r="K22" s="75"/>
      <c r="L22" s="75"/>
      <c r="M22" s="75"/>
      <c r="N22" s="75"/>
      <c r="O22" s="75"/>
      <c r="P22" s="75"/>
      <c r="Q22" s="75"/>
      <c r="R22" s="75"/>
      <c r="S22" s="75"/>
      <c r="T22" s="75"/>
      <c r="U22" s="75"/>
      <c r="V22" s="75"/>
      <c r="W22" s="75"/>
      <c r="X22" s="75"/>
    </row>
    <row r="23" spans="1:27">
      <c r="A23" s="185"/>
      <c r="B23" s="185"/>
      <c r="C23" s="185"/>
      <c r="D23" s="185"/>
      <c r="E23" s="185"/>
      <c r="F23" s="185"/>
      <c r="G23" s="185"/>
      <c r="K23" s="75"/>
      <c r="L23" s="75"/>
      <c r="M23" s="75"/>
      <c r="N23" s="75"/>
      <c r="O23" s="75"/>
      <c r="P23" s="75"/>
      <c r="Q23" s="75"/>
      <c r="R23" s="75"/>
      <c r="S23" s="75"/>
      <c r="T23" s="75"/>
      <c r="U23" s="75"/>
      <c r="V23" s="75"/>
      <c r="W23" s="75"/>
      <c r="X23" s="75"/>
    </row>
    <row r="24" spans="1:27">
      <c r="K24" s="75"/>
      <c r="L24" s="75"/>
      <c r="M24" s="75"/>
      <c r="N24" s="75"/>
      <c r="O24" s="75"/>
      <c r="P24" s="75"/>
      <c r="Q24" s="75"/>
      <c r="R24" s="75"/>
      <c r="S24" s="75"/>
      <c r="T24" s="75"/>
      <c r="U24" s="75"/>
      <c r="V24" s="75"/>
      <c r="W24" s="75"/>
      <c r="X24" s="75"/>
    </row>
    <row r="25" spans="1:27">
      <c r="A25" s="19" t="s">
        <v>684</v>
      </c>
    </row>
    <row r="26" spans="1:27">
      <c r="A26" s="17" t="s">
        <v>685</v>
      </c>
    </row>
    <row r="27" spans="1:27">
      <c r="A27" s="18" t="s">
        <v>687</v>
      </c>
    </row>
  </sheetData>
  <mergeCells count="5">
    <mergeCell ref="A4:A5"/>
    <mergeCell ref="B4:B5"/>
    <mergeCell ref="C4:G4"/>
    <mergeCell ref="A17:G18"/>
    <mergeCell ref="A20:G23"/>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zoomScaleNormal="100" workbookViewId="0"/>
  </sheetViews>
  <sheetFormatPr baseColWidth="10" defaultColWidth="8.58203125" defaultRowHeight="14"/>
  <cols>
    <col min="1" max="1" width="21" customWidth="1"/>
    <col min="2" max="11" width="15.58203125" customWidth="1"/>
  </cols>
  <sheetData>
    <row r="1" spans="1:23" ht="15">
      <c r="A1" s="3" t="s">
        <v>787</v>
      </c>
    </row>
    <row r="2" spans="1:23">
      <c r="A2" s="1" t="str">
        <f>HYPERLINK("#'Sommaire'!A1", "Retour au sommaire")</f>
        <v>Retour au sommaire</v>
      </c>
    </row>
    <row r="3" spans="1:23" ht="14.5" thickBot="1">
      <c r="A3" s="75"/>
      <c r="B3" s="75"/>
      <c r="C3" s="75"/>
      <c r="D3" s="75"/>
      <c r="E3" s="75"/>
      <c r="F3" s="75"/>
      <c r="G3" s="75"/>
      <c r="H3" s="75"/>
      <c r="I3" s="75"/>
      <c r="J3" s="75"/>
      <c r="K3" s="75"/>
    </row>
    <row r="4" spans="1:23" ht="30" customHeight="1" thickTop="1" thickBot="1">
      <c r="A4" s="186" t="s">
        <v>692</v>
      </c>
      <c r="B4" s="188" t="s">
        <v>693</v>
      </c>
      <c r="C4" s="188"/>
      <c r="D4" s="188"/>
      <c r="E4" s="188"/>
      <c r="F4" s="188"/>
      <c r="G4" s="188"/>
      <c r="H4" s="188"/>
      <c r="I4" s="188"/>
      <c r="J4" s="188"/>
      <c r="K4" s="189"/>
    </row>
    <row r="5" spans="1:23" ht="29" thickTop="1" thickBot="1">
      <c r="A5" s="187"/>
      <c r="B5" s="169" t="s">
        <v>8</v>
      </c>
      <c r="C5" s="162" t="s">
        <v>13</v>
      </c>
      <c r="D5" s="164" t="s">
        <v>14</v>
      </c>
      <c r="E5" s="162" t="s">
        <v>15</v>
      </c>
      <c r="F5" s="165" t="s">
        <v>16</v>
      </c>
      <c r="G5" s="165" t="s">
        <v>17</v>
      </c>
      <c r="H5" s="165" t="s">
        <v>18</v>
      </c>
      <c r="I5" s="164" t="s">
        <v>19</v>
      </c>
      <c r="J5" s="164" t="s">
        <v>20</v>
      </c>
      <c r="K5" s="163" t="s">
        <v>21</v>
      </c>
      <c r="M5" s="75"/>
      <c r="N5" s="75"/>
      <c r="O5" s="75"/>
      <c r="P5" s="75"/>
      <c r="Q5" s="75"/>
      <c r="R5" s="75"/>
      <c r="S5" s="75"/>
      <c r="T5" s="75"/>
      <c r="U5" s="75"/>
      <c r="V5" s="75"/>
      <c r="W5" s="75"/>
    </row>
    <row r="6" spans="1:23" ht="15" thickTop="1" thickBot="1">
      <c r="A6" s="160" t="s">
        <v>8</v>
      </c>
      <c r="B6" s="156" t="s">
        <v>794</v>
      </c>
      <c r="C6" s="155">
        <v>25.0421222884831</v>
      </c>
      <c r="D6" s="149">
        <v>13.317616677051999</v>
      </c>
      <c r="E6" s="148">
        <v>40.884601800966806</v>
      </c>
      <c r="F6" s="149">
        <v>35.875817419843905</v>
      </c>
      <c r="G6" s="148">
        <v>22.720841141047202</v>
      </c>
      <c r="H6" s="149">
        <v>12.061708871437601</v>
      </c>
      <c r="I6" s="148">
        <v>8.9265508763010697</v>
      </c>
      <c r="J6" s="149">
        <v>4.20278085837238</v>
      </c>
      <c r="K6" s="151">
        <v>24.6932215171222</v>
      </c>
      <c r="M6" s="75"/>
      <c r="N6" s="75"/>
      <c r="O6" s="75"/>
      <c r="P6" s="75"/>
      <c r="Q6" s="75"/>
      <c r="R6" s="75"/>
      <c r="S6" s="75"/>
      <c r="T6" s="75"/>
      <c r="U6" s="75"/>
      <c r="V6" s="75"/>
      <c r="W6" s="75"/>
    </row>
    <row r="7" spans="1:23" ht="15" thickTop="1" thickBot="1">
      <c r="A7" s="166" t="s">
        <v>13</v>
      </c>
      <c r="B7" s="157">
        <v>89.225343646054597</v>
      </c>
      <c r="C7" s="146" t="s">
        <v>794</v>
      </c>
      <c r="D7" s="149">
        <v>48.676311465555202</v>
      </c>
      <c r="E7" s="148">
        <v>31.152967579048603</v>
      </c>
      <c r="F7" s="149">
        <v>26.839257804672801</v>
      </c>
      <c r="G7" s="148">
        <v>21.493207229591601</v>
      </c>
      <c r="H7" s="149">
        <v>31.055183745441401</v>
      </c>
      <c r="I7" s="148">
        <v>8.9624494048811805</v>
      </c>
      <c r="J7" s="149">
        <v>1.80419188073578</v>
      </c>
      <c r="K7" s="151">
        <v>18.320041678355299</v>
      </c>
      <c r="M7" s="75"/>
      <c r="N7" s="75"/>
      <c r="O7" s="75"/>
      <c r="P7" s="75"/>
      <c r="Q7" s="75"/>
      <c r="R7" s="75"/>
      <c r="S7" s="75"/>
      <c r="T7" s="75"/>
      <c r="U7" s="75"/>
      <c r="V7" s="75"/>
      <c r="W7" s="75"/>
    </row>
    <row r="8" spans="1:23" ht="15" thickTop="1" thickBot="1">
      <c r="A8" s="166" t="s">
        <v>14</v>
      </c>
      <c r="B8" s="158">
        <v>81.150877962523808</v>
      </c>
      <c r="C8" s="147">
        <v>83.246747906186201</v>
      </c>
      <c r="D8" s="150" t="s">
        <v>794</v>
      </c>
      <c r="E8" s="148">
        <v>24.289611119487901</v>
      </c>
      <c r="F8" s="149">
        <v>19.498855427466999</v>
      </c>
      <c r="G8" s="148">
        <v>24.902334379669096</v>
      </c>
      <c r="H8" s="149">
        <v>34.771702328896701</v>
      </c>
      <c r="I8" s="148">
        <v>9.4362123559003699</v>
      </c>
      <c r="J8" s="149">
        <v>1.08563047441503</v>
      </c>
      <c r="K8" s="151">
        <v>15.875974942771402</v>
      </c>
      <c r="M8" s="75"/>
      <c r="N8" s="75"/>
      <c r="O8" s="75"/>
      <c r="P8" s="75"/>
      <c r="Q8" s="75"/>
      <c r="R8" s="75"/>
      <c r="S8" s="75"/>
      <c r="T8" s="75"/>
      <c r="U8" s="75"/>
      <c r="V8" s="75"/>
      <c r="W8" s="75"/>
    </row>
    <row r="9" spans="1:23" ht="15" thickTop="1" thickBot="1">
      <c r="A9" s="166" t="s">
        <v>15</v>
      </c>
      <c r="B9" s="158">
        <v>76.840601033290199</v>
      </c>
      <c r="C9" s="148">
        <v>16.432865731462901</v>
      </c>
      <c r="D9" s="149">
        <v>7.49177680255025</v>
      </c>
      <c r="E9" s="146" t="s">
        <v>794</v>
      </c>
      <c r="F9" s="145">
        <v>60.313876698544803</v>
      </c>
      <c r="G9" s="148">
        <v>18.778062454021999</v>
      </c>
      <c r="H9" s="149">
        <v>9.389242620261621</v>
      </c>
      <c r="I9" s="148">
        <v>10.7303214022983</v>
      </c>
      <c r="J9" s="149">
        <v>4.9715464684643598</v>
      </c>
      <c r="K9" s="151">
        <v>20.418474078959601</v>
      </c>
      <c r="M9" s="75"/>
      <c r="N9" s="75"/>
      <c r="O9" s="75"/>
      <c r="P9" s="75"/>
      <c r="Q9" s="75"/>
      <c r="R9" s="75"/>
      <c r="S9" s="75"/>
      <c r="T9" s="75"/>
      <c r="U9" s="75"/>
      <c r="V9" s="75"/>
      <c r="W9" s="75"/>
    </row>
    <row r="10" spans="1:23" ht="15" thickTop="1" thickBot="1">
      <c r="A10" s="166" t="s">
        <v>16</v>
      </c>
      <c r="B10" s="158">
        <v>51.775331383287792</v>
      </c>
      <c r="C10" s="148">
        <v>10.871124933853199</v>
      </c>
      <c r="D10" s="149">
        <v>4.6181016599194198</v>
      </c>
      <c r="E10" s="148">
        <v>46.313472520266096</v>
      </c>
      <c r="F10" s="150" t="s">
        <v>794</v>
      </c>
      <c r="G10" s="148">
        <v>6.925366932119589</v>
      </c>
      <c r="H10" s="149">
        <v>11.1590867034383</v>
      </c>
      <c r="I10" s="148">
        <v>2.49328792605843</v>
      </c>
      <c r="J10" s="149">
        <v>2.33908066500664</v>
      </c>
      <c r="K10" s="151">
        <v>16.297597288549401</v>
      </c>
      <c r="M10" s="75"/>
      <c r="N10" s="75"/>
      <c r="O10" s="75"/>
      <c r="P10" s="75"/>
      <c r="Q10" s="75"/>
      <c r="R10" s="75"/>
      <c r="S10" s="75"/>
      <c r="T10" s="75"/>
      <c r="U10" s="75"/>
      <c r="V10" s="75"/>
      <c r="W10" s="75"/>
    </row>
    <row r="11" spans="1:23" ht="15" thickTop="1" thickBot="1">
      <c r="A11" s="166" t="s">
        <v>17</v>
      </c>
      <c r="B11" s="158">
        <v>90.510968528209915</v>
      </c>
      <c r="C11" s="148">
        <v>24.030396444189499</v>
      </c>
      <c r="D11" s="149">
        <v>16.279840848806398</v>
      </c>
      <c r="E11" s="148">
        <v>39.801240232274701</v>
      </c>
      <c r="F11" s="149">
        <v>19.116065667789801</v>
      </c>
      <c r="G11" s="146" t="s">
        <v>794</v>
      </c>
      <c r="H11" s="149">
        <v>3.5065237651444598</v>
      </c>
      <c r="I11" s="148">
        <v>26.560147680837296</v>
      </c>
      <c r="J11" s="149">
        <v>5.7970105383898494</v>
      </c>
      <c r="K11" s="151">
        <v>37.762563624632598</v>
      </c>
      <c r="M11" s="75"/>
      <c r="N11" s="75"/>
      <c r="O11" s="75"/>
      <c r="P11" s="75"/>
      <c r="Q11" s="75"/>
      <c r="R11" s="75"/>
      <c r="S11" s="75"/>
      <c r="T11" s="75"/>
      <c r="U11" s="75"/>
      <c r="V11" s="75"/>
      <c r="W11" s="75"/>
    </row>
    <row r="12" spans="1:23" ht="29" thickTop="1" thickBot="1">
      <c r="A12" s="167" t="s">
        <v>811</v>
      </c>
      <c r="B12" s="158">
        <v>68.2149536277241</v>
      </c>
      <c r="C12" s="148">
        <v>49.293283971349702</v>
      </c>
      <c r="D12" s="149">
        <v>32.272305128303003</v>
      </c>
      <c r="E12" s="148">
        <v>28.253374553134101</v>
      </c>
      <c r="F12" s="149">
        <v>43.729883083342905</v>
      </c>
      <c r="G12" s="148">
        <v>4.9781814943449989</v>
      </c>
      <c r="H12" s="150" t="s">
        <v>794</v>
      </c>
      <c r="I12" s="148">
        <v>1.6258921415213199</v>
      </c>
      <c r="J12" s="149">
        <v>0.46054221849038801</v>
      </c>
      <c r="K12" s="151">
        <v>10.2108062033256</v>
      </c>
      <c r="M12" s="75"/>
      <c r="N12" s="75"/>
      <c r="O12" s="75"/>
      <c r="P12" s="75"/>
      <c r="Q12" s="75"/>
      <c r="R12" s="75"/>
      <c r="S12" s="75"/>
      <c r="T12" s="75"/>
      <c r="U12" s="75"/>
      <c r="V12" s="75"/>
      <c r="W12" s="75"/>
    </row>
    <row r="13" spans="1:23" ht="29" thickTop="1" thickBot="1">
      <c r="A13" s="167" t="s">
        <v>812</v>
      </c>
      <c r="B13" s="158">
        <v>88.643166689005</v>
      </c>
      <c r="C13" s="148">
        <v>24.978778537282796</v>
      </c>
      <c r="D13" s="149">
        <v>15.3777420363669</v>
      </c>
      <c r="E13" s="147">
        <v>56.694813027744303</v>
      </c>
      <c r="F13" s="149">
        <v>17.155877228253601</v>
      </c>
      <c r="G13" s="147">
        <v>66.208729839610399</v>
      </c>
      <c r="H13" s="149">
        <v>2.8548451950140699</v>
      </c>
      <c r="I13" s="146" t="s">
        <v>794</v>
      </c>
      <c r="J13" s="149">
        <v>2.72081490416834</v>
      </c>
      <c r="K13" s="151">
        <v>36.1613724701783</v>
      </c>
      <c r="M13" s="75"/>
      <c r="N13" s="75"/>
      <c r="O13" s="75"/>
      <c r="P13" s="75"/>
      <c r="Q13" s="75"/>
      <c r="R13" s="75"/>
      <c r="S13" s="75"/>
      <c r="T13" s="75"/>
      <c r="U13" s="75"/>
      <c r="V13" s="75"/>
      <c r="W13" s="75"/>
    </row>
    <row r="14" spans="1:23" ht="29" thickTop="1" thickBot="1">
      <c r="A14" s="168" t="s">
        <v>813</v>
      </c>
      <c r="B14" s="158">
        <v>86.136468418626094</v>
      </c>
      <c r="C14" s="148">
        <v>10.378054402950701</v>
      </c>
      <c r="D14" s="149">
        <v>3.6514522821576803</v>
      </c>
      <c r="E14" s="147">
        <v>54.213923467035499</v>
      </c>
      <c r="F14" s="149">
        <v>33.2180728446289</v>
      </c>
      <c r="G14" s="148">
        <v>29.824804057169203</v>
      </c>
      <c r="H14" s="149">
        <v>1.6689718764407599</v>
      </c>
      <c r="I14" s="148">
        <v>5.6154910096818798</v>
      </c>
      <c r="J14" s="150" t="s">
        <v>794</v>
      </c>
      <c r="K14" s="151">
        <v>31.267865375749199</v>
      </c>
      <c r="M14" s="75"/>
      <c r="N14" s="75"/>
      <c r="O14" s="75"/>
      <c r="P14" s="75"/>
      <c r="Q14" s="75"/>
      <c r="R14" s="75"/>
      <c r="S14" s="75"/>
      <c r="T14" s="75"/>
      <c r="U14" s="75"/>
      <c r="V14" s="75"/>
      <c r="W14" s="75"/>
    </row>
    <row r="15" spans="1:23" ht="29" thickTop="1" thickBot="1">
      <c r="A15" s="161" t="s">
        <v>814</v>
      </c>
      <c r="B15" s="159">
        <v>80.467243818585715</v>
      </c>
      <c r="C15" s="152">
        <v>16.755243114861099</v>
      </c>
      <c r="D15" s="153">
        <v>8.4901441902402208</v>
      </c>
      <c r="E15" s="152">
        <v>35.402479163154197</v>
      </c>
      <c r="F15" s="153">
        <v>36.799665730810702</v>
      </c>
      <c r="G15" s="152">
        <v>30.8905781537492</v>
      </c>
      <c r="H15" s="153">
        <v>5.8834309506879601</v>
      </c>
      <c r="I15" s="152">
        <v>11.866556220998801</v>
      </c>
      <c r="J15" s="153">
        <v>4.9715211447253598</v>
      </c>
      <c r="K15" s="154" t="s">
        <v>794</v>
      </c>
      <c r="M15" s="75"/>
      <c r="N15" s="75"/>
      <c r="O15" s="75"/>
      <c r="P15" s="75"/>
      <c r="Q15" s="75"/>
      <c r="R15" s="75"/>
      <c r="S15" s="75"/>
      <c r="T15" s="75"/>
      <c r="U15" s="75"/>
      <c r="V15" s="75"/>
      <c r="W15" s="75"/>
    </row>
    <row r="16" spans="1:23" ht="14.5" thickTop="1">
      <c r="A16" s="177" t="s">
        <v>801</v>
      </c>
      <c r="B16" s="178"/>
      <c r="C16" s="178"/>
      <c r="D16" s="178"/>
      <c r="E16" s="178"/>
      <c r="F16" s="178"/>
      <c r="G16" s="178"/>
      <c r="H16" s="178"/>
      <c r="I16" s="178"/>
      <c r="J16" s="178"/>
      <c r="K16" s="178"/>
      <c r="M16" s="75"/>
      <c r="N16" s="75"/>
      <c r="O16" s="75"/>
      <c r="P16" s="75"/>
      <c r="Q16" s="75"/>
      <c r="R16" s="75"/>
      <c r="S16" s="75"/>
      <c r="T16" s="75"/>
      <c r="U16" s="75"/>
      <c r="V16" s="75"/>
      <c r="W16" s="75"/>
    </row>
    <row r="17" spans="1:11">
      <c r="A17" s="178"/>
      <c r="B17" s="178"/>
      <c r="C17" s="178"/>
      <c r="D17" s="178"/>
      <c r="E17" s="178"/>
      <c r="F17" s="178"/>
      <c r="G17" s="178"/>
      <c r="H17" s="178"/>
      <c r="I17" s="178"/>
      <c r="J17" s="178"/>
      <c r="K17" s="178"/>
    </row>
    <row r="18" spans="1:11">
      <c r="A18" s="19" t="s">
        <v>684</v>
      </c>
    </row>
    <row r="19" spans="1:11">
      <c r="A19" s="17" t="s">
        <v>685</v>
      </c>
    </row>
    <row r="20" spans="1:11">
      <c r="A20" s="18" t="s">
        <v>687</v>
      </c>
    </row>
  </sheetData>
  <mergeCells count="3">
    <mergeCell ref="A4:A5"/>
    <mergeCell ref="B4:K4"/>
    <mergeCell ref="A16:K17"/>
  </mergeCells>
  <conditionalFormatting sqref="B6:K15">
    <cfRule type="colorScale" priority="1">
      <colorScale>
        <cfvo type="min"/>
        <cfvo type="max"/>
        <color rgb="FFB7C1E0"/>
        <color rgb="FF2B4B84"/>
      </colorScale>
    </cfRule>
  </conditionalFormatting>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heetViews>
  <sheetFormatPr baseColWidth="10" defaultColWidth="8.58203125" defaultRowHeight="14"/>
  <cols>
    <col min="1" max="1" width="15.58203125" customWidth="1"/>
    <col min="2" max="2" width="56.58203125" bestFit="1" customWidth="1"/>
    <col min="3" max="9" width="15.58203125" customWidth="1"/>
  </cols>
  <sheetData>
    <row r="1" spans="1:25" ht="15">
      <c r="A1" s="3" t="s">
        <v>22</v>
      </c>
    </row>
    <row r="2" spans="1:25">
      <c r="A2" s="1" t="str">
        <f>HYPERLINK("#'Sommaire'!A1", "Retour au sommaire")</f>
        <v>Retour au sommaire</v>
      </c>
    </row>
    <row r="4" spans="1:25" ht="20.149999999999999" customHeight="1">
      <c r="A4" s="192" t="s">
        <v>683</v>
      </c>
      <c r="B4" s="192" t="s">
        <v>704</v>
      </c>
      <c r="C4" s="179" t="s">
        <v>701</v>
      </c>
      <c r="D4" s="179" t="s">
        <v>700</v>
      </c>
      <c r="E4" s="179" t="s">
        <v>699</v>
      </c>
      <c r="F4" s="179" t="s">
        <v>698</v>
      </c>
      <c r="G4" s="191" t="s">
        <v>695</v>
      </c>
      <c r="H4" s="191"/>
      <c r="I4" s="191"/>
    </row>
    <row r="5" spans="1:25" ht="20.149999999999999" customHeight="1">
      <c r="A5" s="192"/>
      <c r="B5" s="192"/>
      <c r="C5" s="179"/>
      <c r="D5" s="179"/>
      <c r="E5" s="179"/>
      <c r="F5" s="179"/>
      <c r="G5" s="22" t="s">
        <v>696</v>
      </c>
      <c r="H5" s="22" t="s">
        <v>697</v>
      </c>
      <c r="I5" s="22" t="s">
        <v>6</v>
      </c>
      <c r="K5" s="75"/>
      <c r="L5" s="75"/>
      <c r="M5" s="75"/>
      <c r="N5" s="75"/>
      <c r="O5" s="75"/>
      <c r="P5" s="75"/>
      <c r="Q5" s="75"/>
      <c r="R5" s="75"/>
      <c r="S5" s="75"/>
      <c r="T5" s="75"/>
      <c r="U5" s="75"/>
      <c r="V5" s="75"/>
      <c r="W5" s="75"/>
      <c r="X5" s="75"/>
      <c r="Y5" s="75"/>
    </row>
    <row r="6" spans="1:25">
      <c r="A6" s="25" t="s">
        <v>37</v>
      </c>
      <c r="B6" s="26" t="s">
        <v>38</v>
      </c>
      <c r="C6" s="29">
        <v>376941</v>
      </c>
      <c r="D6" s="29">
        <v>373849</v>
      </c>
      <c r="E6" s="23">
        <v>0.99179712474896597</v>
      </c>
      <c r="F6" s="23">
        <v>0.55572704487640701</v>
      </c>
      <c r="G6" s="24">
        <v>16.263060868895501</v>
      </c>
      <c r="H6" s="24">
        <v>17.776947576930699</v>
      </c>
      <c r="I6" s="24">
        <v>16.935639790396699</v>
      </c>
      <c r="K6" s="75"/>
      <c r="L6" s="75"/>
      <c r="M6" s="75"/>
      <c r="N6" s="75"/>
      <c r="O6" s="75"/>
      <c r="P6" s="75"/>
      <c r="Q6" s="75"/>
      <c r="R6" s="75"/>
      <c r="S6" s="75"/>
      <c r="T6" s="75"/>
      <c r="U6" s="75"/>
      <c r="V6" s="75"/>
      <c r="W6" s="75"/>
      <c r="X6" s="75"/>
      <c r="Y6" s="75"/>
    </row>
    <row r="7" spans="1:25" ht="5.15" customHeight="1">
      <c r="A7" s="25"/>
      <c r="B7" s="26"/>
      <c r="C7" s="25"/>
      <c r="D7" s="26"/>
      <c r="E7" s="25"/>
      <c r="F7" s="26"/>
      <c r="G7" s="25"/>
      <c r="H7" s="26"/>
      <c r="I7" s="25"/>
      <c r="K7" s="75"/>
      <c r="L7" s="75"/>
      <c r="M7" s="75"/>
      <c r="N7" s="75"/>
      <c r="O7" s="75"/>
      <c r="P7" s="75"/>
      <c r="Q7" s="75"/>
      <c r="R7" s="75"/>
      <c r="S7" s="75"/>
      <c r="T7" s="75"/>
      <c r="U7" s="75"/>
      <c r="V7" s="75"/>
      <c r="W7" s="75"/>
      <c r="X7" s="75"/>
      <c r="Y7" s="75"/>
    </row>
    <row r="8" spans="1:25">
      <c r="A8" s="190" t="s">
        <v>4</v>
      </c>
      <c r="B8" s="26" t="s">
        <v>25</v>
      </c>
      <c r="C8" s="29">
        <v>2080</v>
      </c>
      <c r="D8" s="29">
        <v>2024</v>
      </c>
      <c r="E8" s="23">
        <v>0.97307692307692295</v>
      </c>
      <c r="F8" s="23">
        <v>0.55928853754940699</v>
      </c>
      <c r="G8" s="24">
        <v>7.1519434628975302</v>
      </c>
      <c r="H8" s="24">
        <v>5.73206278026906</v>
      </c>
      <c r="I8" s="24">
        <v>6.52618577075099</v>
      </c>
      <c r="K8" s="75"/>
      <c r="L8" s="75"/>
      <c r="M8" s="75"/>
      <c r="N8" s="75"/>
      <c r="O8" s="75"/>
      <c r="P8" s="75"/>
      <c r="Q8" s="75"/>
      <c r="R8" s="75"/>
      <c r="S8" s="75"/>
      <c r="T8" s="75"/>
      <c r="U8" s="75"/>
      <c r="V8" s="75"/>
      <c r="W8" s="75"/>
      <c r="X8" s="75"/>
      <c r="Y8" s="75"/>
    </row>
    <row r="9" spans="1:25">
      <c r="A9" s="190"/>
      <c r="B9" s="26" t="s">
        <v>26</v>
      </c>
      <c r="C9" s="29">
        <v>3836</v>
      </c>
      <c r="D9" s="29">
        <v>3744</v>
      </c>
      <c r="E9" s="23">
        <v>0.97601668404588104</v>
      </c>
      <c r="F9" s="23">
        <v>0.80689102564102599</v>
      </c>
      <c r="G9" s="24">
        <v>13.6140350877193</v>
      </c>
      <c r="H9" s="24">
        <v>12.543568464730299</v>
      </c>
      <c r="I9" s="24">
        <v>13.4073183760684</v>
      </c>
      <c r="K9" s="75"/>
      <c r="L9" s="75"/>
      <c r="M9" s="75"/>
      <c r="N9" s="75"/>
      <c r="O9" s="75"/>
      <c r="P9" s="75"/>
      <c r="Q9" s="75"/>
      <c r="R9" s="75"/>
      <c r="S9" s="75"/>
      <c r="T9" s="75"/>
      <c r="U9" s="75"/>
      <c r="V9" s="75"/>
      <c r="W9" s="75"/>
      <c r="X9" s="75"/>
      <c r="Y9" s="75"/>
    </row>
    <row r="10" spans="1:25">
      <c r="A10" s="190"/>
      <c r="B10" s="26" t="s">
        <v>27</v>
      </c>
      <c r="C10" s="29">
        <v>431</v>
      </c>
      <c r="D10" s="29">
        <v>413</v>
      </c>
      <c r="E10" s="23">
        <v>0.95823665893271404</v>
      </c>
      <c r="F10" s="23">
        <v>0.66828087167070205</v>
      </c>
      <c r="G10" s="24">
        <v>6.9021739130434803</v>
      </c>
      <c r="H10" s="24">
        <v>4.5985401459853996</v>
      </c>
      <c r="I10" s="24">
        <v>6.1380145278450398</v>
      </c>
      <c r="K10" s="75"/>
      <c r="L10" s="75"/>
      <c r="M10" s="75"/>
      <c r="N10" s="75"/>
      <c r="O10" s="75"/>
      <c r="P10" s="75"/>
      <c r="Q10" s="75"/>
      <c r="R10" s="75"/>
      <c r="S10" s="75"/>
      <c r="T10" s="75"/>
      <c r="U10" s="75"/>
      <c r="V10" s="75"/>
      <c r="W10" s="75"/>
      <c r="X10" s="75"/>
      <c r="Y10" s="75"/>
    </row>
    <row r="11" spans="1:25">
      <c r="A11" s="190"/>
      <c r="B11" s="26" t="s">
        <v>28</v>
      </c>
      <c r="C11" s="29">
        <v>27438</v>
      </c>
      <c r="D11" s="29">
        <v>26907</v>
      </c>
      <c r="E11" s="23">
        <v>0.98064727749836</v>
      </c>
      <c r="F11" s="23">
        <v>9.9788159215074099E-2</v>
      </c>
      <c r="G11" s="24">
        <v>11.033519553072599</v>
      </c>
      <c r="H11" s="24">
        <v>10.4078110808356</v>
      </c>
      <c r="I11" s="24">
        <v>10.4702493774854</v>
      </c>
      <c r="K11" s="75"/>
      <c r="L11" s="75"/>
      <c r="M11" s="75"/>
      <c r="N11" s="75"/>
      <c r="O11" s="75"/>
      <c r="P11" s="75"/>
      <c r="Q11" s="75"/>
      <c r="R11" s="75"/>
      <c r="S11" s="75"/>
      <c r="T11" s="75"/>
      <c r="U11" s="75"/>
      <c r="V11" s="75"/>
      <c r="W11" s="75"/>
      <c r="X11" s="75"/>
      <c r="Y11" s="75"/>
    </row>
    <row r="12" spans="1:25">
      <c r="A12" s="190"/>
      <c r="B12" s="26" t="s">
        <v>29</v>
      </c>
      <c r="C12" s="29">
        <v>4745</v>
      </c>
      <c r="D12" s="29">
        <v>4649</v>
      </c>
      <c r="E12" s="23">
        <v>0.97976817702845098</v>
      </c>
      <c r="F12" s="23">
        <v>0.49300924930092499</v>
      </c>
      <c r="G12" s="24">
        <v>8.8315881326352503</v>
      </c>
      <c r="H12" s="24">
        <v>7.0920661858294398</v>
      </c>
      <c r="I12" s="24">
        <v>7.9496665949666596</v>
      </c>
      <c r="K12" s="75"/>
      <c r="L12" s="75"/>
      <c r="M12" s="75"/>
      <c r="N12" s="75"/>
      <c r="O12" s="75"/>
      <c r="P12" s="75"/>
      <c r="Q12" s="75"/>
      <c r="R12" s="75"/>
      <c r="S12" s="75"/>
      <c r="T12" s="75"/>
      <c r="U12" s="75"/>
      <c r="V12" s="75"/>
      <c r="W12" s="75"/>
      <c r="X12" s="75"/>
      <c r="Y12" s="75"/>
    </row>
    <row r="13" spans="1:25">
      <c r="A13" s="190"/>
      <c r="B13" s="26" t="s">
        <v>30</v>
      </c>
      <c r="C13" s="29">
        <v>77293</v>
      </c>
      <c r="D13" s="29">
        <v>75353</v>
      </c>
      <c r="E13" s="23">
        <v>0.97490070252157401</v>
      </c>
      <c r="F13" s="23">
        <v>0.54395976271681301</v>
      </c>
      <c r="G13" s="24">
        <v>12.790041230574101</v>
      </c>
      <c r="H13" s="24">
        <v>11.3216447445001</v>
      </c>
      <c r="I13" s="24">
        <v>12.1203933486391</v>
      </c>
      <c r="K13" s="75"/>
      <c r="L13" s="75"/>
      <c r="M13" s="75"/>
      <c r="N13" s="75"/>
      <c r="O13" s="75"/>
      <c r="P13" s="75"/>
      <c r="Q13" s="75"/>
      <c r="R13" s="75"/>
      <c r="S13" s="75"/>
      <c r="T13" s="75"/>
      <c r="U13" s="75"/>
      <c r="V13" s="75"/>
      <c r="W13" s="75"/>
      <c r="X13" s="75"/>
      <c r="Y13" s="75"/>
    </row>
    <row r="14" spans="1:25">
      <c r="A14" s="190"/>
      <c r="B14" s="26" t="s">
        <v>31</v>
      </c>
      <c r="C14" s="29">
        <v>6344</v>
      </c>
      <c r="D14" s="29">
        <v>6263</v>
      </c>
      <c r="E14" s="23">
        <v>0.98723203026481698</v>
      </c>
      <c r="F14" s="23">
        <v>0.58342647293629202</v>
      </c>
      <c r="G14" s="24">
        <v>13.948275862069</v>
      </c>
      <c r="H14" s="24">
        <v>10.866232272901501</v>
      </c>
      <c r="I14" s="24">
        <v>12.6643780935654</v>
      </c>
      <c r="K14" s="75"/>
      <c r="L14" s="75"/>
      <c r="M14" s="75"/>
      <c r="N14" s="75"/>
      <c r="O14" s="75"/>
      <c r="P14" s="75"/>
      <c r="Q14" s="75"/>
      <c r="R14" s="75"/>
      <c r="S14" s="75"/>
      <c r="T14" s="75"/>
      <c r="U14" s="75"/>
      <c r="V14" s="75"/>
      <c r="W14" s="75"/>
      <c r="X14" s="75"/>
      <c r="Y14" s="75"/>
    </row>
    <row r="15" spans="1:25">
      <c r="A15" s="190"/>
      <c r="B15" s="26" t="s">
        <v>32</v>
      </c>
      <c r="C15" s="29">
        <v>20762</v>
      </c>
      <c r="D15" s="29">
        <v>20482</v>
      </c>
      <c r="E15" s="23">
        <v>0.98651382333108595</v>
      </c>
      <c r="F15" s="23">
        <v>0.84605995508251197</v>
      </c>
      <c r="G15" s="24">
        <v>19.639736857291201</v>
      </c>
      <c r="H15" s="24">
        <v>16.0028544243578</v>
      </c>
      <c r="I15" s="24">
        <v>19.0798750122058</v>
      </c>
      <c r="K15" s="75"/>
      <c r="L15" s="75"/>
      <c r="M15" s="75"/>
      <c r="N15" s="75"/>
      <c r="O15" s="75"/>
      <c r="P15" s="75"/>
      <c r="Q15" s="75"/>
      <c r="R15" s="75"/>
      <c r="S15" s="75"/>
      <c r="T15" s="75"/>
      <c r="U15" s="75"/>
      <c r="V15" s="75"/>
      <c r="W15" s="75"/>
      <c r="X15" s="75"/>
      <c r="Y15" s="75"/>
    </row>
    <row r="16" spans="1:25">
      <c r="A16" s="190"/>
      <c r="B16" s="26" t="s">
        <v>39</v>
      </c>
      <c r="C16" s="29">
        <v>142929</v>
      </c>
      <c r="D16" s="29">
        <v>139835</v>
      </c>
      <c r="E16" s="23">
        <v>0.97835288849708602</v>
      </c>
      <c r="F16" s="23">
        <v>0.51044445239031699</v>
      </c>
      <c r="G16" s="24">
        <v>14.2417971924122</v>
      </c>
      <c r="H16" s="24">
        <v>10.977547949807899</v>
      </c>
      <c r="I16" s="24">
        <v>12.643765866914601</v>
      </c>
      <c r="K16" s="75"/>
      <c r="L16" s="75"/>
      <c r="M16" s="75"/>
      <c r="N16" s="75"/>
      <c r="O16" s="75"/>
      <c r="P16" s="75"/>
      <c r="Q16" s="75"/>
      <c r="R16" s="75"/>
      <c r="S16" s="75"/>
      <c r="T16" s="75"/>
      <c r="U16" s="75"/>
      <c r="V16" s="75"/>
      <c r="W16" s="75"/>
      <c r="X16" s="75"/>
      <c r="Y16" s="75"/>
    </row>
    <row r="17" spans="1:25" ht="5.15" customHeight="1">
      <c r="A17" s="25"/>
      <c r="B17" s="26"/>
      <c r="C17" s="25"/>
      <c r="D17" s="26"/>
      <c r="E17" s="25"/>
      <c r="F17" s="26"/>
      <c r="G17" s="25"/>
      <c r="H17" s="26"/>
      <c r="I17" s="25"/>
      <c r="K17" s="75"/>
      <c r="L17" s="75"/>
      <c r="M17" s="75"/>
      <c r="N17" s="75"/>
      <c r="O17" s="75"/>
      <c r="P17" s="75"/>
      <c r="Q17" s="75"/>
      <c r="R17" s="75"/>
      <c r="S17" s="75"/>
      <c r="T17" s="75"/>
      <c r="U17" s="75"/>
      <c r="V17" s="75"/>
      <c r="W17" s="75"/>
      <c r="X17" s="75"/>
      <c r="Y17" s="75"/>
    </row>
    <row r="18" spans="1:25">
      <c r="A18" s="190" t="s">
        <v>33</v>
      </c>
      <c r="B18" s="26" t="s">
        <v>702</v>
      </c>
      <c r="C18" s="29">
        <v>115982</v>
      </c>
      <c r="D18" s="29">
        <v>106362</v>
      </c>
      <c r="E18" s="23">
        <v>0.91705609491127904</v>
      </c>
      <c r="F18" s="23">
        <v>0.47762358737143001</v>
      </c>
      <c r="G18" s="24">
        <v>10.0432471801736</v>
      </c>
      <c r="H18" s="24">
        <v>6.4220226417811102</v>
      </c>
      <c r="I18" s="24">
        <v>8.1516048964855905</v>
      </c>
      <c r="K18" s="75"/>
      <c r="L18" s="75"/>
      <c r="M18" s="75"/>
      <c r="N18" s="75"/>
      <c r="O18" s="75"/>
      <c r="P18" s="75"/>
      <c r="Q18" s="75"/>
      <c r="R18" s="75"/>
      <c r="S18" s="75"/>
      <c r="T18" s="75"/>
      <c r="U18" s="75"/>
      <c r="V18" s="75"/>
      <c r="W18" s="75"/>
      <c r="X18" s="75"/>
      <c r="Y18" s="75"/>
    </row>
    <row r="19" spans="1:25">
      <c r="A19" s="190"/>
      <c r="B19" s="26" t="s">
        <v>703</v>
      </c>
      <c r="C19" s="29">
        <v>11833</v>
      </c>
      <c r="D19" s="29">
        <v>10562</v>
      </c>
      <c r="E19" s="23">
        <v>0.89258852362038399</v>
      </c>
      <c r="F19" s="23">
        <v>0.56750615413747396</v>
      </c>
      <c r="G19" s="24">
        <v>8.4297630964297596</v>
      </c>
      <c r="H19" s="24">
        <v>4.6519264448336299</v>
      </c>
      <c r="I19" s="24">
        <v>6.7958719939405396</v>
      </c>
      <c r="K19" s="75"/>
      <c r="L19" s="75"/>
      <c r="M19" s="75"/>
      <c r="N19" s="75"/>
      <c r="O19" s="75"/>
      <c r="P19" s="75"/>
      <c r="Q19" s="75"/>
      <c r="R19" s="75"/>
      <c r="S19" s="75"/>
      <c r="T19" s="75"/>
      <c r="U19" s="75"/>
      <c r="V19" s="75"/>
      <c r="W19" s="75"/>
      <c r="X19" s="75"/>
      <c r="Y19" s="75"/>
    </row>
    <row r="20" spans="1:25">
      <c r="A20" s="190"/>
      <c r="B20" s="26" t="s">
        <v>40</v>
      </c>
      <c r="C20" s="29">
        <v>127815</v>
      </c>
      <c r="D20" s="29">
        <v>116924</v>
      </c>
      <c r="E20" s="23">
        <v>0.91479090873528102</v>
      </c>
      <c r="F20" s="23">
        <v>0.48574287571413899</v>
      </c>
      <c r="G20" s="24">
        <v>9.8729641693811097</v>
      </c>
      <c r="H20" s="24">
        <v>6.2875484375259898</v>
      </c>
      <c r="I20" s="24">
        <v>8.0291385857480098</v>
      </c>
      <c r="K20" s="75"/>
      <c r="L20" s="75"/>
      <c r="M20" s="75"/>
      <c r="N20" s="75"/>
      <c r="O20" s="75"/>
      <c r="P20" s="75"/>
      <c r="Q20" s="75"/>
      <c r="R20" s="75"/>
      <c r="S20" s="75"/>
      <c r="T20" s="75"/>
      <c r="U20" s="75"/>
      <c r="V20" s="75"/>
      <c r="W20" s="75"/>
      <c r="X20" s="75"/>
      <c r="Y20" s="75"/>
    </row>
    <row r="21" spans="1:25" ht="5.15" customHeight="1">
      <c r="A21" s="25"/>
      <c r="B21" s="26"/>
      <c r="C21" s="25"/>
      <c r="D21" s="26"/>
      <c r="E21" s="25"/>
      <c r="F21" s="26"/>
      <c r="G21" s="25"/>
      <c r="H21" s="26"/>
      <c r="I21" s="25"/>
      <c r="K21" s="75"/>
      <c r="L21" s="75"/>
      <c r="M21" s="75"/>
      <c r="N21" s="75"/>
      <c r="O21" s="75"/>
      <c r="P21" s="75"/>
      <c r="Q21" s="75"/>
      <c r="R21" s="75"/>
      <c r="S21" s="75"/>
      <c r="T21" s="75"/>
      <c r="U21" s="75"/>
      <c r="V21" s="75"/>
      <c r="W21" s="75"/>
      <c r="X21" s="75"/>
      <c r="Y21" s="75"/>
    </row>
    <row r="22" spans="1:25">
      <c r="A22" s="31" t="s">
        <v>6</v>
      </c>
      <c r="B22" s="32" t="s">
        <v>6</v>
      </c>
      <c r="C22" s="29">
        <v>647685</v>
      </c>
      <c r="D22" s="29">
        <v>630608</v>
      </c>
      <c r="E22" s="23">
        <v>0.97363378802967504</v>
      </c>
      <c r="F22" s="23">
        <v>0.53270970238246296</v>
      </c>
      <c r="G22" s="24">
        <v>14.753229085734899</v>
      </c>
      <c r="H22" s="24">
        <v>13.852947464512001</v>
      </c>
      <c r="I22" s="24">
        <v>14.332536219014001</v>
      </c>
      <c r="K22" s="75"/>
      <c r="L22" s="75"/>
      <c r="M22" s="75"/>
      <c r="N22" s="75"/>
      <c r="O22" s="75"/>
      <c r="P22" s="75"/>
      <c r="Q22" s="75"/>
      <c r="R22" s="75"/>
      <c r="S22" s="75"/>
      <c r="T22" s="75"/>
      <c r="U22" s="75"/>
      <c r="V22" s="75"/>
      <c r="W22" s="75"/>
      <c r="X22" s="75"/>
      <c r="Y22" s="75"/>
    </row>
    <row r="23" spans="1:25">
      <c r="A23" s="177" t="s">
        <v>802</v>
      </c>
      <c r="B23" s="178"/>
      <c r="C23" s="178"/>
      <c r="D23" s="178"/>
      <c r="E23" s="178"/>
      <c r="F23" s="178"/>
      <c r="G23" s="178"/>
      <c r="H23" s="178"/>
      <c r="I23" s="178"/>
      <c r="K23" s="75"/>
      <c r="L23" s="75"/>
      <c r="M23" s="75"/>
      <c r="N23" s="75"/>
      <c r="O23" s="75"/>
      <c r="P23" s="75"/>
      <c r="Q23" s="75"/>
      <c r="R23" s="75"/>
      <c r="S23" s="75"/>
      <c r="T23" s="75"/>
      <c r="U23" s="75"/>
      <c r="V23" s="75"/>
      <c r="W23" s="75"/>
      <c r="X23" s="75"/>
      <c r="Y23" s="75"/>
    </row>
    <row r="24" spans="1:25">
      <c r="A24" s="178"/>
      <c r="B24" s="178"/>
      <c r="C24" s="178"/>
      <c r="D24" s="178"/>
      <c r="E24" s="178"/>
      <c r="F24" s="178"/>
      <c r="G24" s="178"/>
      <c r="H24" s="178"/>
      <c r="I24" s="178"/>
      <c r="K24" s="75"/>
      <c r="L24" s="75"/>
      <c r="M24" s="75"/>
      <c r="N24" s="75"/>
      <c r="O24" s="75"/>
      <c r="P24" s="75"/>
      <c r="Q24" s="75"/>
      <c r="R24" s="75"/>
      <c r="S24" s="75"/>
      <c r="T24" s="75"/>
      <c r="U24" s="75"/>
      <c r="V24" s="75"/>
      <c r="W24" s="75"/>
      <c r="X24" s="75"/>
      <c r="Y24" s="75"/>
    </row>
    <row r="25" spans="1:25">
      <c r="A25" s="19" t="s">
        <v>684</v>
      </c>
    </row>
    <row r="26" spans="1:25">
      <c r="A26" s="17" t="s">
        <v>780</v>
      </c>
    </row>
    <row r="27" spans="1:25">
      <c r="A27" s="18" t="s">
        <v>687</v>
      </c>
      <c r="B27" s="27"/>
    </row>
  </sheetData>
  <mergeCells count="10">
    <mergeCell ref="A8:A16"/>
    <mergeCell ref="A18:A20"/>
    <mergeCell ref="A23:I24"/>
    <mergeCell ref="G4:I4"/>
    <mergeCell ref="C4:C5"/>
    <mergeCell ref="D4:D5"/>
    <mergeCell ref="E4:E5"/>
    <mergeCell ref="F4:F5"/>
    <mergeCell ref="A4:A5"/>
    <mergeCell ref="B4:B5"/>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zoomScaleNormal="100" workbookViewId="0"/>
  </sheetViews>
  <sheetFormatPr baseColWidth="10" defaultColWidth="8.58203125" defaultRowHeight="14"/>
  <cols>
    <col min="1" max="1" width="15.58203125" customWidth="1"/>
    <col min="2" max="2" width="56.58203125" bestFit="1" customWidth="1"/>
    <col min="3" max="12" width="15.58203125" customWidth="1"/>
  </cols>
  <sheetData>
    <row r="1" spans="1:25" ht="15">
      <c r="A1" s="3" t="s">
        <v>788</v>
      </c>
    </row>
    <row r="2" spans="1:25">
      <c r="A2" s="1" t="str">
        <f>HYPERLINK("#'Sommaire'!A1", "Retour au sommaire")</f>
        <v>Retour au sommaire</v>
      </c>
    </row>
    <row r="4" spans="1:25" ht="28">
      <c r="A4" s="26"/>
      <c r="B4" s="4"/>
      <c r="C4" s="12" t="s">
        <v>8</v>
      </c>
      <c r="D4" s="33" t="s">
        <v>13</v>
      </c>
      <c r="E4" s="33" t="s">
        <v>14</v>
      </c>
      <c r="F4" s="33" t="s">
        <v>15</v>
      </c>
      <c r="G4" s="33" t="s">
        <v>16</v>
      </c>
      <c r="H4" s="33" t="s">
        <v>17</v>
      </c>
      <c r="I4" s="33" t="s">
        <v>18</v>
      </c>
      <c r="J4" s="33" t="s">
        <v>19</v>
      </c>
      <c r="K4" s="33" t="s">
        <v>20</v>
      </c>
      <c r="L4" s="33" t="s">
        <v>21</v>
      </c>
      <c r="N4" s="75"/>
      <c r="O4" s="75"/>
      <c r="P4" s="75"/>
      <c r="Q4" s="75"/>
      <c r="R4" s="75"/>
      <c r="S4" s="75"/>
      <c r="T4" s="75"/>
      <c r="U4" s="75"/>
      <c r="V4" s="75"/>
      <c r="W4" s="75"/>
      <c r="X4" s="75"/>
      <c r="Y4" s="75"/>
    </row>
    <row r="5" spans="1:25">
      <c r="A5" s="25" t="s">
        <v>37</v>
      </c>
      <c r="B5" s="26" t="s">
        <v>38</v>
      </c>
      <c r="C5" s="104">
        <v>42.949678374560598</v>
      </c>
      <c r="D5" s="104">
        <v>5.2610783522598901</v>
      </c>
      <c r="E5" s="104">
        <v>7.1550768618755392</v>
      </c>
      <c r="F5" s="104">
        <v>10.260675536197301</v>
      </c>
      <c r="G5" s="104">
        <v>7.9538220428417796</v>
      </c>
      <c r="H5" s="104">
        <v>9.6941989484628497</v>
      </c>
      <c r="I5" s="104">
        <v>3.9215204368976702</v>
      </c>
      <c r="J5" s="104">
        <v>4.4988833963571295</v>
      </c>
      <c r="K5" s="104">
        <v>2.0459755037314697</v>
      </c>
      <c r="L5" s="105">
        <v>6.2590905468158198</v>
      </c>
      <c r="N5" s="75"/>
      <c r="O5" s="75"/>
      <c r="P5" s="75"/>
      <c r="Q5" s="75"/>
      <c r="R5" s="75"/>
      <c r="S5" s="75"/>
      <c r="T5" s="75"/>
      <c r="U5" s="75"/>
      <c r="V5" s="75"/>
      <c r="W5" s="75"/>
      <c r="X5" s="75"/>
      <c r="Y5" s="75"/>
    </row>
    <row r="6" spans="1:25" ht="5.15" customHeight="1">
      <c r="A6" s="25"/>
      <c r="B6" s="26"/>
      <c r="C6" s="106"/>
      <c r="D6" s="106"/>
      <c r="E6" s="106"/>
      <c r="F6" s="106"/>
      <c r="G6" s="106"/>
      <c r="H6" s="106"/>
      <c r="I6" s="106"/>
      <c r="J6" s="106"/>
      <c r="K6" s="106"/>
      <c r="L6" s="106"/>
      <c r="N6" s="75"/>
      <c r="O6" s="75"/>
      <c r="P6" s="75"/>
      <c r="Q6" s="75"/>
      <c r="R6" s="75"/>
      <c r="S6" s="75"/>
      <c r="T6" s="75"/>
      <c r="U6" s="75"/>
      <c r="V6" s="75"/>
      <c r="W6" s="75"/>
      <c r="X6" s="75"/>
      <c r="Y6" s="75"/>
    </row>
    <row r="7" spans="1:25">
      <c r="A7" s="190" t="s">
        <v>4</v>
      </c>
      <c r="B7" s="26" t="s">
        <v>25</v>
      </c>
      <c r="C7" s="104">
        <v>9.6839790982566498</v>
      </c>
      <c r="D7" s="104">
        <v>0.45076595728776903</v>
      </c>
      <c r="E7" s="104">
        <v>0.191883184871249</v>
      </c>
      <c r="F7" s="104">
        <v>4.5589193370813499</v>
      </c>
      <c r="G7" s="104">
        <v>76.900518934815594</v>
      </c>
      <c r="H7" s="104">
        <v>0.16929044752768799</v>
      </c>
      <c r="I7" s="104">
        <v>0.73330585990265296</v>
      </c>
      <c r="J7" s="104">
        <v>0</v>
      </c>
      <c r="K7" s="104">
        <v>0.280204465604663</v>
      </c>
      <c r="L7" s="105">
        <v>7.0311327146523803</v>
      </c>
      <c r="N7" s="75"/>
      <c r="O7" s="75"/>
      <c r="P7" s="75"/>
      <c r="Q7" s="75"/>
      <c r="R7" s="75"/>
      <c r="S7" s="75"/>
      <c r="T7" s="75"/>
      <c r="U7" s="75"/>
      <c r="V7" s="75"/>
      <c r="W7" s="75"/>
      <c r="X7" s="75"/>
      <c r="Y7" s="75"/>
    </row>
    <row r="8" spans="1:25">
      <c r="A8" s="190"/>
      <c r="B8" s="26" t="s">
        <v>26</v>
      </c>
      <c r="C8" s="104">
        <v>21.5193340062483</v>
      </c>
      <c r="D8" s="104">
        <v>0.44054889420007098</v>
      </c>
      <c r="E8" s="104">
        <v>0.168470551958318</v>
      </c>
      <c r="F8" s="104">
        <v>2.82459401830359</v>
      </c>
      <c r="G8" s="104">
        <v>7.8936061674374098</v>
      </c>
      <c r="H8" s="104">
        <v>0.76610007106371592</v>
      </c>
      <c r="I8" s="104">
        <v>0.57158511369741194</v>
      </c>
      <c r="J8" s="104">
        <v>2.2847999106580301E-2</v>
      </c>
      <c r="K8" s="104">
        <v>3.6527628805708499E-2</v>
      </c>
      <c r="L8" s="105">
        <v>65.756385549178901</v>
      </c>
      <c r="N8" s="75"/>
      <c r="O8" s="75"/>
      <c r="P8" s="75"/>
      <c r="Q8" s="75"/>
      <c r="R8" s="75"/>
      <c r="S8" s="75"/>
      <c r="T8" s="75"/>
      <c r="U8" s="75"/>
      <c r="V8" s="75"/>
      <c r="W8" s="75"/>
      <c r="X8" s="75"/>
      <c r="Y8" s="75"/>
    </row>
    <row r="9" spans="1:25">
      <c r="A9" s="190"/>
      <c r="B9" s="26" t="s">
        <v>27</v>
      </c>
      <c r="C9" s="104">
        <v>81.343085783270496</v>
      </c>
      <c r="D9" s="104">
        <v>2.2589533225482499</v>
      </c>
      <c r="E9" s="104">
        <v>0.52938711338511901</v>
      </c>
      <c r="F9" s="104">
        <v>1.9513600549065602</v>
      </c>
      <c r="G9" s="104">
        <v>6.9976243004432908</v>
      </c>
      <c r="H9" s="104">
        <v>0.94821590663258204</v>
      </c>
      <c r="I9" s="104">
        <v>1.5111794048573899</v>
      </c>
      <c r="J9" s="104">
        <v>0</v>
      </c>
      <c r="K9" s="104">
        <v>8.0710250201775607E-2</v>
      </c>
      <c r="L9" s="105">
        <v>4.3794838637545697</v>
      </c>
      <c r="N9" s="75"/>
      <c r="O9" s="75"/>
      <c r="P9" s="75"/>
      <c r="Q9" s="75"/>
      <c r="R9" s="75"/>
      <c r="S9" s="75"/>
      <c r="T9" s="75"/>
      <c r="U9" s="75"/>
      <c r="V9" s="75"/>
      <c r="W9" s="75"/>
      <c r="X9" s="75"/>
      <c r="Y9" s="75"/>
    </row>
    <row r="10" spans="1:25">
      <c r="A10" s="190"/>
      <c r="B10" s="26" t="s">
        <v>28</v>
      </c>
      <c r="C10" s="104">
        <v>9.1306293863751993</v>
      </c>
      <c r="D10" s="104">
        <v>0.561433398232974</v>
      </c>
      <c r="E10" s="104">
        <v>0.27147394213719001</v>
      </c>
      <c r="F10" s="104">
        <v>32.612239021243902</v>
      </c>
      <c r="G10" s="104">
        <v>45.896253957219002</v>
      </c>
      <c r="H10" s="104">
        <v>4.0061400799434699</v>
      </c>
      <c r="I10" s="104">
        <v>0.59555632170725203</v>
      </c>
      <c r="J10" s="104">
        <v>2.6084478713874</v>
      </c>
      <c r="K10" s="104">
        <v>0.17726644091165999</v>
      </c>
      <c r="L10" s="105">
        <v>4.1405595808419893</v>
      </c>
      <c r="N10" s="75"/>
      <c r="O10" s="75"/>
      <c r="P10" s="75"/>
      <c r="Q10" s="75"/>
      <c r="R10" s="75"/>
      <c r="S10" s="75"/>
      <c r="T10" s="75"/>
      <c r="U10" s="75"/>
      <c r="V10" s="75"/>
      <c r="W10" s="75"/>
      <c r="X10" s="75"/>
      <c r="Y10" s="75"/>
    </row>
    <row r="11" spans="1:25">
      <c r="A11" s="190"/>
      <c r="B11" s="26" t="s">
        <v>29</v>
      </c>
      <c r="C11" s="104">
        <v>12.586650457599299</v>
      </c>
      <c r="D11" s="104">
        <v>1.30792747321965</v>
      </c>
      <c r="E11" s="104">
        <v>0.45263499263567603</v>
      </c>
      <c r="F11" s="104">
        <v>7.6212588060089903</v>
      </c>
      <c r="G11" s="104">
        <v>70.0500054252486</v>
      </c>
      <c r="H11" s="104">
        <v>1.39544798806658</v>
      </c>
      <c r="I11" s="104">
        <v>2.9241713358416601</v>
      </c>
      <c r="J11" s="104">
        <v>0.74115964959321001</v>
      </c>
      <c r="K11" s="104">
        <v>9.8774405503872897E-2</v>
      </c>
      <c r="L11" s="105">
        <v>2.8219694662824502</v>
      </c>
      <c r="N11" s="75"/>
      <c r="O11" s="75"/>
      <c r="P11" s="75"/>
      <c r="Q11" s="75"/>
      <c r="R11" s="75"/>
      <c r="S11" s="75"/>
      <c r="T11" s="75"/>
      <c r="U11" s="75"/>
      <c r="V11" s="75"/>
      <c r="W11" s="75"/>
      <c r="X11" s="75"/>
      <c r="Y11" s="75"/>
    </row>
    <row r="12" spans="1:25">
      <c r="A12" s="190"/>
      <c r="B12" s="26" t="s">
        <v>30</v>
      </c>
      <c r="C12" s="104">
        <v>15.570158191237601</v>
      </c>
      <c r="D12" s="104">
        <v>0.72840140199958803</v>
      </c>
      <c r="E12" s="104">
        <v>0.22375114103730698</v>
      </c>
      <c r="F12" s="104">
        <v>24.993615742549601</v>
      </c>
      <c r="G12" s="104">
        <v>50.660875702667994</v>
      </c>
      <c r="H12" s="104">
        <v>1.28882171237871</v>
      </c>
      <c r="I12" s="104">
        <v>1.67906544740807</v>
      </c>
      <c r="J12" s="104">
        <v>2.1235858233286501E-2</v>
      </c>
      <c r="K12" s="104">
        <v>1.3410636743206301</v>
      </c>
      <c r="L12" s="105">
        <v>3.49301112816724</v>
      </c>
      <c r="N12" s="75"/>
      <c r="O12" s="75"/>
      <c r="P12" s="75"/>
      <c r="Q12" s="75"/>
      <c r="R12" s="75"/>
      <c r="S12" s="75"/>
      <c r="T12" s="75"/>
      <c r="U12" s="75"/>
      <c r="V12" s="75"/>
      <c r="W12" s="75"/>
      <c r="X12" s="75"/>
      <c r="Y12" s="75"/>
    </row>
    <row r="13" spans="1:25">
      <c r="A13" s="190"/>
      <c r="B13" s="26" t="s">
        <v>31</v>
      </c>
      <c r="C13" s="104">
        <v>16.7237668258776</v>
      </c>
      <c r="D13" s="104">
        <v>4.8497226241943601</v>
      </c>
      <c r="E13" s="104">
        <v>3.6956752901537095</v>
      </c>
      <c r="F13" s="104">
        <v>21.0411257091369</v>
      </c>
      <c r="G13" s="104">
        <v>34.9585317642305</v>
      </c>
      <c r="H13" s="104">
        <v>3.52101371371768</v>
      </c>
      <c r="I13" s="104">
        <v>12.630542515791701</v>
      </c>
      <c r="J13" s="104">
        <v>0.59986185548373705</v>
      </c>
      <c r="K13" s="104">
        <v>5.55147695326303E-2</v>
      </c>
      <c r="L13" s="105">
        <v>1.9242449318812</v>
      </c>
      <c r="N13" s="75"/>
      <c r="O13" s="75"/>
      <c r="P13" s="75"/>
      <c r="Q13" s="75"/>
      <c r="R13" s="75"/>
      <c r="S13" s="75"/>
      <c r="T13" s="75"/>
      <c r="U13" s="75"/>
      <c r="V13" s="75"/>
      <c r="W13" s="75"/>
      <c r="X13" s="75"/>
      <c r="Y13" s="75"/>
    </row>
    <row r="14" spans="1:25">
      <c r="A14" s="190"/>
      <c r="B14" s="26" t="s">
        <v>32</v>
      </c>
      <c r="C14" s="104">
        <v>16.3765918586118</v>
      </c>
      <c r="D14" s="104">
        <v>5.6205602574320501</v>
      </c>
      <c r="E14" s="104">
        <v>4.3916743548153701</v>
      </c>
      <c r="F14" s="104">
        <v>4.6983307007438597</v>
      </c>
      <c r="G14" s="104">
        <v>14.8863746692499</v>
      </c>
      <c r="H14" s="104">
        <v>6.5236178840926404E-2</v>
      </c>
      <c r="I14" s="104">
        <v>51.929024338132798</v>
      </c>
      <c r="J14" s="104">
        <v>1.21279271465662E-2</v>
      </c>
      <c r="K14" s="104">
        <v>3.6208686929825804E-2</v>
      </c>
      <c r="L14" s="105">
        <v>1.9838710280969001</v>
      </c>
      <c r="N14" s="75"/>
      <c r="O14" s="75"/>
      <c r="P14" s="75"/>
      <c r="Q14" s="75"/>
      <c r="R14" s="75"/>
      <c r="S14" s="75"/>
      <c r="T14" s="75"/>
      <c r="U14" s="75"/>
      <c r="V14" s="75"/>
      <c r="W14" s="75"/>
      <c r="X14" s="75"/>
      <c r="Y14" s="75"/>
    </row>
    <row r="15" spans="1:25">
      <c r="A15" s="190"/>
      <c r="B15" s="26" t="s">
        <v>39</v>
      </c>
      <c r="C15" s="104">
        <v>14.670011612130098</v>
      </c>
      <c r="D15" s="104">
        <v>1.6094905794817298</v>
      </c>
      <c r="E15" s="104">
        <v>1.00549375936306</v>
      </c>
      <c r="F15" s="104">
        <v>21.774898264072</v>
      </c>
      <c r="G15" s="104">
        <v>43.551187387549604</v>
      </c>
      <c r="H15" s="104">
        <v>1.7047809441539299</v>
      </c>
      <c r="I15" s="104">
        <v>9.3188789089814215</v>
      </c>
      <c r="J15" s="104">
        <v>0.56725587746413997</v>
      </c>
      <c r="K15" s="104">
        <v>0.77311562433671999</v>
      </c>
      <c r="L15" s="105">
        <v>5.0248870424672898</v>
      </c>
      <c r="N15" s="75"/>
      <c r="O15" s="75"/>
      <c r="P15" s="75"/>
      <c r="Q15" s="75"/>
      <c r="R15" s="75"/>
      <c r="S15" s="75"/>
      <c r="T15" s="75"/>
      <c r="U15" s="75"/>
      <c r="V15" s="75"/>
      <c r="W15" s="75"/>
      <c r="X15" s="75"/>
      <c r="Y15" s="75"/>
    </row>
    <row r="16" spans="1:25" ht="5.15" customHeight="1">
      <c r="A16" s="25"/>
      <c r="B16" s="26"/>
      <c r="C16" s="106"/>
      <c r="D16" s="106"/>
      <c r="E16" s="106"/>
      <c r="F16" s="106"/>
      <c r="G16" s="106"/>
      <c r="H16" s="106"/>
      <c r="I16" s="106"/>
      <c r="J16" s="106"/>
      <c r="K16" s="106"/>
      <c r="L16" s="106"/>
      <c r="N16" s="75"/>
      <c r="O16" s="75"/>
      <c r="P16" s="75"/>
      <c r="Q16" s="75"/>
      <c r="R16" s="75"/>
      <c r="S16" s="75"/>
      <c r="T16" s="75"/>
      <c r="U16" s="75"/>
      <c r="V16" s="75"/>
      <c r="W16" s="75"/>
      <c r="X16" s="75"/>
      <c r="Y16" s="75"/>
    </row>
    <row r="17" spans="1:25">
      <c r="A17" s="190" t="s">
        <v>33</v>
      </c>
      <c r="B17" s="26" t="s">
        <v>702</v>
      </c>
      <c r="C17" s="104">
        <v>7.3885172094564302</v>
      </c>
      <c r="D17" s="104">
        <v>0.73025984697305701</v>
      </c>
      <c r="E17" s="104">
        <v>0.53314609271911406</v>
      </c>
      <c r="F17" s="104">
        <v>3.61106268246207</v>
      </c>
      <c r="G17" s="104">
        <v>71.571312232658897</v>
      </c>
      <c r="H17" s="104">
        <v>0.22061788352957701</v>
      </c>
      <c r="I17" s="104">
        <v>9.1389005647872992</v>
      </c>
      <c r="J17" s="104">
        <v>3.7455356899364196E-2</v>
      </c>
      <c r="K17" s="104">
        <v>0.145543873540979</v>
      </c>
      <c r="L17" s="105">
        <v>6.6231842569732304</v>
      </c>
      <c r="N17" s="75"/>
      <c r="O17" s="75"/>
      <c r="P17" s="75"/>
      <c r="Q17" s="75"/>
      <c r="R17" s="75"/>
      <c r="S17" s="75"/>
      <c r="T17" s="75"/>
      <c r="U17" s="75"/>
      <c r="V17" s="75"/>
      <c r="W17" s="75"/>
      <c r="X17" s="75"/>
      <c r="Y17" s="75"/>
    </row>
    <row r="18" spans="1:25">
      <c r="A18" s="190"/>
      <c r="B18" s="26" t="s">
        <v>703</v>
      </c>
      <c r="C18" s="104">
        <v>8.0527249909336192</v>
      </c>
      <c r="D18" s="104">
        <v>0.936485438871556</v>
      </c>
      <c r="E18" s="104">
        <v>0.70862549727991397</v>
      </c>
      <c r="F18" s="104">
        <v>1.70293582199043</v>
      </c>
      <c r="G18" s="104">
        <v>68.418029913659794</v>
      </c>
      <c r="H18" s="104">
        <v>0.16530581290347199</v>
      </c>
      <c r="I18" s="104">
        <v>16.986700746381402</v>
      </c>
      <c r="J18" s="104">
        <v>1.17555706932719E-2</v>
      </c>
      <c r="K18" s="104">
        <v>5.4596879061942508E-2</v>
      </c>
      <c r="L18" s="105">
        <v>2.9628393282246002</v>
      </c>
      <c r="N18" s="75"/>
      <c r="O18" s="75"/>
      <c r="P18" s="75"/>
      <c r="Q18" s="75"/>
      <c r="R18" s="75"/>
      <c r="S18" s="75"/>
      <c r="T18" s="75"/>
      <c r="U18" s="75"/>
      <c r="V18" s="75"/>
      <c r="W18" s="75"/>
      <c r="X18" s="75"/>
      <c r="Y18" s="75"/>
    </row>
    <row r="19" spans="1:25">
      <c r="A19" s="190"/>
      <c r="B19" s="26" t="s">
        <v>40</v>
      </c>
      <c r="C19" s="104">
        <v>7.4485165473850206</v>
      </c>
      <c r="D19" s="104">
        <v>0.74888865458853304</v>
      </c>
      <c r="E19" s="104">
        <v>0.54899753015686203</v>
      </c>
      <c r="F19" s="104">
        <v>3.4386974204089302</v>
      </c>
      <c r="G19" s="104">
        <v>71.286469361620703</v>
      </c>
      <c r="H19" s="104">
        <v>0.215621423521769</v>
      </c>
      <c r="I19" s="104">
        <v>9.847809475857721</v>
      </c>
      <c r="J19" s="104">
        <v>3.5133839145021599E-2</v>
      </c>
      <c r="K19" s="104">
        <v>0.137328433120812</v>
      </c>
      <c r="L19" s="105">
        <v>6.2925373141946501</v>
      </c>
      <c r="N19" s="75"/>
      <c r="O19" s="75"/>
      <c r="P19" s="75"/>
      <c r="Q19" s="75"/>
      <c r="R19" s="75"/>
      <c r="S19" s="75"/>
      <c r="T19" s="75"/>
      <c r="U19" s="75"/>
      <c r="V19" s="75"/>
      <c r="W19" s="75"/>
      <c r="X19" s="75"/>
      <c r="Y19" s="75"/>
    </row>
    <row r="20" spans="1:25" ht="5.15" customHeight="1">
      <c r="A20" s="26"/>
      <c r="B20" s="26"/>
      <c r="C20" s="106"/>
      <c r="D20" s="106"/>
      <c r="E20" s="106"/>
      <c r="F20" s="106"/>
      <c r="G20" s="106"/>
      <c r="H20" s="106"/>
      <c r="I20" s="106"/>
      <c r="J20" s="106"/>
      <c r="K20" s="106"/>
      <c r="L20" s="106"/>
      <c r="N20" s="75"/>
      <c r="O20" s="75"/>
      <c r="P20" s="75"/>
      <c r="Q20" s="75"/>
      <c r="R20" s="75"/>
      <c r="S20" s="75"/>
      <c r="T20" s="75"/>
      <c r="U20" s="75"/>
      <c r="V20" s="75"/>
      <c r="W20" s="75"/>
      <c r="X20" s="75"/>
      <c r="Y20" s="75"/>
    </row>
    <row r="21" spans="1:25">
      <c r="A21" s="193" t="s">
        <v>709</v>
      </c>
      <c r="B21" s="20" t="s">
        <v>34</v>
      </c>
      <c r="C21" s="104">
        <v>24.479491711791603</v>
      </c>
      <c r="D21" s="104">
        <v>2.8765243392908402</v>
      </c>
      <c r="E21" s="104">
        <v>3.1046464763330404</v>
      </c>
      <c r="F21" s="104">
        <v>14.699462550897898</v>
      </c>
      <c r="G21" s="104">
        <v>33.3872318346017</v>
      </c>
      <c r="H21" s="104">
        <v>7.6999671152498701</v>
      </c>
      <c r="I21" s="104">
        <v>1.8963109573875199</v>
      </c>
      <c r="J21" s="104">
        <v>4.40721407855757</v>
      </c>
      <c r="K21" s="104">
        <v>1.70311577025407</v>
      </c>
      <c r="L21" s="105">
        <v>5.7460351656359201</v>
      </c>
      <c r="N21" s="75"/>
      <c r="O21" s="75"/>
      <c r="P21" s="75"/>
      <c r="Q21" s="75"/>
      <c r="R21" s="75"/>
      <c r="S21" s="75"/>
      <c r="T21" s="75"/>
      <c r="U21" s="75"/>
      <c r="V21" s="75"/>
      <c r="W21" s="75"/>
      <c r="X21" s="75"/>
      <c r="Y21" s="75"/>
    </row>
    <row r="22" spans="1:25">
      <c r="A22" s="193"/>
      <c r="B22" s="20" t="s">
        <v>35</v>
      </c>
      <c r="C22" s="104">
        <v>35.0233903809537</v>
      </c>
      <c r="D22" s="104">
        <v>4.2622725810233</v>
      </c>
      <c r="E22" s="104">
        <v>5.8489529906007798</v>
      </c>
      <c r="F22" s="104">
        <v>8.7854616524264788</v>
      </c>
      <c r="G22" s="104">
        <v>22.505093407710401</v>
      </c>
      <c r="H22" s="104">
        <v>4.8187357990570199</v>
      </c>
      <c r="I22" s="104">
        <v>10.007435983033099</v>
      </c>
      <c r="J22" s="104">
        <v>1.3890609989878899</v>
      </c>
      <c r="K22" s="104">
        <v>1.15256544738858</v>
      </c>
      <c r="L22" s="105">
        <v>6.2070307588188003</v>
      </c>
      <c r="N22" s="75"/>
      <c r="O22" s="75"/>
      <c r="P22" s="75"/>
      <c r="Q22" s="75"/>
      <c r="R22" s="75"/>
      <c r="S22" s="75"/>
      <c r="T22" s="75"/>
      <c r="U22" s="75"/>
      <c r="V22" s="75"/>
      <c r="W22" s="75"/>
      <c r="X22" s="75"/>
      <c r="Y22" s="75"/>
    </row>
    <row r="23" spans="1:25" ht="5.15" customHeight="1">
      <c r="A23" s="26"/>
      <c r="B23" s="72"/>
      <c r="C23" s="106"/>
      <c r="D23" s="106"/>
      <c r="E23" s="106"/>
      <c r="F23" s="106"/>
      <c r="G23" s="106"/>
      <c r="H23" s="106"/>
      <c r="I23" s="106"/>
      <c r="J23" s="106"/>
      <c r="K23" s="106"/>
      <c r="L23" s="106"/>
      <c r="N23" s="75"/>
      <c r="O23" s="75"/>
      <c r="P23" s="75"/>
      <c r="Q23" s="75"/>
      <c r="R23" s="75"/>
      <c r="S23" s="75"/>
      <c r="T23" s="75"/>
      <c r="U23" s="75"/>
      <c r="V23" s="75"/>
      <c r="W23" s="75"/>
      <c r="X23" s="75"/>
      <c r="Y23" s="75"/>
    </row>
    <row r="24" spans="1:25">
      <c r="A24" s="193" t="s">
        <v>710</v>
      </c>
      <c r="B24" s="20" t="s">
        <v>711</v>
      </c>
      <c r="C24" s="104">
        <v>29.618577999999999</v>
      </c>
      <c r="D24" s="104">
        <v>4.2490404000000002</v>
      </c>
      <c r="E24" s="104">
        <v>5.2789970999999998</v>
      </c>
      <c r="F24" s="104">
        <v>10.733930000000001</v>
      </c>
      <c r="G24" s="104">
        <v>26.270605000000003</v>
      </c>
      <c r="H24" s="104">
        <v>5.9595485500000001</v>
      </c>
      <c r="I24" s="104">
        <v>7.6666647000000001</v>
      </c>
      <c r="J24" s="104">
        <v>2.7144309799999999</v>
      </c>
      <c r="K24" s="104">
        <v>1.2509881</v>
      </c>
      <c r="L24" s="105">
        <v>6.2572160000000006</v>
      </c>
      <c r="N24" s="75"/>
      <c r="O24" s="75"/>
      <c r="P24" s="75"/>
      <c r="Q24" s="75"/>
      <c r="R24" s="75"/>
      <c r="S24" s="75"/>
      <c r="T24" s="75"/>
      <c r="U24" s="75"/>
      <c r="V24" s="75"/>
      <c r="W24" s="75"/>
      <c r="X24" s="75"/>
      <c r="Y24" s="75"/>
    </row>
    <row r="25" spans="1:25">
      <c r="A25" s="193"/>
      <c r="B25" s="20" t="s">
        <v>712</v>
      </c>
      <c r="C25" s="104">
        <v>30.293477000000003</v>
      </c>
      <c r="D25" s="104">
        <v>3.4136046000000002</v>
      </c>
      <c r="E25" s="104">
        <v>4.8041298000000001</v>
      </c>
      <c r="F25" s="104">
        <v>11.292576</v>
      </c>
      <c r="G25" s="104">
        <v>29.694565000000001</v>
      </c>
      <c r="H25" s="104">
        <v>4.5306930699999999</v>
      </c>
      <c r="I25" s="104">
        <v>7.7538355000000001</v>
      </c>
      <c r="J25" s="104">
        <v>2.12456976</v>
      </c>
      <c r="K25" s="104">
        <v>1.02063584</v>
      </c>
      <c r="L25" s="105">
        <v>5.0719130000000003</v>
      </c>
      <c r="N25" s="75"/>
      <c r="O25" s="75"/>
      <c r="P25" s="75"/>
      <c r="Q25" s="75"/>
      <c r="R25" s="75"/>
      <c r="S25" s="75"/>
      <c r="T25" s="75"/>
      <c r="U25" s="75"/>
      <c r="V25" s="75"/>
      <c r="W25" s="75"/>
      <c r="X25" s="75"/>
      <c r="Y25" s="75"/>
    </row>
    <row r="26" spans="1:25">
      <c r="A26" s="193"/>
      <c r="B26" s="20" t="s">
        <v>779</v>
      </c>
      <c r="C26" s="104">
        <v>27.621971000000002</v>
      </c>
      <c r="D26" s="104">
        <v>3.2067733</v>
      </c>
      <c r="E26" s="104">
        <v>5.2450729000000003</v>
      </c>
      <c r="F26" s="104">
        <v>12.740926999999999</v>
      </c>
      <c r="G26" s="104">
        <v>30.022213000000004</v>
      </c>
      <c r="H26" s="104">
        <v>5.9389067200000003</v>
      </c>
      <c r="I26" s="104">
        <v>8.0744398000000004</v>
      </c>
      <c r="J26" s="104">
        <v>1.32052846</v>
      </c>
      <c r="K26" s="104">
        <v>0.53723547000000005</v>
      </c>
      <c r="L26" s="105">
        <v>5.2919320000000001</v>
      </c>
      <c r="N26" s="75"/>
      <c r="O26" s="75"/>
      <c r="P26" s="75"/>
      <c r="Q26" s="75"/>
      <c r="R26" s="75"/>
      <c r="S26" s="75"/>
      <c r="T26" s="75"/>
      <c r="U26" s="75"/>
      <c r="V26" s="75"/>
      <c r="W26" s="75"/>
      <c r="X26" s="75"/>
      <c r="Y26" s="75"/>
    </row>
    <row r="27" spans="1:25">
      <c r="A27" s="193"/>
      <c r="B27" s="20" t="s">
        <v>713</v>
      </c>
      <c r="C27" s="104">
        <v>31.601559999999999</v>
      </c>
      <c r="D27" s="104">
        <v>2.8680476000000001</v>
      </c>
      <c r="E27" s="104">
        <v>4.8712216000000002</v>
      </c>
      <c r="F27" s="104">
        <v>11.659761</v>
      </c>
      <c r="G27" s="104">
        <v>26.276927000000001</v>
      </c>
      <c r="H27" s="104">
        <v>6.36149203</v>
      </c>
      <c r="I27" s="104">
        <v>5.710572</v>
      </c>
      <c r="J27" s="104">
        <v>2.8430126900000001</v>
      </c>
      <c r="K27" s="104">
        <v>1.1249712300000001</v>
      </c>
      <c r="L27" s="105">
        <v>6.6824350000000008</v>
      </c>
      <c r="N27" s="75"/>
      <c r="O27" s="75"/>
      <c r="P27" s="75"/>
      <c r="Q27" s="75"/>
      <c r="R27" s="75"/>
      <c r="S27" s="75"/>
      <c r="T27" s="75"/>
      <c r="U27" s="75"/>
      <c r="V27" s="75"/>
      <c r="W27" s="75"/>
      <c r="X27" s="75"/>
      <c r="Y27" s="75"/>
    </row>
    <row r="28" spans="1:25">
      <c r="A28" s="193"/>
      <c r="B28" s="20" t="s">
        <v>714</v>
      </c>
      <c r="C28" s="104">
        <v>31.556713999999996</v>
      </c>
      <c r="D28" s="104">
        <v>2.5735538999999998</v>
      </c>
      <c r="E28" s="104">
        <v>4.7027634999999997</v>
      </c>
      <c r="F28" s="104">
        <v>10.813604</v>
      </c>
      <c r="G28" s="104">
        <v>28.998362999999998</v>
      </c>
      <c r="H28" s="104">
        <v>5.5261050000000003</v>
      </c>
      <c r="I28" s="104">
        <v>6.3107952999999997</v>
      </c>
      <c r="J28" s="104">
        <v>2.1814474000000001</v>
      </c>
      <c r="K28" s="104">
        <v>0.67405707999999998</v>
      </c>
      <c r="L28" s="105">
        <v>6.662596999999999</v>
      </c>
      <c r="N28" s="75"/>
      <c r="O28" s="75"/>
      <c r="P28" s="75"/>
      <c r="Q28" s="75"/>
      <c r="R28" s="75"/>
      <c r="S28" s="75"/>
      <c r="T28" s="75"/>
      <c r="U28" s="75"/>
      <c r="V28" s="75"/>
      <c r="W28" s="75"/>
      <c r="X28" s="75"/>
      <c r="Y28" s="75"/>
    </row>
    <row r="29" spans="1:25">
      <c r="A29" s="193"/>
      <c r="B29" s="20" t="s">
        <v>715</v>
      </c>
      <c r="C29" s="104">
        <v>34.981549000000001</v>
      </c>
      <c r="D29" s="104">
        <v>3.8943498999999999</v>
      </c>
      <c r="E29" s="104">
        <v>4.4209339999999999</v>
      </c>
      <c r="F29" s="104">
        <v>11.807141</v>
      </c>
      <c r="G29" s="104">
        <v>21.277367000000002</v>
      </c>
      <c r="H29" s="104">
        <v>6.08987634</v>
      </c>
      <c r="I29" s="104">
        <v>8.1780364999999993</v>
      </c>
      <c r="J29" s="104">
        <v>1.3863396299999999</v>
      </c>
      <c r="K29" s="104">
        <v>1.1275711399999999</v>
      </c>
      <c r="L29" s="105">
        <v>6.8368359999999999</v>
      </c>
      <c r="N29" s="75"/>
      <c r="O29" s="75"/>
      <c r="P29" s="75"/>
      <c r="Q29" s="75"/>
      <c r="R29" s="75"/>
      <c r="S29" s="75"/>
      <c r="T29" s="75"/>
      <c r="U29" s="75"/>
      <c r="V29" s="75"/>
      <c r="W29" s="75"/>
      <c r="X29" s="75"/>
      <c r="Y29" s="75"/>
    </row>
    <row r="30" spans="1:25">
      <c r="A30" s="193"/>
      <c r="B30" s="20" t="s">
        <v>716</v>
      </c>
      <c r="C30" s="104">
        <v>28.639872</v>
      </c>
      <c r="D30" s="104">
        <v>3.8230832000000001</v>
      </c>
      <c r="E30" s="104">
        <v>4.9326840000000001</v>
      </c>
      <c r="F30" s="104">
        <v>12.961656</v>
      </c>
      <c r="G30" s="104">
        <v>29.174997999999995</v>
      </c>
      <c r="H30" s="104">
        <v>5.9128796599999998</v>
      </c>
      <c r="I30" s="104">
        <v>5.6222434999999997</v>
      </c>
      <c r="J30" s="104">
        <v>2.1189639100000002</v>
      </c>
      <c r="K30" s="104">
        <v>1.18013926</v>
      </c>
      <c r="L30" s="105">
        <v>5.6334799999999996</v>
      </c>
      <c r="N30" s="75"/>
      <c r="O30" s="75"/>
      <c r="P30" s="75"/>
      <c r="Q30" s="75"/>
      <c r="R30" s="75"/>
      <c r="S30" s="75"/>
      <c r="T30" s="75"/>
      <c r="U30" s="75"/>
      <c r="V30" s="75"/>
      <c r="W30" s="75"/>
      <c r="X30" s="75"/>
      <c r="Y30" s="75"/>
    </row>
    <row r="31" spans="1:25">
      <c r="A31" s="193"/>
      <c r="B31" s="20" t="s">
        <v>717</v>
      </c>
      <c r="C31" s="104">
        <v>28.556522000000001</v>
      </c>
      <c r="D31" s="104">
        <v>2.6332802000000002</v>
      </c>
      <c r="E31" s="104">
        <v>6.6411835000000004</v>
      </c>
      <c r="F31" s="104">
        <v>12.73742</v>
      </c>
      <c r="G31" s="104">
        <v>29.054974000000001</v>
      </c>
      <c r="H31" s="104">
        <v>5.78201564</v>
      </c>
      <c r="I31" s="104">
        <v>6.4424114000000001</v>
      </c>
      <c r="J31" s="104">
        <v>1.8701511800000001</v>
      </c>
      <c r="K31" s="104">
        <v>0.80535687</v>
      </c>
      <c r="L31" s="105">
        <v>5.4766849999999998</v>
      </c>
      <c r="N31" s="75"/>
      <c r="O31" s="75"/>
      <c r="P31" s="75"/>
      <c r="Q31" s="75"/>
      <c r="R31" s="75"/>
      <c r="S31" s="75"/>
      <c r="T31" s="75"/>
      <c r="U31" s="75"/>
      <c r="V31" s="75"/>
      <c r="W31" s="75"/>
      <c r="X31" s="75"/>
      <c r="Y31" s="75"/>
    </row>
    <row r="32" spans="1:25">
      <c r="A32" s="193"/>
      <c r="B32" s="20" t="s">
        <v>718</v>
      </c>
      <c r="C32" s="104">
        <v>30.463836000000001</v>
      </c>
      <c r="D32" s="104">
        <v>3.2297335000000005</v>
      </c>
      <c r="E32" s="104">
        <v>4.3091325999999999</v>
      </c>
      <c r="F32" s="104">
        <v>15.653238</v>
      </c>
      <c r="G32" s="104">
        <v>25.091519000000002</v>
      </c>
      <c r="H32" s="104">
        <v>5.5685283400000003</v>
      </c>
      <c r="I32" s="104">
        <v>5.6427816999999996</v>
      </c>
      <c r="J32" s="104">
        <v>2.9423238399999998</v>
      </c>
      <c r="K32" s="104">
        <v>1.1661666799999999</v>
      </c>
      <c r="L32" s="105">
        <v>5.9327399999999999</v>
      </c>
      <c r="N32" s="75"/>
      <c r="O32" s="75"/>
      <c r="P32" s="75"/>
      <c r="Q32" s="75"/>
      <c r="R32" s="75"/>
      <c r="S32" s="75"/>
      <c r="T32" s="75"/>
      <c r="U32" s="75"/>
      <c r="V32" s="75"/>
      <c r="W32" s="75"/>
      <c r="X32" s="75"/>
      <c r="Y32" s="75"/>
    </row>
    <row r="33" spans="1:25">
      <c r="A33" s="193"/>
      <c r="B33" s="20" t="s">
        <v>719</v>
      </c>
      <c r="C33" s="104">
        <v>31.808966999999999</v>
      </c>
      <c r="D33" s="104">
        <v>4.1174555000000002</v>
      </c>
      <c r="E33" s="104">
        <v>5.3333082999999997</v>
      </c>
      <c r="F33" s="104">
        <v>7.8631350000000007</v>
      </c>
      <c r="G33" s="104">
        <v>29.349201999999998</v>
      </c>
      <c r="H33" s="104">
        <v>4.8093819800000004</v>
      </c>
      <c r="I33" s="104">
        <v>8.4798684000000009</v>
      </c>
      <c r="J33" s="104">
        <v>2.3853966</v>
      </c>
      <c r="K33" s="104">
        <v>0.96761168000000009</v>
      </c>
      <c r="L33" s="105">
        <v>4.8856729999999997</v>
      </c>
      <c r="N33" s="75"/>
      <c r="O33" s="75"/>
      <c r="P33" s="75"/>
      <c r="Q33" s="75"/>
      <c r="R33" s="75"/>
      <c r="S33" s="75"/>
      <c r="T33" s="75"/>
      <c r="U33" s="75"/>
      <c r="V33" s="75"/>
      <c r="W33" s="75"/>
      <c r="X33" s="75"/>
      <c r="Y33" s="75"/>
    </row>
    <row r="34" spans="1:25">
      <c r="A34" s="193"/>
      <c r="B34" s="20" t="s">
        <v>720</v>
      </c>
      <c r="C34" s="104">
        <v>30.334489999999999</v>
      </c>
      <c r="D34" s="104">
        <v>2.6839661000000001</v>
      </c>
      <c r="E34" s="104">
        <v>5.1843586999999998</v>
      </c>
      <c r="F34" s="104">
        <v>12.508658</v>
      </c>
      <c r="G34" s="104">
        <v>29.045627000000003</v>
      </c>
      <c r="H34" s="104">
        <v>5.5259978700000003</v>
      </c>
      <c r="I34" s="104">
        <v>7.3735835999999999</v>
      </c>
      <c r="J34" s="104">
        <v>1.1613703200000001</v>
      </c>
      <c r="K34" s="104">
        <v>0.47687910999999999</v>
      </c>
      <c r="L34" s="105">
        <v>5.7050689999999999</v>
      </c>
      <c r="N34" s="75"/>
      <c r="O34" s="75"/>
      <c r="P34" s="75"/>
      <c r="Q34" s="75"/>
      <c r="R34" s="75"/>
      <c r="S34" s="75"/>
      <c r="T34" s="75"/>
      <c r="U34" s="75"/>
      <c r="V34" s="75"/>
      <c r="W34" s="75"/>
      <c r="X34" s="75"/>
      <c r="Y34" s="75"/>
    </row>
    <row r="35" spans="1:25">
      <c r="A35" s="193"/>
      <c r="B35" s="20" t="s">
        <v>721</v>
      </c>
      <c r="C35" s="104">
        <v>29.081023000000002</v>
      </c>
      <c r="D35" s="104">
        <v>3.1754932</v>
      </c>
      <c r="E35" s="104">
        <v>5.6208935000000002</v>
      </c>
      <c r="F35" s="104">
        <v>13.685318999999998</v>
      </c>
      <c r="G35" s="104">
        <v>24.976409</v>
      </c>
      <c r="H35" s="104">
        <v>5.9905611399999996</v>
      </c>
      <c r="I35" s="104">
        <v>6.2607426999999998</v>
      </c>
      <c r="J35" s="104">
        <v>4.1266012600000002</v>
      </c>
      <c r="K35" s="104">
        <v>1.7162152100000001</v>
      </c>
      <c r="L35" s="105">
        <v>5.3667410000000002</v>
      </c>
      <c r="N35" s="75"/>
      <c r="O35" s="75"/>
      <c r="P35" s="75"/>
      <c r="Q35" s="75"/>
      <c r="R35" s="75"/>
      <c r="S35" s="75"/>
      <c r="T35" s="75"/>
      <c r="U35" s="75"/>
      <c r="V35" s="75"/>
      <c r="W35" s="75"/>
      <c r="X35" s="75"/>
      <c r="Y35" s="75"/>
    </row>
    <row r="36" spans="1:25">
      <c r="A36" s="193"/>
      <c r="B36" s="20" t="s">
        <v>722</v>
      </c>
      <c r="C36" s="104">
        <v>31.748328000000004</v>
      </c>
      <c r="D36" s="104">
        <v>2.9709558</v>
      </c>
      <c r="E36" s="104">
        <v>5.9346465000000004</v>
      </c>
      <c r="F36" s="104">
        <v>10.309797</v>
      </c>
      <c r="G36" s="104">
        <v>26.843382999999999</v>
      </c>
      <c r="H36" s="104">
        <v>5.88231912</v>
      </c>
      <c r="I36" s="104">
        <v>7.3442017000000002</v>
      </c>
      <c r="J36" s="104">
        <v>2.3474376399999999</v>
      </c>
      <c r="K36" s="104">
        <v>0.74624290000000004</v>
      </c>
      <c r="L36" s="105">
        <v>5.8726880000000001</v>
      </c>
      <c r="N36" s="75"/>
      <c r="O36" s="75"/>
      <c r="P36" s="75"/>
      <c r="Q36" s="75"/>
      <c r="R36" s="75"/>
      <c r="S36" s="75"/>
      <c r="T36" s="75"/>
      <c r="U36" s="75"/>
      <c r="V36" s="75"/>
      <c r="W36" s="75"/>
      <c r="X36" s="75"/>
      <c r="Y36" s="75"/>
    </row>
    <row r="37" spans="1:25">
      <c r="A37" s="193"/>
      <c r="B37" s="20" t="s">
        <v>723</v>
      </c>
      <c r="C37" s="104">
        <v>29.373740999999999</v>
      </c>
      <c r="D37" s="104">
        <v>3.0280746999999999</v>
      </c>
      <c r="E37" s="104">
        <v>4.6818333000000001</v>
      </c>
      <c r="F37" s="104">
        <v>11.816711</v>
      </c>
      <c r="G37" s="104">
        <v>29.083812999999996</v>
      </c>
      <c r="H37" s="104">
        <v>5.0457187299999999</v>
      </c>
      <c r="I37" s="104">
        <v>8.0435820000000007</v>
      </c>
      <c r="J37" s="104">
        <v>2.59543167</v>
      </c>
      <c r="K37" s="104">
        <v>0.81142745000000005</v>
      </c>
      <c r="L37" s="105">
        <v>5.5196670000000001</v>
      </c>
      <c r="N37" s="75"/>
      <c r="O37" s="75"/>
      <c r="P37" s="75"/>
      <c r="Q37" s="75"/>
      <c r="R37" s="75"/>
      <c r="S37" s="75"/>
      <c r="T37" s="75"/>
      <c r="U37" s="75"/>
      <c r="V37" s="75"/>
      <c r="W37" s="75"/>
      <c r="X37" s="75"/>
      <c r="Y37" s="75"/>
    </row>
    <row r="38" spans="1:25">
      <c r="A38" s="193"/>
      <c r="B38" s="20" t="s">
        <v>724</v>
      </c>
      <c r="C38" s="104">
        <v>32.866536000000004</v>
      </c>
      <c r="D38" s="104">
        <v>3.3270574999999996</v>
      </c>
      <c r="E38" s="104">
        <v>3.3788043999999995</v>
      </c>
      <c r="F38" s="104">
        <v>11.104476999999999</v>
      </c>
      <c r="G38" s="104">
        <v>28.124061000000001</v>
      </c>
      <c r="H38" s="104">
        <v>5.11058608</v>
      </c>
      <c r="I38" s="104">
        <v>5.7046597999999999</v>
      </c>
      <c r="J38" s="104">
        <v>2.8933550800000001</v>
      </c>
      <c r="K38" s="104">
        <v>1.0496160299999999</v>
      </c>
      <c r="L38" s="105">
        <v>6.4408469999999998</v>
      </c>
      <c r="N38" s="75"/>
      <c r="O38" s="75"/>
      <c r="P38" s="75"/>
      <c r="Q38" s="75"/>
      <c r="R38" s="75"/>
      <c r="S38" s="75"/>
      <c r="T38" s="75"/>
      <c r="U38" s="75"/>
      <c r="V38" s="75"/>
      <c r="W38" s="75"/>
      <c r="X38" s="75"/>
      <c r="Y38" s="75"/>
    </row>
    <row r="39" spans="1:25">
      <c r="A39" s="193"/>
      <c r="B39" s="20" t="s">
        <v>725</v>
      </c>
      <c r="C39" s="104">
        <v>30.940149999999999</v>
      </c>
      <c r="D39" s="104">
        <v>5.7331902000000001</v>
      </c>
      <c r="E39" s="104">
        <v>2.4028193999999998</v>
      </c>
      <c r="F39" s="104">
        <v>10.980238999999999</v>
      </c>
      <c r="G39" s="104">
        <v>25.042359000000005</v>
      </c>
      <c r="H39" s="104">
        <v>7.51372441</v>
      </c>
      <c r="I39" s="104">
        <v>6.2370948000000004</v>
      </c>
      <c r="J39" s="104">
        <v>2.85543916</v>
      </c>
      <c r="K39" s="104">
        <v>1.68783047</v>
      </c>
      <c r="L39" s="105">
        <v>6.6071530000000003</v>
      </c>
      <c r="N39" s="75"/>
      <c r="O39" s="75"/>
      <c r="P39" s="75"/>
      <c r="Q39" s="75"/>
      <c r="R39" s="75"/>
      <c r="S39" s="75"/>
      <c r="T39" s="75"/>
      <c r="U39" s="75"/>
      <c r="V39" s="75"/>
      <c r="W39" s="75"/>
      <c r="X39" s="75"/>
      <c r="Y39" s="75"/>
    </row>
    <row r="40" spans="1:25">
      <c r="A40" s="193"/>
      <c r="B40" s="20" t="s">
        <v>726</v>
      </c>
      <c r="C40" s="104">
        <v>30.674064000000001</v>
      </c>
      <c r="D40" s="104">
        <v>4.5098757999999997</v>
      </c>
      <c r="E40" s="104">
        <v>3.2460434000000005</v>
      </c>
      <c r="F40" s="104">
        <v>12.891261000000002</v>
      </c>
      <c r="G40" s="104">
        <v>28.745784</v>
      </c>
      <c r="H40" s="104">
        <v>5.1468102800000004</v>
      </c>
      <c r="I40" s="104">
        <v>6.4876623000000011</v>
      </c>
      <c r="J40" s="104">
        <v>2.3269873300000001</v>
      </c>
      <c r="K40" s="104">
        <v>0.90437273000000007</v>
      </c>
      <c r="L40" s="105">
        <v>5.0671390000000001</v>
      </c>
      <c r="N40" s="75"/>
      <c r="O40" s="75"/>
      <c r="P40" s="75"/>
      <c r="Q40" s="75"/>
      <c r="R40" s="75"/>
      <c r="S40" s="75"/>
      <c r="T40" s="75"/>
      <c r="U40" s="75"/>
      <c r="V40" s="75"/>
      <c r="W40" s="75"/>
      <c r="X40" s="75"/>
      <c r="Y40" s="75"/>
    </row>
    <row r="41" spans="1:25">
      <c r="A41" s="193"/>
      <c r="B41" s="20" t="s">
        <v>727</v>
      </c>
      <c r="C41" s="104">
        <v>30.365342999999999</v>
      </c>
      <c r="D41" s="104">
        <v>3.3617306999999998</v>
      </c>
      <c r="E41" s="104">
        <v>4.3406222999999997</v>
      </c>
      <c r="F41" s="104">
        <v>12.733539999999998</v>
      </c>
      <c r="G41" s="104">
        <v>29.162991999999999</v>
      </c>
      <c r="H41" s="104">
        <v>5.0537890299999999</v>
      </c>
      <c r="I41" s="104">
        <v>6.1880442999999996</v>
      </c>
      <c r="J41" s="104">
        <v>2.4043256199999998</v>
      </c>
      <c r="K41" s="104">
        <v>0.98395105999999999</v>
      </c>
      <c r="L41" s="105">
        <v>5.4056620000000004</v>
      </c>
      <c r="N41" s="75"/>
      <c r="O41" s="75"/>
      <c r="P41" s="75"/>
      <c r="Q41" s="75"/>
      <c r="R41" s="75"/>
      <c r="S41" s="75"/>
      <c r="T41" s="75"/>
      <c r="U41" s="75"/>
      <c r="V41" s="75"/>
      <c r="W41" s="75"/>
      <c r="X41" s="75"/>
      <c r="Y41" s="75"/>
    </row>
    <row r="42" spans="1:25">
      <c r="A42" s="193"/>
      <c r="B42" s="20" t="s">
        <v>728</v>
      </c>
      <c r="C42" s="104">
        <v>31.175446000000001</v>
      </c>
      <c r="D42" s="104">
        <v>3.0535195000000002</v>
      </c>
      <c r="E42" s="104">
        <v>6.0627120000000003</v>
      </c>
      <c r="F42" s="104">
        <v>6.4468110000000012</v>
      </c>
      <c r="G42" s="104">
        <v>17.336593000000001</v>
      </c>
      <c r="H42" s="104">
        <v>15.61618689</v>
      </c>
      <c r="I42" s="104">
        <v>2.4868401000000002</v>
      </c>
      <c r="J42" s="104">
        <v>4.4261425000000001</v>
      </c>
      <c r="K42" s="104">
        <v>5.02547079</v>
      </c>
      <c r="L42" s="105">
        <v>8.3702780000000008</v>
      </c>
      <c r="N42" s="75"/>
      <c r="O42" s="75"/>
      <c r="P42" s="75"/>
      <c r="Q42" s="75"/>
      <c r="R42" s="75"/>
      <c r="S42" s="75"/>
      <c r="T42" s="75"/>
      <c r="U42" s="75"/>
      <c r="V42" s="75"/>
      <c r="W42" s="75"/>
      <c r="X42" s="75"/>
      <c r="Y42" s="75"/>
    </row>
    <row r="43" spans="1:25">
      <c r="A43" s="193"/>
      <c r="B43" s="20" t="s">
        <v>729</v>
      </c>
      <c r="C43" s="104">
        <v>35.200930999999997</v>
      </c>
      <c r="D43" s="104">
        <v>5.2964881000000004</v>
      </c>
      <c r="E43" s="104">
        <v>1.7122372000000001</v>
      </c>
      <c r="F43" s="104">
        <v>11.183130999999999</v>
      </c>
      <c r="G43" s="104">
        <v>26.858099000000003</v>
      </c>
      <c r="H43" s="104">
        <v>5.32441049</v>
      </c>
      <c r="I43" s="104">
        <v>5.6795951999999996</v>
      </c>
      <c r="J43" s="104">
        <v>1.6248490500000001</v>
      </c>
      <c r="K43" s="104">
        <v>0.66901518999999998</v>
      </c>
      <c r="L43" s="105">
        <v>6.4512429999999998</v>
      </c>
      <c r="N43" s="75"/>
      <c r="O43" s="75"/>
      <c r="P43" s="75"/>
      <c r="Q43" s="75"/>
      <c r="R43" s="75"/>
      <c r="S43" s="75"/>
      <c r="T43" s="75"/>
      <c r="U43" s="75"/>
      <c r="V43" s="75"/>
      <c r="W43" s="75"/>
      <c r="X43" s="75"/>
      <c r="Y43" s="75"/>
    </row>
    <row r="44" spans="1:25">
      <c r="A44" s="193"/>
      <c r="B44" s="20" t="s">
        <v>730</v>
      </c>
      <c r="C44" s="104">
        <v>29.458604999999999</v>
      </c>
      <c r="D44" s="104">
        <v>6.0619528999999996</v>
      </c>
      <c r="E44" s="104">
        <v>1.9697450000000001</v>
      </c>
      <c r="F44" s="104">
        <v>12.318868</v>
      </c>
      <c r="G44" s="104">
        <v>29.788719000000004</v>
      </c>
      <c r="H44" s="104">
        <v>5.3228406899999996</v>
      </c>
      <c r="I44" s="104">
        <v>6.8014309999999991</v>
      </c>
      <c r="J44" s="104">
        <v>1.7361469700000001</v>
      </c>
      <c r="K44" s="104">
        <v>1.1520315400000001</v>
      </c>
      <c r="L44" s="105">
        <v>5.3896600000000001</v>
      </c>
      <c r="N44" s="75"/>
      <c r="O44" s="75"/>
      <c r="P44" s="75"/>
      <c r="Q44" s="75"/>
      <c r="R44" s="75"/>
      <c r="S44" s="75"/>
      <c r="T44" s="75"/>
      <c r="U44" s="75"/>
      <c r="V44" s="75"/>
      <c r="W44" s="75"/>
      <c r="X44" s="75"/>
      <c r="Y44" s="75"/>
    </row>
    <row r="45" spans="1:25">
      <c r="A45" s="193"/>
      <c r="B45" s="20" t="s">
        <v>731</v>
      </c>
      <c r="C45" s="104">
        <v>28.856556999999999</v>
      </c>
      <c r="D45" s="104">
        <v>2.6357933999999998</v>
      </c>
      <c r="E45" s="104">
        <v>4.2438434999999997</v>
      </c>
      <c r="F45" s="104">
        <v>14.145006000000002</v>
      </c>
      <c r="G45" s="104">
        <v>28.752202</v>
      </c>
      <c r="H45" s="104">
        <v>5.8048565500000002</v>
      </c>
      <c r="I45" s="104">
        <v>5.7296354999999997</v>
      </c>
      <c r="J45" s="104">
        <v>3.00647559</v>
      </c>
      <c r="K45" s="104">
        <v>0.69648326999999999</v>
      </c>
      <c r="L45" s="105">
        <v>6.1291469999999997</v>
      </c>
      <c r="N45" s="75"/>
      <c r="O45" s="75"/>
      <c r="P45" s="75"/>
      <c r="Q45" s="75"/>
      <c r="R45" s="75"/>
      <c r="S45" s="75"/>
      <c r="T45" s="75"/>
      <c r="U45" s="75"/>
      <c r="V45" s="75"/>
      <c r="W45" s="75"/>
      <c r="X45" s="75"/>
      <c r="Y45" s="75"/>
    </row>
    <row r="46" spans="1:25">
      <c r="A46" s="193"/>
      <c r="B46" s="20" t="s">
        <v>732</v>
      </c>
      <c r="C46" s="104">
        <v>28.811938999999999</v>
      </c>
      <c r="D46" s="104">
        <v>6.2715639000000003</v>
      </c>
      <c r="E46" s="104">
        <v>1.3689591000000001</v>
      </c>
      <c r="F46" s="104">
        <v>12.820962</v>
      </c>
      <c r="G46" s="104">
        <v>27.050200000000004</v>
      </c>
      <c r="H46" s="104">
        <v>6.5958846199999988</v>
      </c>
      <c r="I46" s="104">
        <v>7.270563000000001</v>
      </c>
      <c r="J46" s="104">
        <v>2.43895434</v>
      </c>
      <c r="K46" s="104">
        <v>1.09109199</v>
      </c>
      <c r="L46" s="105">
        <v>6.2798819999999989</v>
      </c>
      <c r="N46" s="75"/>
      <c r="O46" s="75"/>
      <c r="P46" s="75"/>
      <c r="Q46" s="75"/>
      <c r="R46" s="75"/>
      <c r="S46" s="75"/>
      <c r="T46" s="75"/>
      <c r="U46" s="75"/>
      <c r="V46" s="75"/>
      <c r="W46" s="75"/>
      <c r="X46" s="75"/>
      <c r="Y46" s="75"/>
    </row>
    <row r="47" spans="1:25">
      <c r="A47" s="193"/>
      <c r="B47" s="20" t="s">
        <v>733</v>
      </c>
      <c r="C47" s="104">
        <v>30.380507000000001</v>
      </c>
      <c r="D47" s="104">
        <v>2.6078952000000002</v>
      </c>
      <c r="E47" s="104">
        <v>4.6709607000000002</v>
      </c>
      <c r="F47" s="104">
        <v>12.675921000000001</v>
      </c>
      <c r="G47" s="104">
        <v>27.420511999999995</v>
      </c>
      <c r="H47" s="104">
        <v>5.8860382299999996</v>
      </c>
      <c r="I47" s="104">
        <v>5.7861450999999997</v>
      </c>
      <c r="J47" s="104">
        <v>3.4777144999999994</v>
      </c>
      <c r="K47" s="104">
        <v>0.87188999999999994</v>
      </c>
      <c r="L47" s="105">
        <v>6.2224159999999999</v>
      </c>
      <c r="N47" s="75"/>
      <c r="O47" s="75"/>
      <c r="P47" s="75"/>
      <c r="Q47" s="75"/>
      <c r="R47" s="75"/>
      <c r="S47" s="75"/>
      <c r="T47" s="75"/>
      <c r="U47" s="75"/>
      <c r="V47" s="75"/>
      <c r="W47" s="75"/>
      <c r="X47" s="75"/>
      <c r="Y47" s="75"/>
    </row>
    <row r="48" spans="1:25">
      <c r="A48" s="193"/>
      <c r="B48" s="20" t="s">
        <v>734</v>
      </c>
      <c r="C48" s="104">
        <v>29.512029000000002</v>
      </c>
      <c r="D48" s="104">
        <v>3.3138345999999999</v>
      </c>
      <c r="E48" s="104">
        <v>4.9766411000000002</v>
      </c>
      <c r="F48" s="104">
        <v>11.495789</v>
      </c>
      <c r="G48" s="104">
        <v>23.682054000000001</v>
      </c>
      <c r="H48" s="104">
        <v>8.1185457200000002</v>
      </c>
      <c r="I48" s="104">
        <v>4.5604196000000004</v>
      </c>
      <c r="J48" s="104">
        <v>4.7268408900000001</v>
      </c>
      <c r="K48" s="104">
        <v>3.57503875</v>
      </c>
      <c r="L48" s="105">
        <v>6.0388070000000003</v>
      </c>
      <c r="N48" s="75"/>
      <c r="O48" s="75"/>
      <c r="P48" s="75"/>
      <c r="Q48" s="75"/>
      <c r="R48" s="75"/>
      <c r="S48" s="75"/>
      <c r="T48" s="75"/>
      <c r="U48" s="75"/>
      <c r="V48" s="75"/>
      <c r="W48" s="75"/>
      <c r="X48" s="75"/>
      <c r="Y48" s="75"/>
    </row>
    <row r="49" spans="1:25">
      <c r="A49" s="193"/>
      <c r="B49" s="20" t="s">
        <v>735</v>
      </c>
      <c r="C49" s="104">
        <v>20.675608</v>
      </c>
      <c r="D49" s="104">
        <v>4.2600559000000002</v>
      </c>
      <c r="E49" s="104">
        <v>7.3753264999999999</v>
      </c>
      <c r="F49" s="104">
        <v>7.2888679999999999</v>
      </c>
      <c r="G49" s="104">
        <v>39.181142999999999</v>
      </c>
      <c r="H49" s="104">
        <v>5.5968446199999997</v>
      </c>
      <c r="I49" s="104">
        <v>8.4335371000000006</v>
      </c>
      <c r="J49" s="104">
        <v>0.68550966000000002</v>
      </c>
      <c r="K49" s="104">
        <v>0.54829203000000004</v>
      </c>
      <c r="L49" s="105">
        <v>5.9548139999999998</v>
      </c>
      <c r="N49" s="75"/>
      <c r="O49" s="75"/>
      <c r="P49" s="75"/>
      <c r="Q49" s="75"/>
      <c r="R49" s="75"/>
      <c r="S49" s="75"/>
      <c r="T49" s="75"/>
      <c r="U49" s="75"/>
      <c r="V49" s="75"/>
      <c r="W49" s="75"/>
      <c r="X49" s="75"/>
      <c r="Y49" s="75"/>
    </row>
    <row r="50" spans="1:25">
      <c r="A50" s="193"/>
      <c r="B50" s="20" t="s">
        <v>736</v>
      </c>
      <c r="C50" s="104">
        <v>27.620203</v>
      </c>
      <c r="D50" s="104">
        <v>3.0216962000000001</v>
      </c>
      <c r="E50" s="104">
        <v>5.0442537999999999</v>
      </c>
      <c r="F50" s="104">
        <v>6.9770880000000011</v>
      </c>
      <c r="G50" s="104">
        <v>37.065846000000001</v>
      </c>
      <c r="H50" s="104">
        <v>2.5947407400000002</v>
      </c>
      <c r="I50" s="104">
        <v>11.052073500000001</v>
      </c>
      <c r="J50" s="104">
        <v>0.89823253000000003</v>
      </c>
      <c r="K50" s="104">
        <v>0.48179695</v>
      </c>
      <c r="L50" s="105">
        <v>5.2440689999999996</v>
      </c>
      <c r="N50" s="75"/>
      <c r="O50" s="75"/>
      <c r="P50" s="75"/>
      <c r="Q50" s="75"/>
      <c r="R50" s="75"/>
      <c r="S50" s="75"/>
      <c r="T50" s="75"/>
      <c r="U50" s="75"/>
      <c r="V50" s="75"/>
      <c r="W50" s="75"/>
      <c r="X50" s="75"/>
      <c r="Y50" s="75"/>
    </row>
    <row r="51" spans="1:25">
      <c r="A51" s="193"/>
      <c r="B51" s="20" t="s">
        <v>737</v>
      </c>
      <c r="C51" s="104">
        <v>21.922267999999999</v>
      </c>
      <c r="D51" s="104">
        <v>4.8629243999999998</v>
      </c>
      <c r="E51" s="104">
        <v>8.7283757000000008</v>
      </c>
      <c r="F51" s="104">
        <v>6.2462960000000001</v>
      </c>
      <c r="G51" s="104">
        <v>37.974795999999998</v>
      </c>
      <c r="H51" s="104">
        <v>4.4103016999999998</v>
      </c>
      <c r="I51" s="104">
        <v>6.7298927999999991</v>
      </c>
      <c r="J51" s="104">
        <v>1.5652655799999997</v>
      </c>
      <c r="K51" s="104">
        <v>1.5651828900000002</v>
      </c>
      <c r="L51" s="105">
        <v>5.9946970000000004</v>
      </c>
      <c r="N51" s="75"/>
      <c r="O51" s="75"/>
      <c r="P51" s="75"/>
      <c r="Q51" s="75"/>
      <c r="R51" s="75"/>
      <c r="S51" s="75"/>
      <c r="T51" s="75"/>
      <c r="U51" s="75"/>
      <c r="V51" s="75"/>
      <c r="W51" s="75"/>
      <c r="X51" s="75"/>
      <c r="Y51" s="75"/>
    </row>
    <row r="52" spans="1:25">
      <c r="A52" s="193"/>
      <c r="B52" s="20" t="s">
        <v>738</v>
      </c>
      <c r="C52" s="104">
        <v>20.072431000000002</v>
      </c>
      <c r="D52" s="104">
        <v>3.3383181999999998</v>
      </c>
      <c r="E52" s="104">
        <v>2.7883287000000001</v>
      </c>
      <c r="F52" s="104">
        <v>5.1643489999999996</v>
      </c>
      <c r="G52" s="104">
        <v>57.136655999999995</v>
      </c>
      <c r="H52" s="104">
        <v>0.89320714000000001</v>
      </c>
      <c r="I52" s="104">
        <v>6.5047115</v>
      </c>
      <c r="J52" s="104">
        <v>0.17144491000000001</v>
      </c>
      <c r="K52" s="104">
        <v>1.3320439999999999E-2</v>
      </c>
      <c r="L52" s="105">
        <v>3.9172319999999998</v>
      </c>
      <c r="N52" s="75"/>
      <c r="O52" s="75"/>
      <c r="P52" s="75"/>
      <c r="Q52" s="75"/>
      <c r="R52" s="75"/>
      <c r="S52" s="75"/>
      <c r="T52" s="75"/>
      <c r="U52" s="75"/>
      <c r="V52" s="75"/>
      <c r="W52" s="75"/>
      <c r="X52" s="75"/>
      <c r="Y52" s="75"/>
    </row>
    <row r="53" spans="1:25">
      <c r="A53" s="193"/>
      <c r="B53" s="20" t="s">
        <v>777</v>
      </c>
      <c r="C53" s="104">
        <v>27.437562</v>
      </c>
      <c r="D53" s="104">
        <v>4.2174261</v>
      </c>
      <c r="E53" s="104">
        <v>5.0614366999999998</v>
      </c>
      <c r="F53" s="104">
        <v>6.295096</v>
      </c>
      <c r="G53" s="104">
        <v>34.549337000000001</v>
      </c>
      <c r="H53" s="104">
        <v>4.5017486599999996</v>
      </c>
      <c r="I53" s="104">
        <v>6.3738801</v>
      </c>
      <c r="J53" s="104">
        <v>1.41024171</v>
      </c>
      <c r="K53" s="104">
        <v>0.55748412999999997</v>
      </c>
      <c r="L53" s="105">
        <v>9.5957869999999996</v>
      </c>
      <c r="N53" s="75"/>
      <c r="O53" s="75"/>
      <c r="P53" s="75"/>
      <c r="Q53" s="75"/>
      <c r="R53" s="75"/>
      <c r="S53" s="75"/>
      <c r="T53" s="75"/>
      <c r="U53" s="75"/>
      <c r="V53" s="75"/>
      <c r="W53" s="75"/>
      <c r="X53" s="75"/>
      <c r="Y53" s="75"/>
    </row>
    <row r="54" spans="1:25">
      <c r="A54" s="193"/>
      <c r="B54" s="20" t="s">
        <v>778</v>
      </c>
      <c r="C54" s="104">
        <v>32.958182999999998</v>
      </c>
      <c r="D54" s="104">
        <v>2.9644585000000001</v>
      </c>
      <c r="E54" s="104">
        <v>1.0838578999999999</v>
      </c>
      <c r="F54" s="104">
        <v>3.738855</v>
      </c>
      <c r="G54" s="104">
        <v>43.925828000000003</v>
      </c>
      <c r="H54" s="104">
        <v>4.7261247800000001</v>
      </c>
      <c r="I54" s="104">
        <v>1.1456991999999999</v>
      </c>
      <c r="J54" s="104">
        <v>1.2348748700000001</v>
      </c>
      <c r="K54" s="104">
        <v>0.51765695</v>
      </c>
      <c r="L54" s="105">
        <v>7.7044620000000013</v>
      </c>
      <c r="N54" s="75"/>
      <c r="O54" s="75"/>
      <c r="P54" s="75"/>
      <c r="Q54" s="75"/>
      <c r="R54" s="75"/>
      <c r="S54" s="75"/>
      <c r="T54" s="75"/>
      <c r="U54" s="75"/>
      <c r="V54" s="75"/>
      <c r="W54" s="75"/>
      <c r="X54" s="75"/>
      <c r="Y54" s="75"/>
    </row>
    <row r="55" spans="1:25" ht="5.15" customHeight="1" thickBot="1">
      <c r="A55" s="26"/>
      <c r="B55" s="26"/>
      <c r="C55" s="106"/>
      <c r="D55" s="106"/>
      <c r="E55" s="106"/>
      <c r="F55" s="106"/>
      <c r="G55" s="106"/>
      <c r="H55" s="106"/>
      <c r="I55" s="106"/>
      <c r="J55" s="106"/>
      <c r="K55" s="106"/>
      <c r="L55" s="106"/>
      <c r="N55" s="75"/>
      <c r="O55" s="75"/>
      <c r="P55" s="75"/>
      <c r="Q55" s="75"/>
      <c r="R55" s="75"/>
      <c r="S55" s="75"/>
      <c r="T55" s="75"/>
      <c r="U55" s="75"/>
      <c r="V55" s="75"/>
      <c r="W55" s="75"/>
      <c r="X55" s="75"/>
      <c r="Y55" s="75"/>
    </row>
    <row r="56" spans="1:25" ht="15" thickTop="1" thickBot="1">
      <c r="A56" s="26"/>
      <c r="B56" s="20" t="s">
        <v>6</v>
      </c>
      <c r="C56" s="107">
        <v>30.096328833791802</v>
      </c>
      <c r="D56" s="108">
        <v>3.6147258727211597</v>
      </c>
      <c r="E56" s="108">
        <v>4.5665651827948599</v>
      </c>
      <c r="F56" s="108">
        <v>11.5490168923836</v>
      </c>
      <c r="G56" s="108">
        <v>27.590211111927697</v>
      </c>
      <c r="H56" s="108">
        <v>6.1651072383057492</v>
      </c>
      <c r="I56" s="108">
        <v>6.2171859557861007</v>
      </c>
      <c r="J56" s="108">
        <v>2.7994146497952901</v>
      </c>
      <c r="K56" s="108">
        <v>1.4098322716138201</v>
      </c>
      <c r="L56" s="109">
        <v>5.9916119908800001</v>
      </c>
      <c r="N56" s="75"/>
      <c r="O56" s="75"/>
      <c r="P56" s="75"/>
      <c r="Q56" s="75"/>
      <c r="R56" s="75"/>
      <c r="S56" s="75"/>
      <c r="T56" s="75"/>
      <c r="U56" s="75"/>
      <c r="V56" s="75"/>
      <c r="W56" s="75"/>
      <c r="X56" s="75"/>
      <c r="Y56" s="75"/>
    </row>
    <row r="57" spans="1:25" ht="14.5" thickTop="1">
      <c r="A57" s="194" t="s">
        <v>797</v>
      </c>
      <c r="B57" s="194"/>
      <c r="C57" s="194"/>
      <c r="D57" s="194"/>
      <c r="E57" s="194"/>
      <c r="F57" s="194"/>
      <c r="G57" s="194"/>
      <c r="H57" s="194"/>
      <c r="I57" s="194"/>
      <c r="J57" s="194"/>
      <c r="K57" s="194"/>
      <c r="L57" s="194"/>
      <c r="N57" s="75"/>
      <c r="O57" s="75"/>
      <c r="P57" s="75"/>
      <c r="Q57" s="75"/>
      <c r="R57" s="75"/>
      <c r="S57" s="75"/>
      <c r="T57" s="75"/>
      <c r="U57" s="75"/>
      <c r="V57" s="75"/>
      <c r="W57" s="75"/>
      <c r="X57" s="75"/>
      <c r="Y57" s="75"/>
    </row>
    <row r="58" spans="1:25">
      <c r="A58" s="194"/>
      <c r="B58" s="194"/>
      <c r="C58" s="194"/>
      <c r="D58" s="194"/>
      <c r="E58" s="194"/>
      <c r="F58" s="194"/>
      <c r="G58" s="194"/>
      <c r="H58" s="194"/>
      <c r="I58" s="194"/>
      <c r="J58" s="194"/>
      <c r="K58" s="194"/>
      <c r="L58" s="194"/>
      <c r="N58" s="75"/>
      <c r="O58" s="75"/>
      <c r="P58" s="75"/>
      <c r="Q58" s="75"/>
      <c r="R58" s="75"/>
      <c r="S58" s="75"/>
      <c r="T58" s="75"/>
      <c r="U58" s="75"/>
      <c r="V58" s="75"/>
      <c r="W58" s="75"/>
      <c r="X58" s="75"/>
      <c r="Y58" s="75"/>
    </row>
    <row r="59" spans="1:25">
      <c r="N59" s="75"/>
      <c r="O59" s="75"/>
      <c r="P59" s="75"/>
      <c r="Q59" s="75"/>
      <c r="R59" s="75"/>
      <c r="S59" s="75"/>
      <c r="T59" s="75"/>
      <c r="U59" s="75"/>
      <c r="V59" s="75"/>
      <c r="W59" s="75"/>
      <c r="X59" s="75"/>
      <c r="Y59" s="75"/>
    </row>
    <row r="60" spans="1:25">
      <c r="A60" s="19" t="s">
        <v>684</v>
      </c>
      <c r="N60" s="75"/>
      <c r="O60" s="75"/>
      <c r="P60" s="75"/>
      <c r="Q60" s="75"/>
      <c r="R60" s="75"/>
      <c r="S60" s="75"/>
      <c r="T60" s="75"/>
      <c r="U60" s="75"/>
      <c r="V60" s="75"/>
      <c r="W60" s="75"/>
      <c r="X60" s="75"/>
      <c r="Y60" s="75"/>
    </row>
    <row r="61" spans="1:25">
      <c r="A61" s="17" t="s">
        <v>685</v>
      </c>
      <c r="N61" s="75"/>
      <c r="O61" s="75"/>
      <c r="P61" s="75"/>
      <c r="Q61" s="75"/>
      <c r="R61" s="75"/>
      <c r="S61" s="75"/>
      <c r="T61" s="75"/>
      <c r="U61" s="75"/>
      <c r="V61" s="75"/>
      <c r="W61" s="75"/>
      <c r="X61" s="75"/>
      <c r="Y61" s="75"/>
    </row>
    <row r="62" spans="1:25">
      <c r="A62" s="18" t="s">
        <v>687</v>
      </c>
      <c r="N62" s="75"/>
      <c r="O62" s="75"/>
      <c r="P62" s="75"/>
      <c r="Q62" s="75"/>
      <c r="R62" s="75"/>
      <c r="S62" s="75"/>
      <c r="T62" s="75"/>
      <c r="U62" s="75"/>
      <c r="V62" s="75"/>
      <c r="W62" s="75"/>
      <c r="X62" s="75"/>
      <c r="Y62" s="75"/>
    </row>
  </sheetData>
  <mergeCells count="5">
    <mergeCell ref="A7:A15"/>
    <mergeCell ref="A17:A19"/>
    <mergeCell ref="A21:A22"/>
    <mergeCell ref="A24:A54"/>
    <mergeCell ref="A57:L58"/>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Méthodologie</vt:lpstr>
      <vt:lpstr>Chiffres clés</vt:lpstr>
      <vt:lpstr>Tableau 1</vt:lpstr>
      <vt:lpstr>Graphique 1</vt:lpstr>
      <vt:lpstr>Tableau 2</vt:lpstr>
      <vt:lpstr>Tableau 3</vt:lpstr>
      <vt:lpstr>Annexe 1</vt:lpstr>
      <vt:lpstr>Annexe 2</vt:lpstr>
      <vt:lpstr>Annexe 3</vt:lpstr>
      <vt:lpstr>Annexe 4</vt:lpstr>
      <vt:lpstr>Annexe 5</vt:lpstr>
      <vt:lpstr>Annexe 6</vt:lpstr>
      <vt:lpstr>Annexe 7</vt:lpstr>
      <vt:lpstr>Annexe 8</vt:lpstr>
      <vt:lpstr>Annexe 9</vt:lpstr>
      <vt:lpstr>Annexe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bmoiteaux</dc:creator>
  <cp:lastModifiedBy>Administration centrale</cp:lastModifiedBy>
  <dcterms:created xsi:type="dcterms:W3CDTF">2025-04-15T06:48:46Z</dcterms:created>
  <dcterms:modified xsi:type="dcterms:W3CDTF">2025-05-21T12:08:12Z</dcterms:modified>
</cp:coreProperties>
</file>