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gesip-dgri-a2-1-sup\Convergence BCP-Synthèse\NI Diplômes\"/>
    </mc:Choice>
  </mc:AlternateContent>
  <bookViews>
    <workbookView xWindow="-28920" yWindow="-2175" windowWidth="29040" windowHeight="15840" tabRatio="662"/>
  </bookViews>
  <sheets>
    <sheet name="Sommaire" sheetId="45" r:id="rId1"/>
    <sheet name="Graphique 1" sheetId="49" r:id="rId2"/>
    <sheet name="Tableau 1" sheetId="47" r:id="rId3"/>
    <sheet name="Graphique 2" sheetId="50" r:id="rId4"/>
    <sheet name="Graphique 3" sheetId="52" r:id="rId5"/>
    <sheet name="Graphique 4" sheetId="32" r:id="rId6"/>
    <sheet name="Tableau 2" sheetId="12" r:id="rId7"/>
    <sheet name="Graphique 5" sheetId="36" r:id="rId8"/>
    <sheet name="Graphique 6" sheetId="33" r:id="rId9"/>
    <sheet name="Graphique 7" sheetId="34" r:id="rId10"/>
    <sheet name="Cartes" sheetId="42" r:id="rId11"/>
    <sheet name="Tableau 3" sheetId="29" r:id="rId12"/>
    <sheet name="Annexe 1" sheetId="1" r:id="rId13"/>
    <sheet name="Annexe 2" sheetId="59" r:id="rId14"/>
    <sheet name="Annexe 3" sheetId="48" r:id="rId15"/>
    <sheet name="Annexe 4" sheetId="46" r:id="rId16"/>
  </sheets>
  <definedNames>
    <definedName name="_xlnm.Print_Area" localSheetId="12">'Annexe 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50" l="1"/>
  <c r="G7" i="50"/>
  <c r="G8" i="50"/>
  <c r="G9" i="50"/>
  <c r="G10" i="50"/>
  <c r="G11" i="50"/>
  <c r="G12" i="50"/>
  <c r="G5" i="50"/>
  <c r="A8" i="45" l="1"/>
  <c r="A4" i="45"/>
  <c r="A15" i="45"/>
  <c r="A7" i="45"/>
  <c r="A9" i="45"/>
  <c r="F18" i="48" l="1"/>
  <c r="F19" i="48"/>
  <c r="F20" i="48"/>
  <c r="F21" i="48"/>
  <c r="F22" i="48"/>
  <c r="F23" i="48"/>
  <c r="F17" i="48"/>
  <c r="B13" i="1" l="1"/>
  <c r="B12" i="1"/>
  <c r="B11" i="1"/>
  <c r="B10" i="1"/>
  <c r="B9" i="1"/>
  <c r="B8" i="1"/>
  <c r="B6" i="1"/>
  <c r="C13" i="1"/>
  <c r="C12" i="1"/>
  <c r="C11" i="1"/>
  <c r="C10" i="1"/>
  <c r="C9" i="1"/>
  <c r="C8" i="1"/>
  <c r="C7" i="1"/>
  <c r="C6" i="1"/>
  <c r="D13" i="1"/>
  <c r="D12" i="1"/>
  <c r="D11" i="1"/>
  <c r="D10" i="1"/>
  <c r="D9" i="1"/>
  <c r="D8" i="1"/>
  <c r="D7" i="1"/>
  <c r="D6" i="1"/>
  <c r="E13" i="1"/>
  <c r="E12" i="1"/>
  <c r="E11" i="1"/>
  <c r="E10" i="1"/>
  <c r="E9" i="1"/>
  <c r="E8" i="1"/>
  <c r="E7" i="1"/>
  <c r="E6" i="1"/>
  <c r="F6" i="1"/>
  <c r="F14" i="1" s="1"/>
  <c r="B14" i="1" l="1"/>
  <c r="C14" i="1"/>
  <c r="D14" i="1"/>
  <c r="E14" i="1"/>
  <c r="E6" i="52"/>
  <c r="G6" i="52" s="1"/>
  <c r="E7" i="52"/>
  <c r="G7" i="52" s="1"/>
  <c r="E8" i="52"/>
  <c r="G8" i="52" s="1"/>
  <c r="E9" i="52"/>
  <c r="G9" i="52" s="1"/>
  <c r="E10" i="52"/>
  <c r="G10" i="52" s="1"/>
  <c r="E5" i="33" l="1"/>
  <c r="F5" i="33"/>
  <c r="F6" i="33" s="1"/>
  <c r="F7" i="33" s="1"/>
  <c r="F8" i="33" s="1"/>
  <c r="G5" i="33"/>
  <c r="G6" i="33" s="1"/>
  <c r="G7" i="33" s="1"/>
  <c r="G8" i="33" s="1"/>
  <c r="E6" i="33" l="1"/>
  <c r="E7" i="33" s="1"/>
  <c r="E8" i="33" s="1"/>
  <c r="E17" i="48" l="1"/>
  <c r="E18" i="48" l="1"/>
  <c r="E19" i="48"/>
  <c r="E20" i="48"/>
  <c r="E21" i="48"/>
  <c r="E22" i="48"/>
  <c r="E23" i="48"/>
  <c r="D17" i="48"/>
  <c r="J18" i="48"/>
  <c r="J19" i="48"/>
  <c r="J20" i="48"/>
  <c r="J21" i="48"/>
  <c r="J22" i="48"/>
  <c r="J23" i="48"/>
  <c r="J17" i="48"/>
  <c r="G6" i="48"/>
  <c r="G7" i="48"/>
  <c r="G8" i="48"/>
  <c r="G9" i="48"/>
  <c r="G10" i="48"/>
  <c r="G5" i="48"/>
  <c r="A6" i="45" l="1"/>
  <c r="D18" i="48" l="1"/>
  <c r="D19" i="48"/>
  <c r="D20" i="48"/>
  <c r="D21" i="48"/>
  <c r="D22" i="48"/>
  <c r="D23" i="48"/>
  <c r="A17" i="45" l="1"/>
  <c r="A14" i="45" l="1"/>
  <c r="A3" i="45"/>
  <c r="B17" i="48" l="1"/>
  <c r="C17" i="48"/>
  <c r="B18" i="48"/>
  <c r="C18" i="48"/>
  <c r="B19" i="48"/>
  <c r="C19" i="48"/>
  <c r="B20" i="48"/>
  <c r="C20" i="48"/>
  <c r="B21" i="48"/>
  <c r="C21" i="48"/>
  <c r="B22" i="48"/>
  <c r="C22" i="48"/>
  <c r="B23" i="48"/>
  <c r="C23" i="48"/>
  <c r="G11" i="48" l="1"/>
  <c r="A16" i="45" l="1"/>
  <c r="A13" i="45" l="1"/>
  <c r="A10" i="45"/>
  <c r="A11" i="45"/>
</calcChain>
</file>

<file path=xl/sharedStrings.xml><?xml version="1.0" encoding="utf-8"?>
<sst xmlns="http://schemas.openxmlformats.org/spreadsheetml/2006/main" count="375" uniqueCount="252">
  <si>
    <t>Autres</t>
  </si>
  <si>
    <t>Ensemble</t>
  </si>
  <si>
    <t>Total</t>
  </si>
  <si>
    <t>Académies</t>
  </si>
  <si>
    <t>Aix-Marseille</t>
  </si>
  <si>
    <t xml:space="preserve">Amiens         </t>
  </si>
  <si>
    <t xml:space="preserve">Besançon       </t>
  </si>
  <si>
    <t xml:space="preserve">Bordeaux       </t>
  </si>
  <si>
    <t>Clermont-Ferrand</t>
  </si>
  <si>
    <t xml:space="preserve">Corse          </t>
  </si>
  <si>
    <t xml:space="preserve">Dijon          </t>
  </si>
  <si>
    <t xml:space="preserve">Grenoble </t>
  </si>
  <si>
    <t xml:space="preserve">Lille          </t>
  </si>
  <si>
    <t xml:space="preserve">Limoges        </t>
  </si>
  <si>
    <t xml:space="preserve">Lyon           </t>
  </si>
  <si>
    <t xml:space="preserve">Montpellier    </t>
  </si>
  <si>
    <t>Nancy-Metz</t>
  </si>
  <si>
    <t xml:space="preserve">Nantes         </t>
  </si>
  <si>
    <t xml:space="preserve">Nice           </t>
  </si>
  <si>
    <t>Orléans-Tours</t>
  </si>
  <si>
    <t xml:space="preserve">Poitiers       </t>
  </si>
  <si>
    <t xml:space="preserve">Reims          </t>
  </si>
  <si>
    <t xml:space="preserve">Rennes         </t>
  </si>
  <si>
    <t xml:space="preserve">Strasbourg     </t>
  </si>
  <si>
    <t xml:space="preserve">Toulouse       </t>
  </si>
  <si>
    <t>Total province</t>
  </si>
  <si>
    <t>Paris</t>
  </si>
  <si>
    <t>Créteil</t>
  </si>
  <si>
    <t xml:space="preserve">Versailles     </t>
  </si>
  <si>
    <t>Guadeloupe</t>
  </si>
  <si>
    <t>Guyane</t>
  </si>
  <si>
    <t>Martinique</t>
  </si>
  <si>
    <t>Mayotte</t>
  </si>
  <si>
    <t>En milliers</t>
  </si>
  <si>
    <t>Diplômes LMD</t>
  </si>
  <si>
    <t>Professions de santé</t>
  </si>
  <si>
    <t>Lycées</t>
  </si>
  <si>
    <t>dont privé</t>
  </si>
  <si>
    <t xml:space="preserve">Autres écoles de spécialités diverses </t>
  </si>
  <si>
    <t>Public</t>
  </si>
  <si>
    <t>Privé</t>
  </si>
  <si>
    <t>Écoles normales supérieures</t>
  </si>
  <si>
    <t>Écoles de commerce, gestion et comptabilité</t>
  </si>
  <si>
    <t>Écoles juridiques et administratives</t>
  </si>
  <si>
    <t>Écoles de journalisme et écoles littéraires</t>
  </si>
  <si>
    <t>Écoles d'architecture</t>
  </si>
  <si>
    <t>Écoles vétérinaires</t>
  </si>
  <si>
    <t>Écoles d'ingénieurs</t>
  </si>
  <si>
    <t>Écoles supérieures artistiques et culturelles</t>
  </si>
  <si>
    <t>La Réunion</t>
  </si>
  <si>
    <t>Universités</t>
  </si>
  <si>
    <t>(2) y compris formations universitaires et formations d'ingénieurs en partenariat.</t>
  </si>
  <si>
    <t>Formations d'ingénieurs (2)</t>
  </si>
  <si>
    <t>Université (1)</t>
  </si>
  <si>
    <t xml:space="preserve">  dont ingénieurs (yc en partenariat)</t>
  </si>
  <si>
    <t>Autre Formations</t>
  </si>
  <si>
    <t>Universités - Sciences, Staps</t>
  </si>
  <si>
    <t>Universités - Droit, économie, AES</t>
  </si>
  <si>
    <t>Universités - Médecine, odontologie, pharmacie</t>
  </si>
  <si>
    <t>Ecoles de commerce, gestion et comptabilité (hors STS)</t>
  </si>
  <si>
    <t>Amérique</t>
  </si>
  <si>
    <t xml:space="preserve"> </t>
  </si>
  <si>
    <t>Écoles de commerce, gestion et vente</t>
  </si>
  <si>
    <t>Universités - Langues, lettres, sciences humaines</t>
  </si>
  <si>
    <t xml:space="preserve">Total </t>
  </si>
  <si>
    <t>Code</t>
  </si>
  <si>
    <t>Académie</t>
  </si>
  <si>
    <t>Aix-marseille</t>
  </si>
  <si>
    <t>Amiens</t>
  </si>
  <si>
    <t>Besancon</t>
  </si>
  <si>
    <t>Bordeaux</t>
  </si>
  <si>
    <t>Corse</t>
  </si>
  <si>
    <t>Dijon</t>
  </si>
  <si>
    <t>Grenoble</t>
  </si>
  <si>
    <t>Lille</t>
  </si>
  <si>
    <t>Limoges</t>
  </si>
  <si>
    <t>Lyon</t>
  </si>
  <si>
    <t>Montpellier</t>
  </si>
  <si>
    <t>Nantes</t>
  </si>
  <si>
    <t>Nice</t>
  </si>
  <si>
    <t>Poitiers</t>
  </si>
  <si>
    <t>Reims</t>
  </si>
  <si>
    <t>Rennes</t>
  </si>
  <si>
    <t>Strasbourg</t>
  </si>
  <si>
    <t>Toulouse</t>
  </si>
  <si>
    <t>Versailles</t>
  </si>
  <si>
    <t>Cartes</t>
  </si>
  <si>
    <t>AFRIQUE</t>
  </si>
  <si>
    <t>Maroc</t>
  </si>
  <si>
    <t>Algérie</t>
  </si>
  <si>
    <t>Tunisie</t>
  </si>
  <si>
    <t>Sénégal</t>
  </si>
  <si>
    <t>Autres Afrique</t>
  </si>
  <si>
    <t>ASIE, OCEANIE</t>
  </si>
  <si>
    <t>Chine</t>
  </si>
  <si>
    <t>Autres Asie, Océanie</t>
  </si>
  <si>
    <t>EUROPE</t>
  </si>
  <si>
    <t>Allemagne</t>
  </si>
  <si>
    <t>Italie</t>
  </si>
  <si>
    <t>Autres Europe</t>
  </si>
  <si>
    <t>AMERIQUE</t>
  </si>
  <si>
    <t>Données</t>
  </si>
  <si>
    <t>Etudiants en mobilité internationale</t>
  </si>
  <si>
    <t>Etudiants étrangers en mobilité internationale</t>
  </si>
  <si>
    <t>Français (1)</t>
  </si>
  <si>
    <t xml:space="preserve">Français (1) </t>
  </si>
  <si>
    <t>Sommaire</t>
  </si>
  <si>
    <t>Normandie</t>
  </si>
  <si>
    <t>02</t>
  </si>
  <si>
    <t>03</t>
  </si>
  <si>
    <t>04</t>
  </si>
  <si>
    <t>06</t>
  </si>
  <si>
    <t>07</t>
  </si>
  <si>
    <t>08</t>
  </si>
  <si>
    <t>09</t>
  </si>
  <si>
    <t>01</t>
  </si>
  <si>
    <t>70</t>
  </si>
  <si>
    <t>Cursus licence</t>
  </si>
  <si>
    <t>Cursus master</t>
  </si>
  <si>
    <t>Evolution en 5 ans</t>
  </si>
  <si>
    <t>Europe UE</t>
  </si>
  <si>
    <t>Asie, Océanie</t>
  </si>
  <si>
    <t>Afrique (Maghreb)</t>
  </si>
  <si>
    <t>Afrique subsahérienne</t>
  </si>
  <si>
    <t>Total (y compris non renseigné)</t>
  </si>
  <si>
    <t>En %</t>
  </si>
  <si>
    <t>Europe UE (1)</t>
  </si>
  <si>
    <t>1. UE (hors Royaume Uni) + Islande, Norvège, Liechtenstein et Andorre et Suisse. Il s'agit des pays européens qui ne sont pas concernés par la différenciation des droits d'inscription.</t>
  </si>
  <si>
    <t>1. UE (hors Royaume Uni) + Islande, Norvège, Liechtenstein et Andorre et Suisse, pays européens qui ne sont pas concernés par la différenciation des frais de scolarité.</t>
  </si>
  <si>
    <t>Part STS (scolaires &amp; apprentis)</t>
  </si>
  <si>
    <t>Evolution 19/20</t>
  </si>
  <si>
    <t>Ensemble (2)</t>
  </si>
  <si>
    <t>Afrique subsaharienne</t>
  </si>
  <si>
    <t>Evolution 20/21</t>
  </si>
  <si>
    <t>Formations d'ingénieurs (hors universités yc en partenariat)</t>
  </si>
  <si>
    <t>NB : Le territoire en haut à gauche correspond au zoom sur l'académie de Paris</t>
  </si>
  <si>
    <t>Cursus Doctorat</t>
  </si>
  <si>
    <t>Droit sciences politiques</t>
  </si>
  <si>
    <t>Retour au sommaire</t>
  </si>
  <si>
    <t>Evolution 21/22</t>
  </si>
  <si>
    <t>►Champ : France.</t>
  </si>
  <si>
    <t>IUT</t>
  </si>
  <si>
    <t>Ensemble des universités (hors IUT)</t>
  </si>
  <si>
    <t>(1) hors IUT et formations d'ingénieur.</t>
  </si>
  <si>
    <t>Formations d'ingénieur (2)</t>
  </si>
  <si>
    <t>Graphique 2 - Évolution des effectifs de l'enseignement supérieur, détail des disciplines (en milliers)</t>
  </si>
  <si>
    <t>Part en 2023</t>
  </si>
  <si>
    <t>Evolution 22/23</t>
  </si>
  <si>
    <r>
      <t>1.</t>
    </r>
    <r>
      <rPr>
        <sz val="8"/>
        <rFont val="Arial"/>
        <family val="2"/>
      </rPr>
      <t xml:space="preserve"> Les étudiants originaires du Royaume-Uni ne sont plus comptabilisés dans l'ensemble «Union européenne» à partir de la rentrée 2022.</t>
    </r>
  </si>
  <si>
    <r>
      <t xml:space="preserve">1. </t>
    </r>
    <r>
      <rPr>
        <sz val="8.5"/>
        <rFont val="Arial"/>
        <family val="2"/>
      </rPr>
      <t xml:space="preserve">Périmètre 2019 soit avant la création ou modification à partir de 2020 de grands ensembles universitaires (EPE). </t>
    </r>
  </si>
  <si>
    <t>STS et assimilés</t>
  </si>
  <si>
    <t>Écoles de commerce, gestion et vente (3)</t>
  </si>
  <si>
    <t>Autres écoles et formations (4)</t>
  </si>
  <si>
    <t>Ensemble (5)</t>
  </si>
  <si>
    <t>Total (1)</t>
  </si>
  <si>
    <t>Écoles paramédicales hors université</t>
  </si>
  <si>
    <t>Écoles préparant aux fonctions sociales</t>
  </si>
  <si>
    <t xml:space="preserve">1. Le total ne correspond pas à la somme des académies car l'académie de diplômation est inconnue pour une partie des étudiants. Le nombre de diplômes correspond à l'ensemble des diplômes délivrés. Un même étudiant peut donc être comptabilisé plusieurs fois. 
</t>
  </si>
  <si>
    <r>
      <rPr>
        <b/>
        <sz val="8"/>
        <rFont val="Arial"/>
        <family val="2"/>
      </rPr>
      <t>2.</t>
    </r>
    <r>
      <rPr>
        <sz val="8"/>
        <rFont val="Arial"/>
        <family val="2"/>
      </rPr>
      <t xml:space="preserve"> Ensemble des écoles et formations d’ingénieurs (universitaires ou non), y compris les formations d’ingénieurs en partenariat. Voir la rubrique « Définitions ».</t>
    </r>
  </si>
  <si>
    <r>
      <rPr>
        <b/>
        <sz val="8"/>
        <rFont val="Arial"/>
        <family val="2"/>
      </rPr>
      <t xml:space="preserve">3. </t>
    </r>
    <r>
      <rPr>
        <sz val="8"/>
        <rFont val="Arial"/>
        <family val="2"/>
      </rPr>
      <t>Hors BTS, DCG, DSCG.</t>
    </r>
  </si>
  <si>
    <r>
      <t>4.</t>
    </r>
    <r>
      <rPr>
        <sz val="8"/>
        <rFont val="Arial"/>
        <family val="2"/>
      </rPr>
      <t xml:space="preserve"> Autres établissements d’enseignement universitaire (Paris-Dauphine, EHESS, IEP Paris, École nationale supérieure des sciences de l’information et des bibliothèques, Inalco,
Observatoire de Paris, École pratique des hautes études, Muséum national d'histoire naturelle, Institut de physique du Globe, École nationale des chartes), formations comptables, écoles normales supérieures, écoles juridiques et administratives, écoles supérieures artistiques et culturelles, écoles paramédicales et sociales, préparations intégrées, autres écoles.</t>
    </r>
  </si>
  <si>
    <r>
      <t xml:space="preserve">5. </t>
    </r>
    <r>
      <rPr>
        <sz val="8"/>
        <rFont val="Arial"/>
        <family val="2"/>
      </rPr>
      <t>L'ensemble ne correspond pas à la somme des colonnes : les formations d'ingénieurs dispensées à l'université sont comptabilisées deux fois (dans les universités et dans les formations d'ingénieurs) et l'académie de diplômation est inconnue pour une partie des diplômes délivrés.</t>
    </r>
  </si>
  <si>
    <t>2021</t>
  </si>
  <si>
    <t>2022</t>
  </si>
  <si>
    <t>2023</t>
  </si>
  <si>
    <t xml:space="preserve">Université </t>
  </si>
  <si>
    <t>Autres formations, hors université</t>
  </si>
  <si>
    <r>
      <t xml:space="preserve">Graphique 1 - </t>
    </r>
    <r>
      <rPr>
        <b/>
        <sz val="11"/>
        <rFont val="Calibri"/>
        <family val="2"/>
      </rPr>
      <t xml:space="preserve">Nombre de diplômes délivrés par filière depuis la session 2019, en milliers (1) </t>
    </r>
  </si>
  <si>
    <t xml:space="preserve">(1) Le nombre de diplômes correspond à l'ensemble des diplômes délivrés. Un même étudiant peut donc être comptabilisé plusieurs fois. </t>
  </si>
  <si>
    <t>Ecoles paramédicales et sociales</t>
  </si>
  <si>
    <t>Autres formations hors université</t>
  </si>
  <si>
    <t>Graphique 3 - Évolution du nombre de diplômes délivrés, selon le secteur et la tutelle</t>
  </si>
  <si>
    <r>
      <t>Graphique 2 - Évolution du nombre de diplômes délivrés dans l'enseignement supérieur, détail des disciplines</t>
    </r>
    <r>
      <rPr>
        <sz val="11"/>
        <rFont val="Arial"/>
        <family val="2"/>
      </rPr>
      <t xml:space="preserve"> (en milliers)</t>
    </r>
  </si>
  <si>
    <t>Secteur non connu</t>
  </si>
  <si>
    <t>Graphique 4 - Évolution du nombre de diplômes délivrés, selon le secteur et la tutelle, base 100 en 2019</t>
  </si>
  <si>
    <r>
      <rPr>
        <b/>
        <sz val="8"/>
        <rFont val="Arial"/>
        <family val="2"/>
      </rPr>
      <t>1.</t>
    </r>
    <r>
      <rPr>
        <sz val="8"/>
        <rFont val="Arial"/>
        <family val="2"/>
      </rPr>
      <t xml:space="preserve"> Y compris les formations d’ingénieurs dépendantes des universités, des INP, des universités de technologies et les formations d’ingénieurs en partenariat.</t>
    </r>
  </si>
  <si>
    <t>Formations paramédicales et sociales</t>
  </si>
  <si>
    <t>Formations d'ingénieurs (1)</t>
  </si>
  <si>
    <t>(2) L'ensemble ne correspond pas à la somme des 2 colonnes précédente car l'origine (Français ou étranger) est inconnue pour une partie des diplômes délivrés (0,8% des diplômes à la session 2023).</t>
  </si>
  <si>
    <t>(1) y compris les diplômes délivrés à des étudiants étrangers ayant obtenu un baccalauréat ou une équivalence sur le territoire français. A la session 2023, ils représentent 69167 diplômes (soit 8,5 % des diplômes délivrés à des étudiants Français ou résidents).</t>
  </si>
  <si>
    <t>Session</t>
  </si>
  <si>
    <t>STS</t>
  </si>
  <si>
    <t>Graphique 6 - Évolution des diplômes délivrés à des étudiants français et étrangers en mobilité internationale depuis 2019 (base 100)</t>
  </si>
  <si>
    <r>
      <t xml:space="preserve">Annexe 1 - </t>
    </r>
    <r>
      <rPr>
        <b/>
        <sz val="11"/>
        <rFont val="Calibri"/>
        <family val="2"/>
      </rPr>
      <t>É</t>
    </r>
    <r>
      <rPr>
        <b/>
        <sz val="11"/>
        <rFont val="Arial"/>
        <family val="2"/>
      </rPr>
      <t>volution du nombre de diplômes délivrés dans l'enseignement supérieur</t>
    </r>
    <r>
      <rPr>
        <sz val="11"/>
        <rFont val="Arial"/>
        <family val="2"/>
      </rPr>
      <t xml:space="preserve"> (1) (en milliers)</t>
    </r>
  </si>
  <si>
    <t>Ensemble (1)</t>
  </si>
  <si>
    <t xml:space="preserve">   dont privé (2)</t>
  </si>
  <si>
    <t xml:space="preserve">  dont DUT ou BUT (3)</t>
  </si>
  <si>
    <t xml:space="preserve">Ecoles paramédicales et sociales </t>
  </si>
  <si>
    <t xml:space="preserve">   dont étudiants en mobilité internationale</t>
  </si>
  <si>
    <t>Lettres, langues et sciences humaines</t>
  </si>
  <si>
    <t>Sciences</t>
  </si>
  <si>
    <t>STAPS</t>
  </si>
  <si>
    <t>Santé</t>
  </si>
  <si>
    <t>Annexe 4 - Répartition des nationalités des étudiants ayant obtenu un diplôme dans l'enseignement supérieur à la session 2023</t>
  </si>
  <si>
    <t>(1) : hors étudiants étrangers à la nationalité non renseignée (8,5 % des étudiants étrangers en mobilité internationale en 2023-2024).</t>
  </si>
  <si>
    <t>Annexe 2 - Répartition des diplômes LMD délivrés dans les universités françaises selon le cursus depuis la session 2019, périmètre historique (1)</t>
  </si>
  <si>
    <t>Cursus doctorat et HDR</t>
  </si>
  <si>
    <t>dont formations d'ingénieurs à l'université</t>
  </si>
  <si>
    <t>dont formations d'ingénieurs hors université</t>
  </si>
  <si>
    <t>Formations d'ingénieurs (yc. en partenariat)</t>
  </si>
  <si>
    <t>dont STS en apprentissage</t>
  </si>
  <si>
    <t>Ensemble des diplômes délivrés</t>
  </si>
  <si>
    <r>
      <t xml:space="preserve">Graphique 5 - Part des diplômes délivrés à des femmes dans les différentes formations d'enseignement supérieur </t>
    </r>
    <r>
      <rPr>
        <sz val="11"/>
        <rFont val="Arial"/>
        <family val="2"/>
      </rPr>
      <t>(en %)</t>
    </r>
  </si>
  <si>
    <t>Privé (2)</t>
  </si>
  <si>
    <t>Graphique 5 - Part des diplômes délivrés à des femmes dans les différentes formations d'enseignement supérieur (en %)</t>
  </si>
  <si>
    <t>Total enseignement supérieur</t>
  </si>
  <si>
    <r>
      <t xml:space="preserve">Graphique 7 - </t>
    </r>
    <r>
      <rPr>
        <b/>
        <sz val="11"/>
        <color rgb="FF000000"/>
        <rFont val="Calibri"/>
        <family val="2"/>
      </rPr>
      <t>É</t>
    </r>
    <r>
      <rPr>
        <b/>
        <sz val="11"/>
        <color rgb="FF000000"/>
        <rFont val="Arial"/>
        <family val="2"/>
      </rPr>
      <t>volution de la proportion de diplômes délivrés à des étudiants étrangers en mobilité internationale dans les principales formations de l'enseignement supérieur</t>
    </r>
  </si>
  <si>
    <t xml:space="preserve">Tableau 3 - Diplômes délivrés par académie à la session 2023 (1) </t>
  </si>
  <si>
    <r>
      <t xml:space="preserve">Tableau 2 - Nombre de diplômes délivrés dans l'enseignement supérieur en fonction de la filière et du type d'établissement à la session 2023 </t>
    </r>
    <r>
      <rPr>
        <sz val="11"/>
        <rFont val="Arial"/>
        <family val="2"/>
      </rPr>
      <t>(en milliers)</t>
    </r>
  </si>
  <si>
    <t>Tableau 1 - Répartition des diplômes LMD délivrés dans les universités françaises selon le cursus et la discipline à la session 2023, périmètre historique (1)</t>
  </si>
  <si>
    <t>DUT</t>
  </si>
  <si>
    <t>Interdisciplinaire</t>
  </si>
  <si>
    <t>-</t>
  </si>
  <si>
    <r>
      <rPr>
        <b/>
        <sz val="8"/>
        <rFont val="Arial"/>
        <family val="2"/>
      </rPr>
      <t>NB :</t>
    </r>
    <r>
      <rPr>
        <sz val="8"/>
        <rFont val="Arial"/>
        <family val="2"/>
      </rPr>
      <t xml:space="preserve"> Le nombre de diplômes correspond à l'ensemble des diplômes délivrés. Un même étudiant peut donc être comptabilisé plusieurs fois. </t>
    </r>
  </si>
  <si>
    <r>
      <rPr>
        <b/>
        <sz val="8"/>
        <rFont val="Arial"/>
        <family val="2"/>
      </rPr>
      <t xml:space="preserve">1. </t>
    </r>
    <r>
      <rPr>
        <sz val="8"/>
        <rFont val="Arial"/>
        <family val="2"/>
      </rPr>
      <t>Y compris les formations d’ingénieurs en partenariat, soit 4 009 diplômes à la session 2023.</t>
    </r>
  </si>
  <si>
    <t>Universités (2)</t>
  </si>
  <si>
    <r>
      <rPr>
        <b/>
        <sz val="8"/>
        <rFont val="Arial"/>
        <family val="2"/>
      </rPr>
      <t>2.</t>
    </r>
    <r>
      <rPr>
        <sz val="8"/>
        <rFont val="Arial"/>
        <family val="2"/>
      </rPr>
      <t xml:space="preserve"> Périmètre 2019, soit sans prise en compte du périmètre des grands ensembles universitaires créés ou modifiés par décrets depuis 2020, en application de l’ordonnance sur les établissements expérimentaux.</t>
    </r>
  </si>
  <si>
    <r>
      <rPr>
        <b/>
        <sz val="8"/>
        <rFont val="Arial"/>
        <family val="2"/>
      </rPr>
      <t>3.</t>
    </r>
    <r>
      <rPr>
        <sz val="8"/>
        <rFont val="Arial"/>
        <family val="2"/>
      </rPr>
      <t xml:space="preserve"> Regroupent les établissements privés de type universitaire et les « grands établissements », qui délivrent un enseignement de type universitaire : établissements privés d’enseignement universitaire, Paris-Dauphine, EHESS, IEP Paris, École nationale supérieure des sciences de l’information et des bibliothèques, Inalco, Observatoire de Paris, École pratique des hautes études, Museum national d'histoire naturelle, École nationale des chartes, Ecole d'économie de Toulouse.</t>
    </r>
  </si>
  <si>
    <r>
      <rPr>
        <b/>
        <sz val="8"/>
        <rFont val="Arial"/>
        <family val="2"/>
      </rPr>
      <t>4.</t>
    </r>
    <r>
      <rPr>
        <sz val="8"/>
        <rFont val="Arial"/>
        <family val="2"/>
      </rPr>
      <t xml:space="preserve"> Le secteur est inconnu pour une partie des diplômes délivrés. </t>
    </r>
  </si>
  <si>
    <t>Autre établissements d'enseignement universitaire (3)</t>
  </si>
  <si>
    <t>dont privé (4)</t>
  </si>
  <si>
    <t>Répartition (%)</t>
  </si>
  <si>
    <r>
      <t xml:space="preserve">NB </t>
    </r>
    <r>
      <rPr>
        <sz val="8"/>
        <rFont val="Arial"/>
        <family val="2"/>
      </rPr>
      <t xml:space="preserve">: Le nombre de diplômes correspond à l'ensemble des diplômes délivrés. Un même étudiant peut donc être comptabilisé plusieurs fois. </t>
    </r>
  </si>
  <si>
    <r>
      <rPr>
        <b/>
        <sz val="8"/>
        <rFont val="Arial"/>
        <family val="2"/>
      </rPr>
      <t>1</t>
    </r>
    <r>
      <rPr>
        <sz val="8"/>
        <rFont val="Arial"/>
        <family val="2"/>
      </rPr>
      <t xml:space="preserve">. </t>
    </r>
    <r>
      <rPr>
        <sz val="8.5"/>
        <rFont val="Arial"/>
        <family val="2"/>
      </rPr>
      <t xml:space="preserve">Périmètre 2019 soit avant la création ou modification à partir de 2020 de grands ensembles universitaires (EPE). </t>
    </r>
  </si>
  <si>
    <t>Économie, gestion, AES</t>
  </si>
  <si>
    <t>Évolution 22/23 (%)</t>
  </si>
  <si>
    <t>Total Île-de-France</t>
  </si>
  <si>
    <t>Total DROM</t>
  </si>
  <si>
    <t>Total France hors DROM</t>
  </si>
  <si>
    <t>Total France (Hexagone + DROM)</t>
  </si>
  <si>
    <t>STS et assimilées</t>
  </si>
  <si>
    <t>1. Dans le cas où un étudiant obtient plusieurs diplômes la même année, chacun d’entre eux est comptabilisé</t>
  </si>
  <si>
    <r>
      <rPr>
        <b/>
        <sz val="8"/>
        <rFont val="Arial"/>
        <family val="2"/>
      </rPr>
      <t>2.</t>
    </r>
    <r>
      <rPr>
        <sz val="8"/>
        <rFont val="Arial"/>
        <family val="2"/>
      </rPr>
      <t xml:space="preserve"> Le secteur est inconnu pour une partie des diplômes délivrés, l'ensemble ne correspond donc pas uniquement à la somme du secteur public et privé. </t>
    </r>
  </si>
  <si>
    <r>
      <t xml:space="preserve">2. </t>
    </r>
    <r>
      <rPr>
        <sz val="8"/>
        <rFont val="Arial"/>
        <family val="2"/>
      </rPr>
      <t xml:space="preserve">Le secteur est inconnu pour une partie des diplômes délivrés, l'ensemble ne correspond donc pas uniquement à la somme du secteur public et privé. </t>
    </r>
  </si>
  <si>
    <r>
      <rPr>
        <b/>
        <sz val="8"/>
        <rFont val="Arial"/>
        <family val="2"/>
      </rPr>
      <t>1</t>
    </r>
    <r>
      <rPr>
        <sz val="8"/>
        <rFont val="Arial"/>
        <family val="2"/>
      </rPr>
      <t xml:space="preserve">. y compris les diplômes délivrés à des étudiants étrangers ayant obtenu un baccalauréat ou une équivalence sur le territoire français. A la session 2023, ils représentent 69167 diplômes (soit 8,5 % des diplômes délivrés à des étudiants Français ou résidents).
</t>
    </r>
    <r>
      <rPr>
        <b/>
        <sz val="8"/>
        <rFont val="Arial"/>
        <family val="2"/>
      </rPr>
      <t>2</t>
    </r>
    <r>
      <rPr>
        <sz val="8"/>
        <rFont val="Arial"/>
        <family val="2"/>
      </rPr>
      <t>. L'ensemble ne correspond pas à la somme des 2 colonnes précédente car l'origine (Français ou étranger) est inconnue pour une partie des diplômes délivrés (0,8% des diplômes à la session 2023).</t>
    </r>
  </si>
  <si>
    <r>
      <rPr>
        <b/>
        <sz val="8"/>
        <rFont val="Arial"/>
        <family val="2"/>
      </rPr>
      <t>1.</t>
    </r>
    <r>
      <rPr>
        <sz val="8"/>
        <rFont val="Arial"/>
        <family val="2"/>
      </rPr>
      <t xml:space="preserve"> Le nombre de diplômes correspond à l'ensemble des diplômes délivrés. Un même étudiant peut donc être comptabilisé plusieurs fois. </t>
    </r>
  </si>
  <si>
    <r>
      <rPr>
        <b/>
        <sz val="8"/>
        <rFont val="Arial"/>
        <family val="2"/>
      </rPr>
      <t>2.</t>
    </r>
    <r>
      <rPr>
        <sz val="8"/>
        <rFont val="Arial"/>
        <family val="2"/>
      </rPr>
      <t xml:space="preserve">  Le secteur (public/privé) est inconnu pour une partie des diplômes délivrés.</t>
    </r>
  </si>
  <si>
    <r>
      <rPr>
        <b/>
        <sz val="8"/>
        <rFont val="Arial"/>
        <family val="2"/>
      </rPr>
      <t>3.</t>
    </r>
    <r>
      <rPr>
        <sz val="8"/>
        <rFont val="Arial"/>
        <family val="2"/>
      </rPr>
      <t xml:space="preserve"> Les BUT remplacent progressivement les DUT depuis la rentrée 2021. La rentrée 2023 marque l'ouverture de la troisième année de BUT, ce qui explique le faible nombre de diplômes délivrés.</t>
    </r>
  </si>
  <si>
    <r>
      <t xml:space="preserve">1. </t>
    </r>
    <r>
      <rPr>
        <sz val="8"/>
        <rFont val="Arial"/>
        <family val="2"/>
      </rPr>
      <t>hors IUT et formations d'ingénieur.</t>
    </r>
  </si>
  <si>
    <r>
      <t xml:space="preserve">2. </t>
    </r>
    <r>
      <rPr>
        <sz val="8"/>
        <rFont val="Arial"/>
        <family val="2"/>
      </rPr>
      <t>y compris formations universitaires et formations d'ingénieurs en partenariat.</t>
    </r>
  </si>
  <si>
    <t>Université hors BUT</t>
  </si>
  <si>
    <t>Total hors BUT (1)</t>
  </si>
  <si>
    <t>Ensemble hors BUT (2)</t>
  </si>
  <si>
    <t>Ensemble hors BUT</t>
  </si>
  <si>
    <t>Le secteur (public/privé) est inconnu pour 2% des diplômes délivrés.</t>
  </si>
  <si>
    <t>Part du privé</t>
  </si>
  <si>
    <t>Annexe 3 - Évolution du nombre de diplômes délivrés à des étudiants étrangers en mobilité internationale par continent de provenance de 2019 à 2023</t>
  </si>
  <si>
    <t>Source : SIES-MESRE / Système d'information SISE, enquêtes menées par le SIES sur les écoles d'ingénieurs, les établissements d'enseignement supérieur non rattachés aux universités, données sur les STS et CPGE collectées par la DEPP et le SIES, enquête SIFA, enquêtes spécifiques aux ministères chargés de l’Agriculture, de la Santé, des Affaires sociales et de la Culture.</t>
  </si>
  <si>
    <t>Public MESRE (1)</t>
  </si>
  <si>
    <t>Public hors MESRE (1)</t>
  </si>
  <si>
    <r>
      <rPr>
        <b/>
        <sz val="8"/>
        <rFont val="Arial"/>
        <family val="2"/>
      </rPr>
      <t>1.</t>
    </r>
    <r>
      <rPr>
        <sz val="8"/>
        <rFont val="Arial"/>
        <family val="2"/>
      </rPr>
      <t xml:space="preserve"> MESRE : Ministère de l'Enseignement supérieur, de la Recherche et de l'Espace.</t>
    </r>
  </si>
  <si>
    <t>Source : SIES-MESRE / Système d'information SISE, enquêtes menées par le SIES sur les écoles d'ingénieurs, les établissements d'enseignement supérieur non rattachés aux universités, données sur les STS et CPGE collectées par la DEPP et le SIES, enquêtes spécifiques aux ministères chargés de l’Agriculture, de la Santé, des Affaires sociales et de la 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</si>
</sst>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 #,##0.00\ &quot;€&quot;_-;\-* #,##0.00\ &quot;€&quot;_-;_-* &quot;-&quot;??\ &quot;€&quot;_-;_-@_-"/>
    <numFmt numFmtId="164" formatCode="_-* #,##0.00\ _€_-;\-* #,##0.00\ _€_-;_-* &quot;-&quot;??\ _€_-;_-@_-"/>
    <numFmt numFmtId="165" formatCode="0.0"/>
    <numFmt numFmtId="166" formatCode="0.0%"/>
    <numFmt numFmtId="167" formatCode="#,##0.0"/>
    <numFmt numFmtId="168" formatCode="&quot; F&quot;#,##0_);\(&quot; F&quot;#,##0\)"/>
    <numFmt numFmtId="169" formatCode="0&quot; F&quot;;\ \-0&quot; F&quot;"/>
    <numFmt numFmtId="170" formatCode="_-* #,##0.0\ _€_-;\-* #,##0.0\ _€_-;_-* &quot;-&quot;??\ _€_-;_-@_-"/>
    <numFmt numFmtId="171" formatCode="_-* #,##0.0\ _€_-;\-* #,##0.0\ _€_-;_-* &quot;-&quot;?\ _€_-;_-@_-"/>
    <numFmt numFmtId="172" formatCode="_-* #,##0.0000\ _€_-;\-* #,##0.0000\ _€_-;_-* &quot;-&quot;?\ _€_-;_-@_-"/>
    <numFmt numFmtId="173" formatCode="_-* #,##0.00\ [$€]_-;\-* #,##0.00\ [$€]_-;_-* &quot;-&quot;??\ [$€]_-;_-@_-"/>
    <numFmt numFmtId="174" formatCode="_(* #,##0_);_(* \(#,##0\);_(* &quot;-&quot;_);_(@_)"/>
    <numFmt numFmtId="175" formatCode="_(* #,##0.00_);_(* \(#,##0.00\);_(* &quot;-&quot;??_);_(@_)"/>
    <numFmt numFmtId="176" formatCode="_(&quot;$&quot;* #,##0_);_(&quot;$&quot;* \(#,##0\);_(&quot;$&quot;* &quot;-&quot;_);_(@_)"/>
    <numFmt numFmtId="177" formatCode="_(&quot;$&quot;* #,##0.00_);_(&quot;$&quot;* \(#,##0.00\);_(&quot;$&quot;* &quot;-&quot;??_);_(@_)"/>
    <numFmt numFmtId="178" formatCode="_-* #,##0.00\ _F_-;\-* #,##0.00\ _F_-;_-* &quot;-&quot;??\ _F_-;_-@_-"/>
    <numFmt numFmtId="179" formatCode="#,##0\ _€"/>
    <numFmt numFmtId="180" formatCode="_-* #,##0\ _€_-;\-* #,##0\ _€_-;_-* &quot;-&quot;\ _€_-;_-@_-"/>
    <numFmt numFmtId="181" formatCode="0.000"/>
    <numFmt numFmtId="182" formatCode="0.0000"/>
    <numFmt numFmtId="183" formatCode="_-* #,##0.00\ _€_-;\-* #,##0.00\ _€_-;_-* &quot;-&quot;?\ _€_-;_-@_-"/>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indexed="10"/>
      <name val="Arial"/>
      <family val="2"/>
    </font>
    <font>
      <i/>
      <sz val="8"/>
      <name val="Arial"/>
      <family val="2"/>
    </font>
    <font>
      <b/>
      <sz val="8"/>
      <name val="Arial"/>
      <family val="2"/>
    </font>
    <font>
      <sz val="8"/>
      <name val="Arial"/>
      <family val="2"/>
    </font>
    <font>
      <b/>
      <sz val="8"/>
      <color indexed="9"/>
      <name val="Arial"/>
      <family val="2"/>
    </font>
    <font>
      <sz val="8"/>
      <name val="Arial"/>
      <family val="2"/>
    </font>
    <font>
      <u/>
      <sz val="10"/>
      <color indexed="12"/>
      <name val="Arial"/>
      <family val="2"/>
    </font>
    <font>
      <sz val="10"/>
      <name val="MS Sans Serif"/>
      <family val="2"/>
    </font>
    <font>
      <b/>
      <sz val="12"/>
      <name val="Arial"/>
      <family val="2"/>
    </font>
    <font>
      <i/>
      <sz val="10"/>
      <name val="Arial"/>
      <family val="2"/>
    </font>
    <font>
      <sz val="10"/>
      <color indexed="8"/>
      <name val="Arial"/>
      <family val="2"/>
    </font>
    <font>
      <b/>
      <sz val="10"/>
      <color indexed="9"/>
      <name val="Arial"/>
      <family val="2"/>
    </font>
    <font>
      <sz val="11"/>
      <color indexed="8"/>
      <name val="Calibri"/>
      <family val="2"/>
    </font>
    <font>
      <u/>
      <sz val="10"/>
      <color indexed="12"/>
      <name val="Times New Roman"/>
      <family val="1"/>
    </font>
    <font>
      <sz val="11"/>
      <color theme="1"/>
      <name val="Calibri"/>
      <family val="2"/>
      <scheme val="minor"/>
    </font>
    <font>
      <u/>
      <sz val="11"/>
      <color theme="10"/>
      <name val="Calibri"/>
      <family val="2"/>
      <scheme val="minor"/>
    </font>
    <font>
      <i/>
      <sz val="10"/>
      <color rgb="FF000000"/>
      <name val="Arial"/>
      <family val="2"/>
    </font>
    <font>
      <b/>
      <sz val="12"/>
      <color rgb="FF000000"/>
      <name val="Arial"/>
      <family val="2"/>
    </font>
    <font>
      <b/>
      <sz val="10"/>
      <color theme="0"/>
      <name val="Arial"/>
      <family val="2"/>
    </font>
    <font>
      <b/>
      <sz val="8"/>
      <color theme="0"/>
      <name val="Arial"/>
      <family val="2"/>
    </font>
    <font>
      <sz val="8"/>
      <color theme="0"/>
      <name val="Arial"/>
      <family val="2"/>
    </font>
    <font>
      <b/>
      <sz val="9"/>
      <color rgb="FFFF0000"/>
      <name val="Arial"/>
      <family val="2"/>
    </font>
    <font>
      <sz val="9"/>
      <name val="Arial"/>
      <family val="2"/>
    </font>
    <font>
      <sz val="8.5"/>
      <name val="Arial"/>
      <family val="2"/>
    </font>
    <font>
      <b/>
      <sz val="11"/>
      <name val="Arial"/>
      <family val="2"/>
    </font>
    <font>
      <sz val="8.5"/>
      <name val="MS Sans Serif"/>
      <family val="2"/>
    </font>
    <font>
      <u/>
      <sz val="10"/>
      <color indexed="30"/>
      <name val="Arial"/>
      <family val="2"/>
    </font>
    <font>
      <sz val="8"/>
      <color indexed="8"/>
      <name val="Arial"/>
      <family val="2"/>
    </font>
    <font>
      <b/>
      <sz val="18"/>
      <color indexed="56"/>
      <name val="Cambria"/>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theme="10"/>
      <name val="Arial"/>
      <family val="2"/>
    </font>
    <font>
      <sz val="10"/>
      <color theme="0"/>
      <name val="Arial"/>
      <family val="2"/>
    </font>
    <font>
      <b/>
      <i/>
      <sz val="8"/>
      <color indexed="9"/>
      <name val="Arial"/>
      <family val="2"/>
    </font>
    <font>
      <i/>
      <sz val="8"/>
      <color theme="0"/>
      <name val="Arial"/>
      <family val="2"/>
    </font>
    <font>
      <i/>
      <sz val="10"/>
      <name val="MS Sans Serif"/>
      <family val="2"/>
    </font>
    <font>
      <sz val="11"/>
      <name val="Arial"/>
      <family val="2"/>
    </font>
    <font>
      <i/>
      <sz val="8.5"/>
      <name val="Arial"/>
      <family val="2"/>
    </font>
    <font>
      <sz val="11"/>
      <color theme="1"/>
      <name val="Calibri Light"/>
      <family val="2"/>
    </font>
    <font>
      <u/>
      <sz val="11"/>
      <color theme="10"/>
      <name val="Calibri Light"/>
      <family val="2"/>
    </font>
    <font>
      <i/>
      <sz val="9"/>
      <name val="Arial"/>
      <family val="2"/>
    </font>
    <font>
      <b/>
      <sz val="12"/>
      <color theme="1"/>
      <name val="Calibri"/>
      <family val="2"/>
      <scheme val="minor"/>
    </font>
    <font>
      <b/>
      <sz val="11"/>
      <name val="Calibri"/>
      <family val="2"/>
    </font>
    <font>
      <u/>
      <sz val="9"/>
      <color theme="10"/>
      <name val="Arial"/>
      <family val="2"/>
    </font>
    <font>
      <sz val="8"/>
      <color rgb="FF000000"/>
      <name val="Segoe UI"/>
      <family val="2"/>
    </font>
    <font>
      <b/>
      <sz val="8.5"/>
      <name val="Arial"/>
      <family val="2"/>
    </font>
    <font>
      <b/>
      <sz val="11"/>
      <color theme="1"/>
      <name val="Arial"/>
      <family val="2"/>
    </font>
    <font>
      <sz val="11"/>
      <color rgb="FF000000"/>
      <name val="Arial"/>
      <family val="2"/>
    </font>
    <font>
      <b/>
      <sz val="11"/>
      <color rgb="FF000000"/>
      <name val="Arial"/>
      <family val="2"/>
    </font>
    <font>
      <b/>
      <sz val="11"/>
      <color rgb="FF000000"/>
      <name val="Calibri"/>
      <family val="2"/>
    </font>
    <font>
      <sz val="11"/>
      <color theme="1"/>
      <name val="Arial"/>
      <family val="2"/>
    </font>
    <font>
      <u/>
      <sz val="11"/>
      <color theme="10"/>
      <name val="Arial"/>
      <family val="2"/>
    </font>
  </fonts>
  <fills count="28">
    <fill>
      <patternFill patternType="none"/>
    </fill>
    <fill>
      <patternFill patternType="gray125"/>
    </fill>
    <fill>
      <patternFill patternType="solid">
        <fgColor indexed="44"/>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9"/>
      </left>
      <right style="thin">
        <color indexed="9"/>
      </right>
      <top style="thin">
        <color indexed="64"/>
      </top>
      <bottom/>
      <diagonal/>
    </border>
    <border>
      <left style="thin">
        <color indexed="9"/>
      </left>
      <right style="thin">
        <color indexed="9"/>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bottom/>
      <diagonal/>
    </border>
    <border>
      <left/>
      <right style="thin">
        <color indexed="9"/>
      </right>
      <top style="thin">
        <color theme="3" tint="-0.249977111117893"/>
      </top>
      <bottom/>
      <diagonal/>
    </border>
    <border>
      <left style="thin">
        <color theme="3" tint="-0.249977111117893"/>
      </left>
      <right/>
      <top/>
      <bottom/>
      <diagonal/>
    </border>
    <border>
      <left style="thin">
        <color theme="3" tint="-0.249977111117893"/>
      </left>
      <right/>
      <top/>
      <bottom style="thin">
        <color theme="3" tint="-0.249977111117893"/>
      </bottom>
      <diagonal/>
    </border>
    <border>
      <left style="thin">
        <color indexed="9"/>
      </left>
      <right style="thin">
        <color indexed="9"/>
      </right>
      <top/>
      <bottom style="thin">
        <color theme="3" tint="-0.249977111117893"/>
      </bottom>
      <diagonal/>
    </border>
    <border>
      <left/>
      <right style="thin">
        <color indexed="9"/>
      </right>
      <top/>
      <bottom style="thin">
        <color theme="0"/>
      </bottom>
      <diagonal/>
    </border>
    <border>
      <left/>
      <right style="thin">
        <color theme="0"/>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9"/>
      </left>
      <right style="thin">
        <color indexed="9"/>
      </right>
      <top style="thin">
        <color theme="3" tint="-0.249977111117893"/>
      </top>
      <bottom/>
      <diagonal/>
    </border>
    <border>
      <left style="thin">
        <color indexed="9"/>
      </left>
      <right style="thin">
        <color indexed="9"/>
      </right>
      <top/>
      <bottom style="thin">
        <color theme="0"/>
      </bottom>
      <diagonal/>
    </border>
    <border>
      <left style="thin">
        <color indexed="64"/>
      </left>
      <right/>
      <top/>
      <bottom/>
      <diagonal/>
    </border>
    <border>
      <left style="thin">
        <color indexed="64"/>
      </left>
      <right/>
      <top style="thin">
        <color indexed="64"/>
      </top>
      <bottom/>
      <diagonal/>
    </border>
    <border>
      <left/>
      <right/>
      <top style="thin">
        <color auto="1"/>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C1C1C1"/>
      </left>
      <right/>
      <top/>
      <bottom/>
      <diagonal/>
    </border>
    <border>
      <left style="thin">
        <color theme="0"/>
      </left>
      <right style="thin">
        <color theme="0"/>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163">
    <xf numFmtId="0" fontId="0" fillId="0" borderId="0"/>
    <xf numFmtId="0" fontId="16" fillId="0" borderId="0" applyNumberFormat="0" applyFill="0" applyBorder="0" applyAlignment="0" applyProtection="0">
      <alignment vertical="top"/>
      <protection locked="0"/>
    </xf>
    <xf numFmtId="0" fontId="25" fillId="0" borderId="0" applyNumberFormat="0" applyFill="0" applyBorder="0" applyAlignment="0" applyProtection="0"/>
    <xf numFmtId="0" fontId="23" fillId="0" borderId="0" applyNumberFormat="0" applyFill="0" applyBorder="0" applyAlignment="0" applyProtection="0">
      <alignment vertical="top"/>
      <protection locked="0"/>
    </xf>
    <xf numFmtId="164" fontId="7" fillId="0" borderId="0" applyFont="0" applyFill="0" applyBorder="0" applyAlignment="0" applyProtection="0"/>
    <xf numFmtId="40" fontId="17" fillId="0" borderId="0" applyFont="0" applyFill="0" applyBorder="0" applyAlignment="0" applyProtection="0"/>
    <xf numFmtId="164" fontId="9" fillId="0" borderId="0" applyFont="0" applyFill="0" applyBorder="0" applyAlignment="0" applyProtection="0"/>
    <xf numFmtId="0" fontId="9" fillId="0" borderId="0"/>
    <xf numFmtId="0" fontId="24" fillId="0" borderId="0"/>
    <xf numFmtId="0" fontId="17" fillId="0" borderId="0"/>
    <xf numFmtId="0" fontId="22" fillId="0" borderId="0" applyFill="0" applyProtection="0"/>
    <xf numFmtId="0" fontId="17" fillId="0" borderId="0"/>
    <xf numFmtId="0" fontId="17" fillId="0" borderId="0"/>
    <xf numFmtId="0" fontId="17" fillId="0" borderId="0"/>
    <xf numFmtId="9" fontId="7" fillId="0" borderId="0" applyFont="0" applyFill="0" applyBorder="0" applyAlignment="0" applyProtection="0"/>
    <xf numFmtId="9" fontId="9" fillId="0" borderId="0" applyFont="0" applyFill="0" applyBorder="0" applyAlignment="0" applyProtection="0"/>
    <xf numFmtId="9" fontId="17" fillId="0" borderId="0" applyFont="0" applyFill="0" applyBorder="0" applyAlignment="0" applyProtection="0"/>
    <xf numFmtId="0" fontId="6" fillId="0" borderId="0"/>
    <xf numFmtId="0" fontId="5" fillId="0" borderId="0"/>
    <xf numFmtId="173" fontId="7" fillId="0" borderId="0" applyFont="0" applyFill="0" applyBorder="0" applyAlignment="0" applyProtection="0"/>
    <xf numFmtId="0" fontId="1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164" fontId="7" fillId="0" borderId="0" applyFont="0" applyFill="0" applyBorder="0" applyAlignment="0" applyProtection="0"/>
    <xf numFmtId="40" fontId="17" fillId="0" borderId="0" applyFont="0" applyFill="0" applyBorder="0" applyAlignment="0" applyProtection="0"/>
    <xf numFmtId="0" fontId="7" fillId="0" borderId="0"/>
    <xf numFmtId="0" fontId="7" fillId="0" borderId="0"/>
    <xf numFmtId="0" fontId="17" fillId="0" borderId="0"/>
    <xf numFmtId="0" fontId="7" fillId="0" borderId="0"/>
    <xf numFmtId="0" fontId="7" fillId="0" borderId="0"/>
    <xf numFmtId="0" fontId="5" fillId="0" borderId="0"/>
    <xf numFmtId="0" fontId="5" fillId="0" borderId="0"/>
    <xf numFmtId="0" fontId="7" fillId="0" borderId="0"/>
    <xf numFmtId="0" fontId="7" fillId="0" borderId="0"/>
    <xf numFmtId="0" fontId="17" fillId="0" borderId="0"/>
    <xf numFmtId="0" fontId="7" fillId="0" borderId="0"/>
    <xf numFmtId="0" fontId="7" fillId="0" borderId="0"/>
    <xf numFmtId="9" fontId="17" fillId="0" borderId="0" applyFont="0" applyFill="0" applyBorder="0" applyAlignment="0" applyProtection="0"/>
    <xf numFmtId="9"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0" fontId="7" fillId="0" borderId="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40" fillId="5" borderId="0" applyNumberFormat="0" applyBorder="0" applyAlignment="0" applyProtection="0"/>
    <xf numFmtId="0" fontId="13" fillId="18" borderId="23"/>
    <xf numFmtId="0" fontId="41" fillId="19" borderId="24" applyNumberFormat="0" applyAlignment="0" applyProtection="0"/>
    <xf numFmtId="0" fontId="13" fillId="0" borderId="1"/>
    <xf numFmtId="0" fontId="21" fillId="20" borderId="26" applyNumberFormat="0" applyAlignment="0" applyProtection="0"/>
    <xf numFmtId="0" fontId="42" fillId="21" borderId="0">
      <alignment horizontal="center"/>
    </xf>
    <xf numFmtId="0" fontId="43" fillId="21" borderId="0">
      <alignment horizontal="center" vertical="center"/>
    </xf>
    <xf numFmtId="0" fontId="7" fillId="22" borderId="0">
      <alignment horizontal="center" wrapText="1"/>
    </xf>
    <xf numFmtId="0" fontId="44" fillId="21" borderId="0">
      <alignment horizontal="center"/>
    </xf>
    <xf numFmtId="174" fontId="45" fillId="0" borderId="0" applyFont="0" applyFill="0" applyBorder="0" applyAlignment="0" applyProtection="0"/>
    <xf numFmtId="175" fontId="7" fillId="0" borderId="0" applyFont="0" applyFill="0" applyBorder="0" applyAlignment="0" applyProtection="0"/>
    <xf numFmtId="175" fontId="45" fillId="0" borderId="0" applyFont="0" applyFill="0" applyBorder="0" applyAlignment="0" applyProtection="0"/>
    <xf numFmtId="176" fontId="45" fillId="0" borderId="0" applyFont="0" applyFill="0" applyBorder="0" applyAlignment="0" applyProtection="0"/>
    <xf numFmtId="177" fontId="45" fillId="0" borderId="0" applyFont="0" applyFill="0" applyBorder="0" applyAlignment="0" applyProtection="0"/>
    <xf numFmtId="0" fontId="46" fillId="24" borderId="23" applyBorder="0">
      <protection locked="0"/>
    </xf>
    <xf numFmtId="0" fontId="47" fillId="0" borderId="0" applyNumberFormat="0" applyFill="0" applyBorder="0" applyAlignment="0" applyProtection="0"/>
    <xf numFmtId="0" fontId="37" fillId="21" borderId="1">
      <alignment horizontal="left"/>
    </xf>
    <xf numFmtId="0" fontId="48" fillId="21" borderId="0">
      <alignment horizontal="left"/>
    </xf>
    <xf numFmtId="0" fontId="49" fillId="6" borderId="0" applyNumberFormat="0" applyBorder="0" applyAlignment="0" applyProtection="0"/>
    <xf numFmtId="0" fontId="50" fillId="25" borderId="0">
      <alignment horizontal="right" vertical="top" textRotation="90" wrapText="1"/>
    </xf>
    <xf numFmtId="0" fontId="51" fillId="0" borderId="28" applyNumberFormat="0" applyFill="0" applyAlignment="0" applyProtection="0"/>
    <xf numFmtId="0" fontId="52" fillId="0" borderId="29" applyNumberFormat="0" applyFill="0" applyAlignment="0" applyProtection="0"/>
    <xf numFmtId="0" fontId="53" fillId="0" borderId="30" applyNumberFormat="0" applyFill="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9" borderId="24" applyNumberFormat="0" applyAlignment="0" applyProtection="0"/>
    <xf numFmtId="0" fontId="8" fillId="22" borderId="0">
      <alignment horizontal="center"/>
    </xf>
    <xf numFmtId="0" fontId="13" fillId="21" borderId="6">
      <alignment wrapText="1"/>
    </xf>
    <xf numFmtId="0" fontId="56" fillId="21" borderId="2"/>
    <xf numFmtId="0" fontId="56" fillId="21" borderId="5"/>
    <xf numFmtId="0" fontId="13" fillId="21" borderId="31">
      <alignment horizontal="center" wrapText="1"/>
    </xf>
    <xf numFmtId="0" fontId="25" fillId="0" borderId="0" applyNumberFormat="0" applyFill="0" applyBorder="0" applyAlignment="0" applyProtection="0"/>
    <xf numFmtId="0" fontId="65" fillId="0" borderId="0" applyNumberFormat="0" applyFill="0" applyBorder="0" applyAlignment="0" applyProtection="0"/>
    <xf numFmtId="0" fontId="57" fillId="0" borderId="25" applyNumberFormat="0" applyFill="0" applyAlignment="0" applyProtection="0"/>
    <xf numFmtId="0" fontId="7" fillId="0" borderId="0" applyFont="0" applyFill="0" applyBorder="0" applyAlignment="0" applyProtection="0"/>
    <xf numFmtId="0" fontId="58" fillId="26" borderId="0" applyNumberFormat="0" applyBorder="0" applyAlignment="0" applyProtection="0"/>
    <xf numFmtId="0" fontId="59" fillId="0" borderId="0"/>
    <xf numFmtId="0" fontId="22" fillId="0" borderId="0" applyFill="0" applyProtection="0"/>
    <xf numFmtId="0" fontId="20" fillId="0" borderId="0"/>
    <xf numFmtId="0" fontId="7" fillId="0" borderId="0"/>
    <xf numFmtId="0" fontId="4" fillId="0" borderId="0"/>
    <xf numFmtId="0" fontId="20" fillId="0" borderId="0"/>
    <xf numFmtId="0" fontId="7" fillId="23" borderId="27" applyNumberFormat="0" applyFont="0" applyAlignment="0" applyProtection="0"/>
    <xf numFmtId="0" fontId="60" fillId="19" borderId="32"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Font="0" applyFill="0" applyBorder="0" applyAlignment="0" applyProtection="0"/>
    <xf numFmtId="9" fontId="7" fillId="0" borderId="0" applyNumberFormat="0" applyFont="0" applyFill="0" applyBorder="0" applyAlignment="0" applyProtection="0"/>
    <xf numFmtId="0" fontId="13" fillId="21" borderId="1"/>
    <xf numFmtId="0" fontId="43" fillId="21" borderId="0">
      <alignment horizontal="right"/>
    </xf>
    <xf numFmtId="0" fontId="61" fillId="27" borderId="0">
      <alignment horizontal="center"/>
    </xf>
    <xf numFmtId="0" fontId="62" fillId="22" borderId="0"/>
    <xf numFmtId="0" fontId="63" fillId="25" borderId="33">
      <alignment horizontal="left" vertical="top" wrapText="1"/>
    </xf>
    <xf numFmtId="0" fontId="63" fillId="25" borderId="10">
      <alignment horizontal="left" vertical="top"/>
    </xf>
    <xf numFmtId="37" fontId="64" fillId="0" borderId="0"/>
    <xf numFmtId="0" fontId="42" fillId="21" borderId="0">
      <alignment horizontal="center"/>
    </xf>
    <xf numFmtId="0" fontId="38" fillId="0" borderId="0" applyNumberFormat="0" applyFill="0" applyBorder="0" applyAlignment="0" applyProtection="0"/>
    <xf numFmtId="0" fontId="12" fillId="21" borderId="0"/>
    <xf numFmtId="0" fontId="10" fillId="0" borderId="0" applyNumberFormat="0" applyFill="0" applyBorder="0" applyAlignment="0" applyProtection="0"/>
    <xf numFmtId="0" fontId="25" fillId="0" borderId="0" applyNumberFormat="0" applyFill="0" applyBorder="0" applyAlignment="0" applyProtection="0"/>
    <xf numFmtId="0" fontId="7" fillId="0" borderId="0"/>
    <xf numFmtId="0" fontId="4" fillId="0" borderId="0"/>
    <xf numFmtId="0" fontId="7" fillId="0" borderId="0"/>
    <xf numFmtId="164" fontId="7" fillId="0" borderId="0" applyFont="0" applyFill="0" applyBorder="0" applyAlignment="0" applyProtection="0"/>
    <xf numFmtId="0" fontId="7" fillId="0" borderId="0"/>
    <xf numFmtId="0" fontId="4" fillId="0" borderId="0"/>
    <xf numFmtId="0" fontId="17" fillId="0" borderId="0"/>
    <xf numFmtId="0" fontId="22" fillId="0" borderId="0" applyFill="0" applyProtection="0"/>
    <xf numFmtId="0" fontId="17" fillId="0" borderId="0"/>
    <xf numFmtId="9" fontId="7" fillId="0" borderId="0" applyFont="0" applyFill="0" applyBorder="0" applyAlignment="0" applyProtection="0"/>
    <xf numFmtId="9" fontId="17" fillId="0" borderId="0" applyFont="0" applyFill="0" applyBorder="0" applyAlignment="0" applyProtection="0"/>
    <xf numFmtId="0" fontId="4" fillId="0" borderId="0"/>
    <xf numFmtId="0" fontId="4" fillId="0" borderId="0"/>
    <xf numFmtId="0" fontId="4" fillId="0" borderId="0"/>
    <xf numFmtId="0" fontId="4" fillId="0" borderId="0"/>
    <xf numFmtId="0" fontId="17" fillId="0" borderId="0"/>
    <xf numFmtId="0" fontId="7" fillId="22" borderId="0">
      <alignment horizontal="center" wrapText="1"/>
    </xf>
    <xf numFmtId="175" fontId="7" fillId="0" borderId="0" applyFont="0" applyFill="0" applyBorder="0" applyAlignment="0" applyProtection="0"/>
    <xf numFmtId="0" fontId="7" fillId="23" borderId="27" applyNumberFormat="0" applyFont="0" applyAlignment="0" applyProtection="0"/>
    <xf numFmtId="9"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0" fontId="3" fillId="0" borderId="0"/>
    <xf numFmtId="0" fontId="65" fillId="0" borderId="0" applyNumberForma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0" fontId="72" fillId="0" borderId="0"/>
    <xf numFmtId="0" fontId="1" fillId="0" borderId="0"/>
    <xf numFmtId="9" fontId="1" fillId="0" borderId="0" applyFont="0" applyFill="0" applyBorder="0" applyAlignment="0" applyProtection="0"/>
    <xf numFmtId="0" fontId="72" fillId="0" borderId="0"/>
    <xf numFmtId="9" fontId="72" fillId="0" borderId="0" applyFont="0" applyFill="0" applyBorder="0" applyAlignment="0" applyProtection="0"/>
    <xf numFmtId="9" fontId="72" fillId="0" borderId="0" applyFont="0" applyFill="0" applyBorder="0" applyAlignment="0" applyProtection="0"/>
    <xf numFmtId="0" fontId="73" fillId="0" borderId="0" applyNumberFormat="0" applyFill="0" applyBorder="0" applyAlignment="0" applyProtection="0"/>
    <xf numFmtId="0" fontId="1" fillId="0" borderId="0"/>
    <xf numFmtId="0" fontId="1" fillId="0" borderId="0"/>
  </cellStyleXfs>
  <cellXfs count="330">
    <xf numFmtId="0" fontId="0" fillId="0" borderId="0" xfId="0"/>
    <xf numFmtId="0" fontId="0" fillId="0" borderId="0" xfId="0" applyFill="1" applyBorder="1"/>
    <xf numFmtId="0" fontId="0" fillId="0" borderId="0" xfId="0" applyFill="1" applyBorder="1" applyAlignment="1">
      <alignment horizontal="center"/>
    </xf>
    <xf numFmtId="0" fontId="13" fillId="0" borderId="0" xfId="0" applyFont="1"/>
    <xf numFmtId="0" fontId="8" fillId="0" borderId="0" xfId="7" applyFont="1" applyFill="1"/>
    <xf numFmtId="0" fontId="9" fillId="0" borderId="0" xfId="7" applyFill="1"/>
    <xf numFmtId="0" fontId="9" fillId="0" borderId="0" xfId="7"/>
    <xf numFmtId="0" fontId="9" fillId="0" borderId="0" xfId="7" applyFont="1"/>
    <xf numFmtId="0" fontId="26" fillId="0" borderId="0" xfId="7" applyFont="1" applyAlignment="1">
      <alignment horizontal="left" vertical="center" readingOrder="1"/>
    </xf>
    <xf numFmtId="0" fontId="11" fillId="0" borderId="0" xfId="7" applyFont="1"/>
    <xf numFmtId="0" fontId="13" fillId="0" borderId="0" xfId="7" applyFont="1" applyFill="1" applyBorder="1" applyProtection="1">
      <protection locked="0"/>
    </xf>
    <xf numFmtId="0" fontId="27" fillId="0" borderId="0" xfId="0" applyFont="1" applyAlignment="1">
      <alignment horizontal="left" vertical="center" readingOrder="1"/>
    </xf>
    <xf numFmtId="0" fontId="28" fillId="3" borderId="3" xfId="13" applyFont="1" applyFill="1" applyBorder="1" applyAlignment="1" applyProtection="1">
      <alignment horizontal="center" wrapText="1"/>
      <protection locked="0"/>
    </xf>
    <xf numFmtId="169" fontId="13" fillId="0" borderId="0" xfId="7" applyNumberFormat="1" applyFont="1" applyFill="1" applyBorder="1" applyProtection="1">
      <protection locked="0"/>
    </xf>
    <xf numFmtId="0" fontId="13" fillId="0" borderId="0" xfId="7" applyFont="1" applyFill="1" applyBorder="1" applyAlignment="1">
      <alignment wrapText="1"/>
    </xf>
    <xf numFmtId="0" fontId="9" fillId="0" borderId="0" xfId="7" applyFont="1" applyFill="1" applyAlignment="1">
      <alignment vertical="center"/>
    </xf>
    <xf numFmtId="0" fontId="9" fillId="0" borderId="0" xfId="7" applyFont="1" applyAlignment="1">
      <alignment vertical="center"/>
    </xf>
    <xf numFmtId="0" fontId="8" fillId="0" borderId="0" xfId="0" applyFont="1"/>
    <xf numFmtId="171" fontId="0" fillId="0" borderId="0" xfId="0" applyNumberFormat="1" applyFill="1" applyBorder="1"/>
    <xf numFmtId="0" fontId="13" fillId="0" borderId="0" xfId="12" applyFont="1"/>
    <xf numFmtId="0" fontId="11" fillId="0" borderId="0" xfId="12" applyFont="1" applyFill="1"/>
    <xf numFmtId="0" fontId="13" fillId="0" borderId="0" xfId="12" applyFont="1" applyFill="1"/>
    <xf numFmtId="0" fontId="11" fillId="0" borderId="0" xfId="12" applyFont="1"/>
    <xf numFmtId="0" fontId="17" fillId="0" borderId="0" xfId="12" applyFill="1"/>
    <xf numFmtId="0" fontId="17" fillId="0" borderId="0" xfId="12"/>
    <xf numFmtId="0" fontId="13" fillId="0" borderId="0" xfId="11" applyFont="1" applyAlignment="1"/>
    <xf numFmtId="0" fontId="13" fillId="0" borderId="0" xfId="11" applyFont="1"/>
    <xf numFmtId="0" fontId="12" fillId="0" borderId="0" xfId="11" applyFont="1"/>
    <xf numFmtId="0" fontId="17" fillId="0" borderId="0" xfId="11"/>
    <xf numFmtId="0" fontId="31" fillId="0" borderId="0" xfId="11" applyFont="1" applyAlignment="1"/>
    <xf numFmtId="1" fontId="13" fillId="0" borderId="0" xfId="11" applyNumberFormat="1" applyFont="1"/>
    <xf numFmtId="0" fontId="34" fillId="0" borderId="0" xfId="0" applyFont="1" applyFill="1" applyBorder="1"/>
    <xf numFmtId="0" fontId="35" fillId="0" borderId="0" xfId="12" applyFont="1" applyAlignment="1">
      <alignment horizontal="left" vertical="center" wrapText="1"/>
    </xf>
    <xf numFmtId="0" fontId="33" fillId="0" borderId="0" xfId="12" applyFont="1" applyAlignment="1">
      <alignment horizontal="left" vertical="center" wrapText="1"/>
    </xf>
    <xf numFmtId="0" fontId="33" fillId="0" borderId="0" xfId="12" applyFont="1" applyFill="1" applyAlignment="1">
      <alignment horizontal="left" vertical="center" wrapText="1"/>
    </xf>
    <xf numFmtId="0" fontId="18" fillId="0" borderId="0" xfId="12" applyFont="1" applyBorder="1" applyAlignment="1">
      <alignment horizontal="left" vertical="top"/>
    </xf>
    <xf numFmtId="169" fontId="13" fillId="2" borderId="0" xfId="12" applyNumberFormat="1" applyFont="1" applyFill="1" applyBorder="1" applyAlignment="1" applyProtection="1">
      <alignment horizontal="left" vertical="center"/>
      <protection locked="0"/>
    </xf>
    <xf numFmtId="169" fontId="11" fillId="0" borderId="0" xfId="12" applyNumberFormat="1" applyFont="1" applyFill="1" applyBorder="1" applyAlignment="1" applyProtection="1">
      <alignment horizontal="left" vertical="center"/>
      <protection locked="0"/>
    </xf>
    <xf numFmtId="0" fontId="11" fillId="0" borderId="13" xfId="12" applyFont="1" applyBorder="1" applyAlignment="1" applyProtection="1">
      <alignment horizontal="left"/>
      <protection locked="0"/>
    </xf>
    <xf numFmtId="165" fontId="11" fillId="0" borderId="15" xfId="12" applyNumberFormat="1" applyFont="1" applyFill="1" applyBorder="1" applyProtection="1">
      <protection locked="0"/>
    </xf>
    <xf numFmtId="165" fontId="17" fillId="0" borderId="1" xfId="26" applyNumberFormat="1" applyFont="1" applyFill="1" applyBorder="1"/>
    <xf numFmtId="165" fontId="17" fillId="0" borderId="1" xfId="26" applyNumberFormat="1" applyFill="1" applyBorder="1"/>
    <xf numFmtId="0" fontId="17" fillId="0" borderId="0" xfId="26"/>
    <xf numFmtId="0" fontId="13" fillId="0" borderId="1" xfId="26" applyNumberFormat="1" applyFont="1" applyFill="1" applyBorder="1" applyAlignment="1" applyProtection="1">
      <protection locked="0"/>
    </xf>
    <xf numFmtId="0" fontId="12" fillId="0" borderId="0" xfId="26" applyFont="1" applyAlignment="1">
      <alignment horizontal="center" vertical="center" wrapText="1"/>
    </xf>
    <xf numFmtId="0" fontId="12" fillId="0" borderId="0" xfId="26" applyFont="1" applyAlignment="1">
      <alignment horizontal="left" vertical="center"/>
    </xf>
    <xf numFmtId="0" fontId="18" fillId="0" borderId="0" xfId="12" applyFont="1" applyBorder="1" applyAlignment="1">
      <alignment vertical="top"/>
    </xf>
    <xf numFmtId="0" fontId="17" fillId="0" borderId="0" xfId="26"/>
    <xf numFmtId="3" fontId="13" fillId="0" borderId="0" xfId="11" applyNumberFormat="1" applyFont="1"/>
    <xf numFmtId="0" fontId="13" fillId="0" borderId="16" xfId="11" applyNumberFormat="1" applyFont="1" applyBorder="1" applyAlignment="1">
      <alignment horizontal="right"/>
    </xf>
    <xf numFmtId="167" fontId="13" fillId="0" borderId="12" xfId="11" applyNumberFormat="1" applyFont="1" applyBorder="1"/>
    <xf numFmtId="0" fontId="13" fillId="0" borderId="22" xfId="11" applyNumberFormat="1" applyFont="1" applyFill="1" applyBorder="1" applyAlignment="1">
      <alignment horizontal="right"/>
    </xf>
    <xf numFmtId="167" fontId="13" fillId="0" borderId="14" xfId="11" applyNumberFormat="1" applyFont="1" applyFill="1" applyBorder="1"/>
    <xf numFmtId="0" fontId="19" fillId="0" borderId="0" xfId="0" applyFont="1"/>
    <xf numFmtId="171" fontId="9" fillId="0" borderId="0" xfId="7" applyNumberFormat="1"/>
    <xf numFmtId="0" fontId="65" fillId="0" borderId="0" xfId="144" applyAlignment="1">
      <alignment horizontal="left" vertical="center"/>
    </xf>
    <xf numFmtId="0" fontId="0" fillId="0" borderId="0" xfId="0" applyAlignment="1">
      <alignment horizontal="left" vertical="center"/>
    </xf>
    <xf numFmtId="0" fontId="14" fillId="3" borderId="0" xfId="12" applyFont="1" applyFill="1" applyBorder="1" applyAlignment="1" applyProtection="1">
      <alignment horizontal="left"/>
      <protection locked="0"/>
    </xf>
    <xf numFmtId="0" fontId="29" fillId="3" borderId="16" xfId="11" applyFont="1" applyFill="1" applyBorder="1"/>
    <xf numFmtId="0" fontId="29" fillId="3" borderId="12" xfId="11" applyFont="1" applyFill="1" applyBorder="1" applyAlignment="1">
      <alignment wrapText="1"/>
    </xf>
    <xf numFmtId="0" fontId="32" fillId="0" borderId="0" xfId="123" applyFont="1" applyBorder="1"/>
    <xf numFmtId="0" fontId="22" fillId="0" borderId="0" xfId="98" applyFill="1" applyProtection="1"/>
    <xf numFmtId="9" fontId="7" fillId="0" borderId="0" xfId="14" applyNumberFormat="1" applyFont="1" applyFill="1" applyBorder="1" applyAlignment="1"/>
    <xf numFmtId="9" fontId="32" fillId="0" borderId="0" xfId="14" applyFont="1" applyBorder="1"/>
    <xf numFmtId="0" fontId="32" fillId="0" borderId="36" xfId="123" applyFont="1" applyBorder="1"/>
    <xf numFmtId="9" fontId="7" fillId="0" borderId="0" xfId="14" applyFont="1" applyFill="1" applyBorder="1" applyAlignment="1"/>
    <xf numFmtId="0" fontId="32" fillId="0" borderId="36" xfId="123" applyFont="1" applyFill="1" applyBorder="1"/>
    <xf numFmtId="9" fontId="32" fillId="0" borderId="5" xfId="14" applyFont="1" applyBorder="1"/>
    <xf numFmtId="0" fontId="32" fillId="0" borderId="37" xfId="123" applyFont="1" applyBorder="1"/>
    <xf numFmtId="9" fontId="32" fillId="0" borderId="0" xfId="14" applyNumberFormat="1" applyFont="1" applyBorder="1"/>
    <xf numFmtId="0" fontId="32" fillId="0" borderId="11" xfId="123" applyFont="1" applyBorder="1"/>
    <xf numFmtId="9" fontId="32" fillId="0" borderId="5" xfId="14" applyNumberFormat="1" applyFont="1" applyBorder="1"/>
    <xf numFmtId="44" fontId="8" fillId="0" borderId="0" xfId="145" applyNumberFormat="1" applyFont="1" applyFill="1" applyBorder="1" applyAlignment="1"/>
    <xf numFmtId="44" fontId="7" fillId="0" borderId="0" xfId="145" applyNumberFormat="1" applyFill="1" applyBorder="1" applyAlignment="1"/>
    <xf numFmtId="9" fontId="8" fillId="0" borderId="0" xfId="14" applyFont="1" applyFill="1" applyBorder="1" applyAlignment="1"/>
    <xf numFmtId="166" fontId="0" fillId="0" borderId="0" xfId="0" applyNumberFormat="1" applyFill="1"/>
    <xf numFmtId="179" fontId="7" fillId="0" borderId="1" xfId="4" applyNumberFormat="1" applyFont="1" applyFill="1" applyBorder="1" applyAlignment="1">
      <alignment horizontal="center"/>
    </xf>
    <xf numFmtId="3" fontId="21" fillId="3" borderId="1" xfId="13" applyNumberFormat="1" applyFont="1" applyFill="1" applyBorder="1" applyAlignment="1">
      <alignment horizontal="center" wrapText="1"/>
    </xf>
    <xf numFmtId="165" fontId="11" fillId="2" borderId="12" xfId="12" applyNumberFormat="1" applyFont="1" applyFill="1" applyBorder="1" applyAlignment="1" applyProtection="1">
      <alignment horizontal="right" vertical="center"/>
      <protection locked="0"/>
    </xf>
    <xf numFmtId="165" fontId="11" fillId="0" borderId="12" xfId="12" applyNumberFormat="1" applyFont="1" applyFill="1" applyBorder="1" applyAlignment="1" applyProtection="1">
      <alignment horizontal="right" vertical="center"/>
      <protection locked="0"/>
    </xf>
    <xf numFmtId="165" fontId="68" fillId="3" borderId="12" xfId="12" applyNumberFormat="1" applyFont="1" applyFill="1" applyBorder="1" applyAlignment="1" applyProtection="1">
      <alignment horizontal="right" vertical="center"/>
      <protection locked="0"/>
    </xf>
    <xf numFmtId="0" fontId="69" fillId="0" borderId="0" xfId="12" applyFont="1"/>
    <xf numFmtId="167" fontId="13" fillId="2" borderId="12" xfId="12" applyNumberFormat="1" applyFont="1" applyFill="1" applyBorder="1" applyAlignment="1" applyProtection="1">
      <alignment horizontal="right" vertical="center"/>
      <protection locked="0"/>
    </xf>
    <xf numFmtId="167" fontId="13" fillId="0" borderId="12" xfId="12" applyNumberFormat="1" applyFont="1" applyFill="1" applyBorder="1" applyAlignment="1" applyProtection="1">
      <alignment horizontal="right" vertical="center"/>
      <protection locked="0"/>
    </xf>
    <xf numFmtId="167" fontId="7" fillId="0" borderId="12" xfId="12" applyNumberFormat="1" applyFont="1" applyFill="1" applyBorder="1" applyAlignment="1" applyProtection="1">
      <alignment horizontal="right" vertical="center" indent="2"/>
      <protection locked="0"/>
    </xf>
    <xf numFmtId="167" fontId="30" fillId="3" borderId="12" xfId="12" applyNumberFormat="1" applyFont="1" applyFill="1" applyBorder="1" applyAlignment="1" applyProtection="1">
      <alignment horizontal="right" vertical="center"/>
      <protection locked="0"/>
    </xf>
    <xf numFmtId="167" fontId="11" fillId="0" borderId="14" xfId="12" applyNumberFormat="1" applyFont="1" applyFill="1" applyBorder="1" applyProtection="1">
      <protection locked="0"/>
    </xf>
    <xf numFmtId="169" fontId="14" fillId="3" borderId="0" xfId="12" applyNumberFormat="1" applyFont="1" applyFill="1" applyBorder="1" applyAlignment="1" applyProtection="1">
      <alignment horizontal="center" vertical="center"/>
      <protection locked="0"/>
    </xf>
    <xf numFmtId="3" fontId="14" fillId="3" borderId="12" xfId="12" applyNumberFormat="1" applyFont="1" applyFill="1" applyBorder="1" applyAlignment="1">
      <alignment horizontal="center" vertical="center" wrapText="1"/>
    </xf>
    <xf numFmtId="3" fontId="67" fillId="3" borderId="0" xfId="12" applyNumberFormat="1" applyFont="1" applyFill="1" applyBorder="1" applyAlignment="1">
      <alignment horizontal="center" vertical="center" wrapText="1"/>
    </xf>
    <xf numFmtId="0" fontId="13" fillId="0" borderId="0" xfId="12" applyFont="1" applyAlignment="1">
      <alignment horizontal="center" vertical="center"/>
    </xf>
    <xf numFmtId="169" fontId="19" fillId="0" borderId="18" xfId="13" applyNumberFormat="1" applyFont="1" applyFill="1" applyBorder="1" applyAlignment="1" applyProtection="1">
      <alignment vertical="center"/>
      <protection locked="0"/>
    </xf>
    <xf numFmtId="170" fontId="19" fillId="0" borderId="0" xfId="4" applyNumberFormat="1" applyFont="1" applyFill="1" applyBorder="1" applyAlignment="1">
      <alignment horizontal="center" vertical="center"/>
    </xf>
    <xf numFmtId="169" fontId="19" fillId="0" borderId="18" xfId="13" applyNumberFormat="1" applyFont="1" applyBorder="1" applyAlignment="1" applyProtection="1">
      <alignment vertical="center"/>
      <protection locked="0"/>
    </xf>
    <xf numFmtId="170" fontId="19" fillId="0" borderId="4" xfId="4" applyNumberFormat="1" applyFont="1" applyFill="1" applyBorder="1" applyAlignment="1">
      <alignment horizontal="center" vertical="center"/>
    </xf>
    <xf numFmtId="169" fontId="19" fillId="0" borderId="19" xfId="13" applyNumberFormat="1" applyFont="1" applyBorder="1" applyAlignment="1" applyProtection="1">
      <alignment vertical="center"/>
      <protection locked="0"/>
    </xf>
    <xf numFmtId="170" fontId="19" fillId="0" borderId="20" xfId="4" applyNumberFormat="1" applyFont="1" applyFill="1" applyBorder="1" applyAlignment="1">
      <alignment horizontal="center" vertical="center"/>
    </xf>
    <xf numFmtId="0" fontId="33" fillId="0" borderId="0" xfId="0" applyFont="1" applyFill="1" applyBorder="1" applyAlignment="1">
      <alignment vertical="center" wrapText="1"/>
    </xf>
    <xf numFmtId="0" fontId="18" fillId="0" borderId="0" xfId="0" applyFont="1"/>
    <xf numFmtId="0" fontId="7" fillId="0" borderId="0" xfId="28"/>
    <xf numFmtId="0" fontId="7" fillId="0" borderId="0" xfId="28" applyFont="1"/>
    <xf numFmtId="9" fontId="32" fillId="0" borderId="0" xfId="123" applyNumberFormat="1" applyFont="1" applyBorder="1"/>
    <xf numFmtId="49" fontId="13" fillId="0" borderId="1" xfId="26" applyNumberFormat="1" applyFont="1" applyFill="1" applyBorder="1" applyAlignment="1" applyProtection="1">
      <alignment horizontal="center"/>
      <protection locked="0"/>
    </xf>
    <xf numFmtId="0" fontId="7" fillId="0" borderId="0" xfId="0" applyFont="1" applyAlignment="1">
      <alignment vertical="top" wrapText="1"/>
    </xf>
    <xf numFmtId="0" fontId="7" fillId="0" borderId="0" xfId="7" applyFont="1"/>
    <xf numFmtId="166" fontId="32" fillId="0" borderId="0" xfId="123" applyNumberFormat="1" applyFont="1" applyFill="1" applyBorder="1"/>
    <xf numFmtId="0" fontId="32" fillId="0" borderId="0" xfId="0" applyFont="1"/>
    <xf numFmtId="0" fontId="75" fillId="0" borderId="0" xfId="0" applyFont="1"/>
    <xf numFmtId="0" fontId="32" fillId="0" borderId="0" xfId="0" applyFont="1" applyFill="1" applyBorder="1"/>
    <xf numFmtId="0" fontId="19" fillId="0" borderId="0" xfId="26" applyFont="1" applyAlignment="1"/>
    <xf numFmtId="0" fontId="74" fillId="0" borderId="0" xfId="0" applyFont="1"/>
    <xf numFmtId="0" fontId="7" fillId="0" borderId="0" xfId="0" applyFont="1" applyAlignment="1">
      <alignment horizontal="right"/>
    </xf>
    <xf numFmtId="0" fontId="0" fillId="0" borderId="0" xfId="0" applyBorder="1"/>
    <xf numFmtId="0" fontId="32" fillId="0" borderId="0" xfId="0" applyFont="1" applyFill="1" applyBorder="1" applyAlignment="1">
      <alignment vertical="center"/>
    </xf>
    <xf numFmtId="0" fontId="66" fillId="3" borderId="8" xfId="28" applyFont="1" applyFill="1" applyBorder="1" applyAlignment="1">
      <alignment horizontal="center" vertical="center" wrapText="1"/>
    </xf>
    <xf numFmtId="0" fontId="32" fillId="0" borderId="0" xfId="0" applyFont="1" applyFill="1"/>
    <xf numFmtId="0" fontId="74" fillId="0" borderId="0" xfId="0" applyFont="1" applyFill="1" applyBorder="1" applyAlignment="1">
      <alignment horizontal="left" vertical="center"/>
    </xf>
    <xf numFmtId="10" fontId="32" fillId="0" borderId="0" xfId="123" applyNumberFormat="1" applyFont="1" applyBorder="1"/>
    <xf numFmtId="169" fontId="7" fillId="0" borderId="18" xfId="13" applyNumberFormat="1" applyFont="1" applyFill="1" applyBorder="1" applyAlignment="1" applyProtection="1">
      <alignment vertical="center"/>
      <protection locked="0"/>
    </xf>
    <xf numFmtId="167" fontId="13" fillId="0" borderId="0" xfId="12" applyNumberFormat="1" applyFont="1"/>
    <xf numFmtId="0" fontId="66" fillId="3" borderId="7" xfId="28" applyFont="1" applyFill="1" applyBorder="1" applyAlignment="1">
      <alignment horizontal="center" vertical="center" wrapText="1"/>
    </xf>
    <xf numFmtId="0" fontId="66" fillId="3" borderId="39" xfId="28" applyFont="1" applyFill="1" applyBorder="1" applyAlignment="1">
      <alignment horizontal="center" vertical="center" wrapText="1"/>
    </xf>
    <xf numFmtId="0" fontId="66" fillId="0" borderId="0" xfId="28" applyFont="1" applyFill="1" applyBorder="1" applyAlignment="1">
      <alignment horizontal="center" vertical="center" wrapText="1"/>
    </xf>
    <xf numFmtId="0" fontId="66" fillId="3" borderId="40" xfId="28" applyFont="1" applyFill="1" applyBorder="1" applyAlignment="1">
      <alignment horizontal="center" vertical="center" wrapText="1"/>
    </xf>
    <xf numFmtId="170" fontId="7" fillId="0" borderId="0" xfId="4" applyNumberFormat="1" applyFont="1" applyFill="1" applyBorder="1" applyAlignment="1">
      <alignment horizontal="center" vertical="center"/>
    </xf>
    <xf numFmtId="165" fontId="7" fillId="0" borderId="0" xfId="28" applyNumberFormat="1"/>
    <xf numFmtId="0" fontId="7" fillId="0" borderId="0" xfId="28" applyBorder="1"/>
    <xf numFmtId="165" fontId="7" fillId="0" borderId="1" xfId="28" applyNumberFormat="1" applyBorder="1"/>
    <xf numFmtId="0" fontId="7" fillId="0" borderId="0" xfId="28" applyFill="1"/>
    <xf numFmtId="165" fontId="7" fillId="0" borderId="0" xfId="28" applyNumberFormat="1" applyFill="1"/>
    <xf numFmtId="171" fontId="7" fillId="0" borderId="0" xfId="28" applyNumberFormat="1"/>
    <xf numFmtId="172" fontId="7" fillId="0" borderId="0" xfId="28" applyNumberFormat="1"/>
    <xf numFmtId="182" fontId="7" fillId="0" borderId="0" xfId="28" applyNumberFormat="1"/>
    <xf numFmtId="0" fontId="13" fillId="0" borderId="0" xfId="28" applyFont="1" applyFill="1" applyBorder="1" applyProtection="1">
      <protection locked="0"/>
    </xf>
    <xf numFmtId="0" fontId="13" fillId="0" borderId="0" xfId="28" applyFont="1"/>
    <xf numFmtId="170" fontId="19" fillId="0" borderId="0" xfId="4" applyNumberFormat="1" applyFont="1" applyBorder="1" applyAlignment="1">
      <alignment horizontal="center" vertical="center"/>
    </xf>
    <xf numFmtId="169" fontId="21" fillId="3" borderId="38" xfId="13" applyNumberFormat="1" applyFont="1" applyFill="1" applyBorder="1" applyAlignment="1" applyProtection="1">
      <alignment horizontal="center"/>
      <protection locked="0"/>
    </xf>
    <xf numFmtId="0" fontId="8" fillId="0" borderId="41" xfId="0" applyFont="1" applyBorder="1" applyAlignment="1">
      <alignment horizontal="center" vertical="top" wrapText="1"/>
    </xf>
    <xf numFmtId="0" fontId="18" fillId="0" borderId="0" xfId="12" applyFont="1" applyBorder="1" applyAlignment="1">
      <alignment horizontal="left" vertical="center" wrapText="1"/>
    </xf>
    <xf numFmtId="0" fontId="13" fillId="0" borderId="0" xfId="11" applyNumberFormat="1" applyFont="1" applyFill="1" applyBorder="1" applyAlignment="1">
      <alignment horizontal="right"/>
    </xf>
    <xf numFmtId="0" fontId="12" fillId="0" borderId="0" xfId="26" applyFont="1" applyAlignment="1"/>
    <xf numFmtId="0" fontId="7" fillId="0" borderId="0" xfId="32" applyFont="1" applyFill="1" applyBorder="1" applyProtection="1">
      <protection locked="0"/>
    </xf>
    <xf numFmtId="165" fontId="7" fillId="0" borderId="12" xfId="32" applyNumberFormat="1" applyFont="1" applyBorder="1"/>
    <xf numFmtId="165" fontId="7" fillId="0" borderId="0" xfId="32" applyNumberFormat="1" applyFont="1" applyBorder="1"/>
    <xf numFmtId="169" fontId="7" fillId="0" borderId="0" xfId="32" applyNumberFormat="1" applyFont="1" applyFill="1" applyBorder="1" applyProtection="1">
      <protection locked="0"/>
    </xf>
    <xf numFmtId="168" fontId="7" fillId="0" borderId="0" xfId="32" applyNumberFormat="1" applyFont="1" applyFill="1" applyBorder="1" applyAlignment="1" applyProtection="1">
      <alignment horizontal="left"/>
      <protection locked="0"/>
    </xf>
    <xf numFmtId="0" fontId="7" fillId="0" borderId="9" xfId="32" applyFont="1" applyFill="1" applyBorder="1" applyProtection="1">
      <protection locked="0"/>
    </xf>
    <xf numFmtId="165" fontId="7" fillId="0" borderId="42" xfId="32" applyNumberFormat="1" applyFont="1" applyBorder="1"/>
    <xf numFmtId="165" fontId="7" fillId="0" borderId="9" xfId="32" applyNumberFormat="1" applyFont="1" applyBorder="1"/>
    <xf numFmtId="0" fontId="13" fillId="0" borderId="0" xfId="32" applyFont="1"/>
    <xf numFmtId="169" fontId="7" fillId="0" borderId="18" xfId="13" applyNumberFormat="1" applyFont="1" applyFill="1" applyBorder="1" applyAlignment="1" applyProtection="1">
      <alignment vertical="center" wrapText="1"/>
      <protection locked="0"/>
    </xf>
    <xf numFmtId="0" fontId="34" fillId="0" borderId="0" xfId="28" applyFont="1" applyFill="1"/>
    <xf numFmtId="0" fontId="8" fillId="0" borderId="0" xfId="28" applyFont="1" applyFill="1"/>
    <xf numFmtId="0" fontId="7" fillId="0" borderId="2" xfId="28" applyFont="1" applyFill="1" applyBorder="1"/>
    <xf numFmtId="3" fontId="7" fillId="0" borderId="2" xfId="28" applyNumberFormat="1" applyFill="1" applyBorder="1" applyAlignment="1">
      <alignment horizontal="center" vertical="center"/>
    </xf>
    <xf numFmtId="3" fontId="7" fillId="0" borderId="2" xfId="28" applyNumberFormat="1" applyFont="1" applyFill="1" applyBorder="1" applyAlignment="1">
      <alignment horizontal="center" vertical="center"/>
    </xf>
    <xf numFmtId="0" fontId="28" fillId="3" borderId="1" xfId="28" applyFont="1" applyFill="1" applyBorder="1"/>
    <xf numFmtId="3" fontId="66" fillId="3" borderId="1" xfId="28" applyNumberFormat="1" applyFont="1" applyFill="1" applyBorder="1" applyAlignment="1">
      <alignment horizontal="center" vertical="center"/>
    </xf>
    <xf numFmtId="0" fontId="7" fillId="0" borderId="0" xfId="28" applyFont="1" applyFill="1" applyAlignment="1">
      <alignment vertical="center"/>
    </xf>
    <xf numFmtId="0" fontId="8" fillId="0" borderId="0" xfId="28" applyFont="1"/>
    <xf numFmtId="169" fontId="11" fillId="0" borderId="0" xfId="28" applyNumberFormat="1" applyFont="1" applyFill="1" applyBorder="1" applyProtection="1">
      <protection locked="0"/>
    </xf>
    <xf numFmtId="166" fontId="7" fillId="0" borderId="0" xfId="28" applyNumberFormat="1"/>
    <xf numFmtId="169" fontId="21" fillId="3" borderId="38" xfId="13" applyNumberFormat="1" applyFont="1" applyFill="1" applyBorder="1" applyAlignment="1" applyProtection="1">
      <alignment horizontal="center" vertical="center"/>
      <protection locked="0"/>
    </xf>
    <xf numFmtId="0" fontId="7" fillId="0" borderId="0" xfId="28" applyFont="1" applyFill="1" applyBorder="1" applyAlignment="1" applyProtection="1">
      <alignment vertical="center"/>
      <protection locked="0"/>
    </xf>
    <xf numFmtId="0" fontId="7" fillId="0" borderId="0" xfId="28" applyFont="1" applyAlignment="1">
      <alignment vertical="center"/>
    </xf>
    <xf numFmtId="9" fontId="32" fillId="0" borderId="38" xfId="14" applyNumberFormat="1" applyFont="1" applyBorder="1"/>
    <xf numFmtId="0" fontId="7" fillId="0" borderId="0" xfId="28" applyFont="1" applyFill="1" applyBorder="1" applyProtection="1">
      <protection locked="0"/>
    </xf>
    <xf numFmtId="0" fontId="71" fillId="0" borderId="0" xfId="28" applyFont="1" applyFill="1" applyBorder="1" applyProtection="1">
      <protection locked="0"/>
    </xf>
    <xf numFmtId="170" fontId="0" fillId="0" borderId="0" xfId="0" applyNumberFormat="1" applyFill="1" applyBorder="1"/>
    <xf numFmtId="0" fontId="7" fillId="0" borderId="0" xfId="28" applyFont="1" applyFill="1" applyAlignment="1"/>
    <xf numFmtId="0" fontId="13" fillId="0" borderId="0" xfId="26" applyNumberFormat="1" applyFont="1" applyFill="1" applyBorder="1" applyAlignment="1" applyProtection="1">
      <protection locked="0"/>
    </xf>
    <xf numFmtId="0" fontId="32" fillId="0" borderId="0" xfId="0" applyFont="1" applyBorder="1"/>
    <xf numFmtId="0" fontId="12" fillId="0" borderId="0" xfId="26" applyFont="1" applyBorder="1" applyAlignment="1"/>
    <xf numFmtId="0" fontId="19" fillId="0" borderId="0" xfId="26" applyFont="1" applyBorder="1" applyAlignment="1"/>
    <xf numFmtId="0" fontId="69" fillId="0" borderId="0" xfId="26" applyFont="1" applyBorder="1"/>
    <xf numFmtId="0" fontId="26" fillId="0" borderId="0" xfId="28" applyFont="1" applyAlignment="1">
      <alignment horizontal="left" vertical="center" readingOrder="1"/>
    </xf>
    <xf numFmtId="0" fontId="77" fillId="0" borderId="0" xfId="144" applyFont="1" applyFill="1" applyBorder="1"/>
    <xf numFmtId="0" fontId="74" fillId="0" borderId="0" xfId="0" applyFont="1" applyFill="1" applyBorder="1" applyAlignment="1">
      <alignment horizontal="left" vertical="center" wrapText="1"/>
    </xf>
    <xf numFmtId="0" fontId="78" fillId="0" borderId="0" xfId="0" applyFont="1"/>
    <xf numFmtId="0" fontId="13" fillId="0" borderId="0" xfId="26" applyNumberFormat="1" applyFont="1" applyFill="1" applyBorder="1" applyAlignment="1" applyProtection="1">
      <alignment horizontal="left" wrapText="1"/>
      <protection locked="0"/>
    </xf>
    <xf numFmtId="0" fontId="18" fillId="0" borderId="0" xfId="12" applyFont="1" applyBorder="1" applyAlignment="1">
      <alignment horizontal="left" vertical="center" wrapText="1"/>
    </xf>
    <xf numFmtId="0" fontId="29" fillId="3" borderId="16" xfId="11" applyFont="1" applyFill="1" applyBorder="1" applyAlignment="1">
      <alignment wrapText="1"/>
    </xf>
    <xf numFmtId="0" fontId="13" fillId="0" borderId="0" xfId="11" applyFont="1" applyBorder="1" applyAlignment="1"/>
    <xf numFmtId="0" fontId="13" fillId="0" borderId="0" xfId="11" applyFont="1" applyBorder="1"/>
    <xf numFmtId="0" fontId="12" fillId="0" borderId="0" xfId="11" applyFont="1" applyBorder="1"/>
    <xf numFmtId="0" fontId="31" fillId="0" borderId="0" xfId="11" applyFont="1" applyBorder="1" applyAlignment="1"/>
    <xf numFmtId="0" fontId="29" fillId="3" borderId="0" xfId="11" applyFont="1" applyFill="1" applyBorder="1"/>
    <xf numFmtId="0" fontId="29" fillId="3" borderId="0" xfId="11" applyFont="1" applyFill="1" applyBorder="1" applyAlignment="1">
      <alignment wrapText="1"/>
    </xf>
    <xf numFmtId="0" fontId="17" fillId="0" borderId="0" xfId="11" applyBorder="1"/>
    <xf numFmtId="0" fontId="13" fillId="0" borderId="0" xfId="11" applyNumberFormat="1" applyFont="1" applyBorder="1" applyAlignment="1">
      <alignment horizontal="right"/>
    </xf>
    <xf numFmtId="3" fontId="13" fillId="0" borderId="0" xfId="11" applyNumberFormat="1" applyFont="1" applyBorder="1"/>
    <xf numFmtId="0" fontId="13" fillId="0" borderId="0" xfId="11" applyNumberFormat="1" applyFont="1" applyBorder="1"/>
    <xf numFmtId="0" fontId="78" fillId="0" borderId="0" xfId="0" applyFont="1" applyBorder="1"/>
    <xf numFmtId="1" fontId="13" fillId="0" borderId="0" xfId="11" applyNumberFormat="1" applyFont="1" applyBorder="1"/>
    <xf numFmtId="0" fontId="13" fillId="0" borderId="0" xfId="26" applyFont="1" applyBorder="1"/>
    <xf numFmtId="167" fontId="13" fillId="0" borderId="0" xfId="11" applyNumberFormat="1" applyFont="1" applyFill="1" applyBorder="1"/>
    <xf numFmtId="0" fontId="13" fillId="0" borderId="0" xfId="0" applyFont="1" applyBorder="1" applyAlignment="1" applyProtection="1">
      <alignment vertical="center" wrapText="1"/>
      <protection locked="0"/>
    </xf>
    <xf numFmtId="165" fontId="9" fillId="0" borderId="0" xfId="7" applyNumberFormat="1"/>
    <xf numFmtId="0" fontId="74" fillId="0" borderId="0" xfId="0" applyFont="1" applyFill="1" applyBorder="1" applyAlignment="1">
      <alignment horizontal="left" vertical="center" wrapText="1"/>
    </xf>
    <xf numFmtId="165" fontId="7" fillId="0" borderId="0" xfId="28" applyNumberFormat="1" applyFont="1" applyFill="1" applyAlignment="1">
      <alignment vertical="center"/>
    </xf>
    <xf numFmtId="0" fontId="7" fillId="0" borderId="0" xfId="0" applyFont="1" applyFill="1" applyBorder="1" applyAlignment="1">
      <alignment horizontal="left" vertical="top" wrapText="1"/>
    </xf>
    <xf numFmtId="3" fontId="7" fillId="0" borderId="0" xfId="0" applyNumberFormat="1" applyFont="1" applyAlignment="1">
      <alignment horizontal="right"/>
    </xf>
    <xf numFmtId="3" fontId="7" fillId="0" borderId="0" xfId="0" applyNumberFormat="1" applyFont="1" applyBorder="1" applyAlignment="1">
      <alignment horizontal="right" wrapText="1"/>
    </xf>
    <xf numFmtId="0" fontId="28" fillId="3" borderId="0" xfId="0" applyFont="1" applyFill="1" applyBorder="1" applyAlignment="1">
      <alignment horizontal="left" vertical="center" wrapText="1"/>
    </xf>
    <xf numFmtId="3" fontId="28" fillId="3" borderId="0" xfId="0" applyNumberFormat="1" applyFont="1" applyFill="1" applyBorder="1" applyAlignment="1">
      <alignment horizontal="right" vertical="center" wrapText="1"/>
    </xf>
    <xf numFmtId="0" fontId="33" fillId="0" borderId="0" xfId="0" applyFont="1" applyAlignment="1">
      <alignment horizontal="right"/>
    </xf>
    <xf numFmtId="1" fontId="33" fillId="0" borderId="0" xfId="0" applyNumberFormat="1" applyFont="1" applyAlignment="1">
      <alignment horizontal="right"/>
    </xf>
    <xf numFmtId="0" fontId="33" fillId="0" borderId="0" xfId="0" applyFont="1"/>
    <xf numFmtId="0" fontId="7" fillId="0" borderId="0" xfId="0" applyFont="1"/>
    <xf numFmtId="0" fontId="7" fillId="0" borderId="0" xfId="0" applyFont="1" applyFill="1"/>
    <xf numFmtId="0" fontId="7" fillId="0" borderId="0" xfId="0" applyFont="1" applyBorder="1"/>
    <xf numFmtId="180" fontId="81" fillId="0" borderId="1" xfId="0" applyNumberFormat="1" applyFont="1" applyBorder="1" applyAlignment="1">
      <alignment vertical="top" wrapText="1"/>
    </xf>
    <xf numFmtId="9" fontId="81" fillId="0" borderId="1" xfId="0" applyNumberFormat="1" applyFont="1" applyBorder="1" applyAlignment="1">
      <alignment vertical="top" wrapText="1"/>
    </xf>
    <xf numFmtId="9" fontId="81" fillId="0" borderId="0" xfId="0" applyNumberFormat="1" applyFont="1" applyFill="1" applyBorder="1" applyAlignment="1">
      <alignment vertical="top" wrapText="1"/>
    </xf>
    <xf numFmtId="0" fontId="80" fillId="0" borderId="38" xfId="0" applyFont="1" applyBorder="1"/>
    <xf numFmtId="180" fontId="82" fillId="0" borderId="38" xfId="0" applyNumberFormat="1" applyFont="1" applyBorder="1" applyAlignment="1">
      <alignment vertical="top" wrapText="1"/>
    </xf>
    <xf numFmtId="180" fontId="82" fillId="0" borderId="0" xfId="0" applyNumberFormat="1" applyFont="1" applyBorder="1" applyAlignment="1">
      <alignment vertical="top" wrapText="1"/>
    </xf>
    <xf numFmtId="0" fontId="7" fillId="0" borderId="0" xfId="0" applyFont="1" applyAlignment="1"/>
    <xf numFmtId="0" fontId="7" fillId="0" borderId="0" xfId="0" applyFont="1" applyFill="1" applyAlignment="1"/>
    <xf numFmtId="0" fontId="7" fillId="0" borderId="0" xfId="0" applyFont="1" applyBorder="1" applyAlignment="1"/>
    <xf numFmtId="165" fontId="7" fillId="0" borderId="1" xfId="0" applyNumberFormat="1" applyFont="1" applyBorder="1"/>
    <xf numFmtId="0" fontId="7" fillId="0" borderId="0" xfId="0" applyFont="1" applyBorder="1" applyAlignment="1">
      <alignment horizontal="left" wrapText="1"/>
    </xf>
    <xf numFmtId="0" fontId="7" fillId="0" borderId="0" xfId="0" applyFont="1" applyAlignment="1">
      <alignment wrapText="1"/>
    </xf>
    <xf numFmtId="0" fontId="7" fillId="0" borderId="0" xfId="0" applyFont="1" applyBorder="1" applyAlignment="1">
      <alignment wrapText="1"/>
    </xf>
    <xf numFmtId="0" fontId="34" fillId="0" borderId="0" xfId="12" applyFont="1" applyBorder="1" applyAlignment="1">
      <alignment vertical="top"/>
    </xf>
    <xf numFmtId="0" fontId="82" fillId="0" borderId="0" xfId="0" applyFont="1" applyAlignment="1">
      <alignment horizontal="left" vertical="center" readingOrder="1"/>
    </xf>
    <xf numFmtId="0" fontId="34" fillId="0" borderId="0" xfId="0" applyFont="1"/>
    <xf numFmtId="0" fontId="80" fillId="0" borderId="0" xfId="0" applyFont="1"/>
    <xf numFmtId="0" fontId="13" fillId="0" borderId="0" xfId="26" applyNumberFormat="1" applyFont="1" applyFill="1" applyBorder="1" applyAlignment="1" applyProtection="1">
      <alignment horizontal="left" wrapText="1"/>
      <protection locked="0"/>
    </xf>
    <xf numFmtId="0" fontId="18" fillId="0" borderId="0" xfId="12" applyFont="1" applyBorder="1" applyAlignment="1">
      <alignment horizontal="left" vertical="center" wrapText="1"/>
    </xf>
    <xf numFmtId="0" fontId="12" fillId="0" borderId="0" xfId="28" applyFont="1" applyBorder="1" applyAlignment="1" applyProtection="1">
      <protection locked="0"/>
    </xf>
    <xf numFmtId="0" fontId="7" fillId="0" borderId="0" xfId="28" applyAlignment="1"/>
    <xf numFmtId="0" fontId="13" fillId="0" borderId="0" xfId="28" applyFont="1" applyAlignment="1">
      <alignment horizontal="center"/>
    </xf>
    <xf numFmtId="0" fontId="13" fillId="0" borderId="0" xfId="28" applyFont="1" applyFill="1" applyAlignment="1">
      <alignment horizontal="center"/>
    </xf>
    <xf numFmtId="0" fontId="13" fillId="0" borderId="0" xfId="0" applyFont="1" applyAlignment="1">
      <alignment horizontal="left" vertical="center"/>
    </xf>
    <xf numFmtId="168" fontId="13" fillId="0" borderId="0" xfId="0" quotePrefix="1" applyNumberFormat="1" applyFont="1" applyFill="1" applyBorder="1" applyAlignment="1" applyProtection="1">
      <alignment horizontal="left" vertical="center"/>
      <protection locked="0"/>
    </xf>
    <xf numFmtId="168" fontId="13" fillId="0" borderId="0" xfId="0" applyNumberFormat="1" applyFont="1" applyFill="1" applyBorder="1" applyAlignment="1" applyProtection="1">
      <alignment horizontal="left" vertical="center"/>
      <protection locked="0"/>
    </xf>
    <xf numFmtId="0" fontId="79" fillId="0" borderId="0" xfId="0" applyFont="1" applyBorder="1" applyAlignment="1">
      <alignment horizontal="left"/>
    </xf>
    <xf numFmtId="0" fontId="13" fillId="0" borderId="0" xfId="28" applyNumberFormat="1" applyFont="1" applyFill="1" applyBorder="1" applyAlignment="1" applyProtection="1">
      <alignment horizontal="left" vertical="top"/>
      <protection locked="0"/>
    </xf>
    <xf numFmtId="0" fontId="7" fillId="0" borderId="0" xfId="28" applyAlignment="1">
      <alignment vertical="top"/>
    </xf>
    <xf numFmtId="0" fontId="13" fillId="0" borderId="0" xfId="28" applyFont="1" applyAlignment="1">
      <alignment horizontal="center" vertical="top"/>
    </xf>
    <xf numFmtId="0" fontId="13" fillId="0" borderId="0" xfId="28" applyFont="1" applyFill="1" applyAlignment="1">
      <alignment horizontal="center" vertical="top"/>
    </xf>
    <xf numFmtId="0" fontId="69" fillId="0" borderId="0" xfId="12" applyFont="1" applyAlignment="1">
      <alignment vertical="top"/>
    </xf>
    <xf numFmtId="0" fontId="7" fillId="0" borderId="0" xfId="28" applyBorder="1" applyAlignment="1">
      <alignment vertical="top"/>
    </xf>
    <xf numFmtId="0" fontId="13" fillId="0" borderId="0" xfId="0" applyFont="1" applyBorder="1" applyAlignment="1" applyProtection="1">
      <alignment vertical="top"/>
      <protection locked="0"/>
    </xf>
    <xf numFmtId="0" fontId="11" fillId="0" borderId="0" xfId="12" applyFont="1" applyAlignment="1">
      <alignment vertical="top"/>
    </xf>
    <xf numFmtId="0" fontId="13" fillId="0" borderId="0" xfId="0" applyFont="1" applyBorder="1" applyAlignment="1" applyProtection="1">
      <alignment vertical="top" wrapText="1"/>
      <protection locked="0"/>
    </xf>
    <xf numFmtId="49" fontId="21" fillId="3" borderId="38" xfId="13" applyNumberFormat="1" applyFont="1" applyFill="1" applyBorder="1" applyAlignment="1" applyProtection="1">
      <alignment horizontal="center" vertical="center"/>
      <protection locked="0"/>
    </xf>
    <xf numFmtId="1" fontId="19" fillId="0" borderId="0" xfId="4" applyNumberFormat="1" applyFont="1" applyFill="1" applyBorder="1" applyAlignment="1">
      <alignment horizontal="center" vertical="center"/>
    </xf>
    <xf numFmtId="1" fontId="19" fillId="0" borderId="43" xfId="4" applyNumberFormat="1" applyFont="1" applyFill="1" applyBorder="1" applyAlignment="1">
      <alignment horizontal="center" vertical="center"/>
    </xf>
    <xf numFmtId="169" fontId="21" fillId="3" borderId="38" xfId="13" applyNumberFormat="1" applyFont="1" applyFill="1" applyBorder="1" applyAlignment="1" applyProtection="1">
      <alignment horizontal="left" vertical="center"/>
      <protection locked="0"/>
    </xf>
    <xf numFmtId="1" fontId="21" fillId="3" borderId="38" xfId="13" applyNumberFormat="1" applyFont="1" applyFill="1" applyBorder="1" applyAlignment="1" applyProtection="1">
      <alignment horizontal="center" vertical="center"/>
      <protection locked="0"/>
    </xf>
    <xf numFmtId="0" fontId="13" fillId="0" borderId="0" xfId="26" applyFont="1" applyBorder="1" applyAlignment="1">
      <alignment wrapText="1"/>
    </xf>
    <xf numFmtId="0" fontId="74" fillId="0" borderId="0" xfId="0" applyFont="1" applyFill="1" applyBorder="1" applyAlignment="1">
      <alignment horizontal="left" vertical="center" wrapText="1"/>
    </xf>
    <xf numFmtId="0" fontId="79" fillId="0" borderId="0" xfId="0" applyFont="1" applyAlignment="1">
      <alignment horizontal="left" wrapText="1"/>
    </xf>
    <xf numFmtId="181" fontId="7" fillId="0" borderId="0" xfId="28" applyNumberFormat="1" applyFill="1"/>
    <xf numFmtId="0" fontId="7" fillId="0" borderId="1" xfId="13" applyNumberFormat="1" applyFont="1" applyBorder="1" applyAlignment="1" applyProtection="1">
      <alignment horizontal="center"/>
      <protection locked="0"/>
    </xf>
    <xf numFmtId="0" fontId="13" fillId="0" borderId="0" xfId="0" applyFont="1" applyFill="1" applyBorder="1" applyAlignment="1">
      <alignment vertical="center" wrapText="1"/>
    </xf>
    <xf numFmtId="0" fontId="19" fillId="0" borderId="0" xfId="0" applyFont="1" applyFill="1" applyBorder="1" applyAlignment="1">
      <alignment vertical="center" wrapText="1"/>
    </xf>
    <xf numFmtId="0" fontId="21" fillId="3" borderId="38" xfId="13" applyNumberFormat="1" applyFont="1" applyFill="1" applyBorder="1" applyAlignment="1" applyProtection="1">
      <alignment horizontal="center" vertical="center"/>
      <protection locked="0"/>
    </xf>
    <xf numFmtId="166" fontId="7" fillId="0" borderId="0" xfId="0" applyNumberFormat="1" applyFont="1" applyFill="1"/>
    <xf numFmtId="0" fontId="66" fillId="3" borderId="44" xfId="28" applyFont="1" applyFill="1" applyBorder="1" applyAlignment="1">
      <alignment vertical="center" wrapText="1"/>
    </xf>
    <xf numFmtId="0" fontId="13" fillId="0" borderId="0" xfId="28" applyNumberFormat="1" applyFont="1" applyFill="1" applyBorder="1" applyAlignment="1" applyProtection="1">
      <alignment horizontal="left" vertical="top" wrapText="1"/>
      <protection locked="0"/>
    </xf>
    <xf numFmtId="165" fontId="7" fillId="0" borderId="0" xfId="14" applyNumberFormat="1" applyFont="1" applyBorder="1" applyAlignment="1">
      <alignment horizontal="right" wrapText="1"/>
    </xf>
    <xf numFmtId="165" fontId="28" fillId="3" borderId="0" xfId="14" applyNumberFormat="1" applyFont="1" applyFill="1" applyBorder="1" applyAlignment="1">
      <alignment horizontal="right" vertical="center" wrapText="1"/>
    </xf>
    <xf numFmtId="0" fontId="66" fillId="3" borderId="44" xfId="28" applyFont="1" applyFill="1" applyBorder="1" applyAlignment="1">
      <alignment horizontal="center" vertical="center" wrapText="1"/>
    </xf>
    <xf numFmtId="165" fontId="7" fillId="0" borderId="0" xfId="4" applyNumberFormat="1" applyFont="1" applyFill="1" applyBorder="1" applyAlignment="1">
      <alignment horizontal="center" vertical="center"/>
    </xf>
    <xf numFmtId="165" fontId="19" fillId="0" borderId="0" xfId="4" applyNumberFormat="1" applyFont="1" applyFill="1" applyBorder="1" applyAlignment="1">
      <alignment horizontal="center" vertical="center"/>
    </xf>
    <xf numFmtId="171" fontId="17" fillId="0" borderId="0" xfId="11" applyNumberFormat="1" applyBorder="1"/>
    <xf numFmtId="183" fontId="17" fillId="0" borderId="0" xfId="11" applyNumberFormat="1" applyBorder="1"/>
    <xf numFmtId="171" fontId="69" fillId="0" borderId="0" xfId="26" applyNumberFormat="1" applyFont="1" applyBorder="1"/>
    <xf numFmtId="171" fontId="13" fillId="0" borderId="0" xfId="11" applyNumberFormat="1" applyFont="1" applyBorder="1"/>
    <xf numFmtId="171" fontId="19" fillId="0" borderId="0" xfId="26" applyNumberFormat="1" applyFont="1" applyBorder="1" applyAlignment="1"/>
    <xf numFmtId="2" fontId="0" fillId="0" borderId="0" xfId="0" applyNumberFormat="1" applyFill="1"/>
    <xf numFmtId="165" fontId="9" fillId="0" borderId="0" xfId="7" applyNumberFormat="1" applyFont="1" applyFill="1" applyAlignment="1">
      <alignment vertical="center"/>
    </xf>
    <xf numFmtId="0" fontId="28" fillId="3" borderId="45" xfId="28" applyFont="1" applyFill="1" applyBorder="1" applyAlignment="1">
      <alignment horizontal="center" vertical="center" wrapText="1"/>
    </xf>
    <xf numFmtId="1" fontId="28" fillId="3" borderId="17" xfId="4" applyNumberFormat="1" applyFont="1" applyFill="1" applyBorder="1" applyAlignment="1">
      <alignment horizontal="center" vertical="center" wrapText="1"/>
    </xf>
    <xf numFmtId="165" fontId="28" fillId="3" borderId="1" xfId="28" applyNumberFormat="1" applyFont="1" applyFill="1" applyBorder="1"/>
    <xf numFmtId="0" fontId="12" fillId="0" borderId="0" xfId="26" applyFont="1" applyBorder="1"/>
    <xf numFmtId="166" fontId="21" fillId="3" borderId="38" xfId="13" applyNumberFormat="1" applyFont="1" applyFill="1" applyBorder="1" applyAlignment="1" applyProtection="1">
      <alignment horizontal="right" vertical="center"/>
      <protection locked="0"/>
    </xf>
    <xf numFmtId="0" fontId="21" fillId="3" borderId="38" xfId="13" applyNumberFormat="1" applyFont="1" applyFill="1" applyBorder="1" applyAlignment="1" applyProtection="1">
      <alignment horizontal="left" vertical="center"/>
      <protection locked="0"/>
    </xf>
    <xf numFmtId="0" fontId="84" fillId="0" borderId="1" xfId="0" applyFont="1" applyBorder="1"/>
    <xf numFmtId="166" fontId="66" fillId="3" borderId="8" xfId="28" applyNumberFormat="1" applyFont="1" applyFill="1" applyBorder="1" applyAlignment="1">
      <alignment horizontal="center" vertical="center" wrapText="1"/>
    </xf>
    <xf numFmtId="165" fontId="66" fillId="3" borderId="8" xfId="28"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18" fillId="0" borderId="0" xfId="12" applyFont="1" applyBorder="1" applyAlignment="1">
      <alignment horizontal="left" vertical="center" wrapText="1"/>
    </xf>
    <xf numFmtId="0" fontId="85" fillId="0" borderId="0" xfId="144" applyFont="1" applyBorder="1" applyAlignment="1">
      <alignment horizontal="left" vertical="center"/>
    </xf>
    <xf numFmtId="0" fontId="85" fillId="0" borderId="0" xfId="144" applyFont="1" applyAlignment="1">
      <alignment horizontal="left" vertical="center"/>
    </xf>
    <xf numFmtId="0" fontId="70" fillId="0" borderId="0" xfId="0" applyFont="1" applyAlignment="1">
      <alignment horizontal="left" vertical="center"/>
    </xf>
    <xf numFmtId="0" fontId="70" fillId="0" borderId="0" xfId="0" applyFont="1"/>
    <xf numFmtId="0" fontId="85" fillId="0" borderId="0" xfId="144" applyFont="1" applyFill="1" applyBorder="1" applyAlignment="1">
      <alignment horizontal="left" vertical="center"/>
    </xf>
    <xf numFmtId="0" fontId="85" fillId="0" borderId="0" xfId="144" applyFont="1"/>
    <xf numFmtId="0" fontId="85" fillId="0" borderId="0" xfId="144" applyFont="1" applyFill="1" applyAlignment="1">
      <alignment horizontal="left" vertical="center"/>
    </xf>
    <xf numFmtId="165" fontId="7" fillId="0" borderId="0" xfId="0" applyNumberFormat="1" applyFont="1" applyAlignment="1">
      <alignment horizontal="right"/>
    </xf>
    <xf numFmtId="165" fontId="28" fillId="3" borderId="0" xfId="0" applyNumberFormat="1" applyFont="1" applyFill="1" applyBorder="1" applyAlignment="1">
      <alignment horizontal="right" vertical="center" wrapText="1"/>
    </xf>
    <xf numFmtId="167" fontId="7" fillId="0" borderId="0" xfId="0" applyNumberFormat="1" applyFont="1" applyAlignment="1">
      <alignment horizontal="right"/>
    </xf>
    <xf numFmtId="167" fontId="28" fillId="3" borderId="0" xfId="0" applyNumberFormat="1" applyFont="1" applyFill="1" applyBorder="1" applyAlignment="1">
      <alignment horizontal="right" vertical="center" wrapText="1"/>
    </xf>
    <xf numFmtId="167" fontId="7" fillId="0" borderId="0" xfId="0" applyNumberFormat="1" applyFont="1" applyBorder="1" applyAlignment="1">
      <alignment horizontal="right" wrapText="1"/>
    </xf>
    <xf numFmtId="1" fontId="7" fillId="0" borderId="0" xfId="28" applyNumberFormat="1" applyFont="1" applyFill="1" applyAlignment="1">
      <alignment vertical="center"/>
    </xf>
    <xf numFmtId="49" fontId="21" fillId="3" borderId="38" xfId="13" applyNumberFormat="1" applyFont="1" applyFill="1" applyBorder="1" applyAlignment="1" applyProtection="1">
      <alignment horizontal="center" vertical="center" wrapText="1"/>
      <protection locked="0"/>
    </xf>
    <xf numFmtId="1" fontId="0" fillId="0" borderId="0" xfId="0" applyNumberFormat="1" applyBorder="1"/>
    <xf numFmtId="0" fontId="13" fillId="0" borderId="0" xfId="0" applyFont="1" applyFill="1" applyBorder="1" applyAlignment="1">
      <alignment horizontal="left" vertical="center" wrapText="1"/>
    </xf>
    <xf numFmtId="0" fontId="13" fillId="0" borderId="0" xfId="0" applyFont="1" applyBorder="1" applyAlignment="1" applyProtection="1">
      <alignment horizontal="left" vertical="center" wrapText="1"/>
      <protection locked="0"/>
    </xf>
    <xf numFmtId="0" fontId="33" fillId="0" borderId="0" xfId="0" applyFont="1" applyFill="1" applyBorder="1" applyAlignment="1">
      <alignment horizontal="left" vertical="center" wrapText="1"/>
    </xf>
    <xf numFmtId="0" fontId="13" fillId="0" borderId="0" xfId="0" applyFont="1" applyBorder="1" applyAlignment="1" applyProtection="1">
      <alignment horizontal="left" vertical="top" wrapText="1"/>
      <protection locked="0"/>
    </xf>
    <xf numFmtId="0" fontId="18" fillId="0" borderId="0" xfId="12" applyFont="1" applyBorder="1" applyAlignment="1">
      <alignment horizontal="left" vertical="center" wrapText="1"/>
    </xf>
    <xf numFmtId="0" fontId="34" fillId="0" borderId="0" xfId="0" applyFont="1" applyFill="1" applyBorder="1" applyAlignment="1">
      <alignment horizontal="left" vertical="center" wrapText="1"/>
    </xf>
    <xf numFmtId="0" fontId="13" fillId="0" borderId="0" xfId="28" applyNumberFormat="1" applyFont="1" applyFill="1" applyBorder="1" applyAlignment="1" applyProtection="1">
      <alignment horizontal="left" vertical="top" wrapText="1"/>
      <protection locked="0"/>
    </xf>
    <xf numFmtId="0" fontId="11" fillId="0" borderId="0" xfId="28" applyFont="1" applyAlignment="1">
      <alignment horizontal="left" wrapText="1"/>
    </xf>
    <xf numFmtId="0" fontId="74"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2" fillId="0" borderId="0" xfId="26" applyFont="1" applyAlignment="1">
      <alignment horizontal="left" vertical="center" wrapText="1"/>
    </xf>
    <xf numFmtId="0" fontId="13" fillId="0" borderId="0" xfId="0" applyNumberFormat="1" applyFont="1" applyFill="1" applyBorder="1" applyAlignment="1" applyProtection="1">
      <alignment horizontal="left" vertical="center" wrapText="1"/>
      <protection locked="0"/>
    </xf>
    <xf numFmtId="0" fontId="12" fillId="0" borderId="0" xfId="0" applyNumberFormat="1" applyFont="1" applyFill="1" applyBorder="1" applyAlignment="1" applyProtection="1">
      <alignment horizontal="left" vertical="center" wrapText="1"/>
      <protection locked="0"/>
    </xf>
    <xf numFmtId="0" fontId="12" fillId="0" borderId="38" xfId="0" applyNumberFormat="1" applyFont="1" applyFill="1" applyBorder="1" applyAlignment="1" applyProtection="1">
      <alignment horizontal="left"/>
      <protection locked="0"/>
    </xf>
    <xf numFmtId="0" fontId="28" fillId="3" borderId="45" xfId="28" applyFont="1" applyFill="1" applyBorder="1" applyAlignment="1">
      <alignment horizontal="center" vertical="center" wrapText="1"/>
    </xf>
    <xf numFmtId="0" fontId="28" fillId="3" borderId="31" xfId="28" applyFont="1" applyFill="1" applyBorder="1" applyAlignment="1">
      <alignment horizontal="center" vertical="center" wrapText="1"/>
    </xf>
    <xf numFmtId="0" fontId="28" fillId="3" borderId="45" xfId="28" applyFont="1" applyFill="1" applyBorder="1" applyAlignment="1">
      <alignment horizontal="center" vertical="center"/>
    </xf>
    <xf numFmtId="0" fontId="28" fillId="3" borderId="31" xfId="28" applyFont="1" applyFill="1" applyBorder="1" applyAlignment="1">
      <alignment horizontal="center" vertical="center"/>
    </xf>
    <xf numFmtId="0" fontId="13" fillId="0" borderId="0" xfId="0" applyNumberFormat="1" applyFont="1" applyFill="1" applyBorder="1" applyAlignment="1" applyProtection="1">
      <alignment horizontal="left" vertical="center"/>
      <protection locked="0"/>
    </xf>
    <xf numFmtId="1" fontId="28" fillId="3" borderId="17" xfId="4" applyNumberFormat="1" applyFont="1" applyFill="1" applyBorder="1" applyAlignment="1">
      <alignment horizontal="center" vertical="center" wrapText="1"/>
    </xf>
    <xf numFmtId="1" fontId="28" fillId="3" borderId="21" xfId="4" applyNumberFormat="1" applyFont="1" applyFill="1" applyBorder="1" applyAlignment="1">
      <alignment horizontal="center" vertical="center" wrapText="1"/>
    </xf>
    <xf numFmtId="1" fontId="21" fillId="3" borderId="34" xfId="4" applyNumberFormat="1" applyFont="1" applyFill="1" applyBorder="1" applyAlignment="1">
      <alignment horizontal="center" vertical="center" wrapText="1"/>
    </xf>
    <xf numFmtId="1" fontId="21" fillId="3" borderId="35" xfId="4" applyNumberFormat="1" applyFont="1" applyFill="1" applyBorder="1" applyAlignment="1">
      <alignment horizontal="center" vertical="center" wrapText="1"/>
    </xf>
    <xf numFmtId="0" fontId="33" fillId="0" borderId="0" xfId="0" applyFont="1" applyAlignment="1">
      <alignment horizontal="left" vertical="top" wrapText="1"/>
    </xf>
    <xf numFmtId="0" fontId="79" fillId="0" borderId="0" xfId="0" applyFont="1" applyAlignment="1">
      <alignment horizontal="left" vertical="center" wrapText="1"/>
    </xf>
    <xf numFmtId="0" fontId="12" fillId="0" borderId="38" xfId="0" applyFont="1" applyBorder="1" applyAlignment="1">
      <alignment horizontal="left" wrapText="1"/>
    </xf>
    <xf numFmtId="0" fontId="13" fillId="0" borderId="38" xfId="0" applyFont="1" applyBorder="1" applyAlignment="1">
      <alignment horizontal="left" wrapText="1"/>
    </xf>
    <xf numFmtId="0" fontId="7" fillId="0" borderId="38" xfId="0" applyFont="1" applyBorder="1" applyAlignment="1">
      <alignment horizontal="left" wrapText="1"/>
    </xf>
    <xf numFmtId="0" fontId="71" fillId="0" borderId="0" xfId="0" applyFont="1" applyFill="1" applyBorder="1" applyAlignment="1">
      <alignment horizontal="left" vertical="center" wrapText="1"/>
    </xf>
  </cellXfs>
  <cellStyles count="163">
    <cellStyle name="20% - Accent1" xfId="43"/>
    <cellStyle name="20% - Accent2" xfId="44"/>
    <cellStyle name="20% - Accent3" xfId="45"/>
    <cellStyle name="20% - Accent4" xfId="46"/>
    <cellStyle name="20% - Accent5" xfId="47"/>
    <cellStyle name="20% - Accent6" xfId="48"/>
    <cellStyle name="40% - Accent1" xfId="49"/>
    <cellStyle name="40% - Accent2" xfId="50"/>
    <cellStyle name="40% - Accent3" xfId="51"/>
    <cellStyle name="40% - Accent4" xfId="52"/>
    <cellStyle name="40% - Accent5" xfId="53"/>
    <cellStyle name="40% - Accent6" xfId="54"/>
    <cellStyle name="60% - Accent1" xfId="55"/>
    <cellStyle name="60% - Accent2" xfId="56"/>
    <cellStyle name="60% - Accent3" xfId="57"/>
    <cellStyle name="60% - Accent4" xfId="58"/>
    <cellStyle name="60% - Accent5" xfId="59"/>
    <cellStyle name="60% - Accent6" xfId="60"/>
    <cellStyle name="Bad" xfId="61"/>
    <cellStyle name="bin" xfId="62"/>
    <cellStyle name="Calculation" xfId="63"/>
    <cellStyle name="cell" xfId="64"/>
    <cellStyle name="Check Cell" xfId="65"/>
    <cellStyle name="Col&amp;RowHeadings" xfId="66"/>
    <cellStyle name="ColCodes" xfId="67"/>
    <cellStyle name="ColTitles" xfId="68"/>
    <cellStyle name="ColTitles 2" xfId="137"/>
    <cellStyle name="column" xfId="69"/>
    <cellStyle name="Comma [0]_B3.1a" xfId="70"/>
    <cellStyle name="Comma 2" xfId="71"/>
    <cellStyle name="Comma 2 2" xfId="138"/>
    <cellStyle name="Comma_B3.1a" xfId="72"/>
    <cellStyle name="Currency [0]_B3.1a" xfId="73"/>
    <cellStyle name="Currency_B3.1a" xfId="74"/>
    <cellStyle name="DataEntryCells" xfId="75"/>
    <cellStyle name="Euro" xfId="19"/>
    <cellStyle name="Explanatory Text" xfId="76"/>
    <cellStyle name="formula" xfId="77"/>
    <cellStyle name="gap" xfId="78"/>
    <cellStyle name="Good" xfId="79"/>
    <cellStyle name="GreyBackground" xfId="80"/>
    <cellStyle name="Heading 1" xfId="81"/>
    <cellStyle name="Heading 2" xfId="82"/>
    <cellStyle name="Heading 3" xfId="83"/>
    <cellStyle name="Heading 4" xfId="84"/>
    <cellStyle name="Hyperlink 2" xfId="85"/>
    <cellStyle name="Input" xfId="86"/>
    <cellStyle name="ISC" xfId="87"/>
    <cellStyle name="level1a" xfId="88"/>
    <cellStyle name="level2" xfId="89"/>
    <cellStyle name="level2a" xfId="90"/>
    <cellStyle name="level3" xfId="91"/>
    <cellStyle name="Lien hypertexte" xfId="144" builtinId="8"/>
    <cellStyle name="Lien hypertexte 2" xfId="1"/>
    <cellStyle name="Lien hypertexte 2 2" xfId="20"/>
    <cellStyle name="Lien hypertexte 2 3" xfId="92"/>
    <cellStyle name="Lien hypertexte 3" xfId="2"/>
    <cellStyle name="Lien hypertexte 3 2" xfId="120"/>
    <cellStyle name="Lien hypertexte 3 3" xfId="93"/>
    <cellStyle name="Lien hypertexte 4" xfId="3"/>
    <cellStyle name="Lien hypertexte 4 2" xfId="21"/>
    <cellStyle name="Lien hypertexte 5" xfId="160"/>
    <cellStyle name="Linked Cell" xfId="94"/>
    <cellStyle name="Migliaia (0)_conti99" xfId="95"/>
    <cellStyle name="Milliers" xfId="4" builtinId="3"/>
    <cellStyle name="Milliers 2" xfId="5"/>
    <cellStyle name="Milliers 2 2" xfId="22"/>
    <cellStyle name="Milliers 2 3" xfId="142"/>
    <cellStyle name="Milliers 3" xfId="6"/>
    <cellStyle name="Milliers 3 2" xfId="23"/>
    <cellStyle name="Milliers 3 3" xfId="38"/>
    <cellStyle name="Milliers 4" xfId="124"/>
    <cellStyle name="Milliers 5" xfId="141"/>
    <cellStyle name="Milliers 6" xfId="146"/>
    <cellStyle name="Milliers 6 2" xfId="147"/>
    <cellStyle name="Milliers 6 3" xfId="148"/>
    <cellStyle name="Neutral" xfId="96"/>
    <cellStyle name="Normaali_Y8_Fin02" xfId="97"/>
    <cellStyle name="Normal" xfId="0" builtinId="0"/>
    <cellStyle name="Normal 10" xfId="123"/>
    <cellStyle name="Normal 11" xfId="24"/>
    <cellStyle name="Normal 12" xfId="25"/>
    <cellStyle name="Normal 13" xfId="122"/>
    <cellStyle name="Normal 14" xfId="154"/>
    <cellStyle name="Normal 2" xfId="7"/>
    <cellStyle name="Normal 2 2" xfId="8"/>
    <cellStyle name="Normal 2 2 2" xfId="28"/>
    <cellStyle name="Normal 2 2 3" xfId="27"/>
    <cellStyle name="Normal 2 2 4" xfId="126"/>
    <cellStyle name="Normal 2 2 5" xfId="143"/>
    <cellStyle name="Normal 2 3" xfId="29"/>
    <cellStyle name="Normal 2 3 2" xfId="99"/>
    <cellStyle name="Normal 2 3 3" xfId="134"/>
    <cellStyle name="Normal 2 3 4" xfId="145"/>
    <cellStyle name="Normal 2 4" xfId="26"/>
    <cellStyle name="Normal 2 5" xfId="98"/>
    <cellStyle name="Normal 2 6" xfId="125"/>
    <cellStyle name="Normal 2 7" xfId="157"/>
    <cellStyle name="Normal 2_TC_A1" xfId="100"/>
    <cellStyle name="Normal 3" xfId="9"/>
    <cellStyle name="Normal 3 2" xfId="10"/>
    <cellStyle name="Normal 3 2 2" xfId="31"/>
    <cellStyle name="Normal 3 2 3" xfId="102"/>
    <cellStyle name="Normal 3 2 4" xfId="128"/>
    <cellStyle name="Normal 3 2 5" xfId="161"/>
    <cellStyle name="Normal 3 3" xfId="30"/>
    <cellStyle name="Normal 3 3 2" xfId="135"/>
    <cellStyle name="Normal 3 3 3" xfId="162"/>
    <cellStyle name="Normal 3 4" xfId="101"/>
    <cellStyle name="Normal 3 5" xfId="127"/>
    <cellStyle name="Normal 3 6" xfId="155"/>
    <cellStyle name="Normal 4" xfId="17"/>
    <cellStyle name="Normal 4 2" xfId="11"/>
    <cellStyle name="Normal 4 3" xfId="32"/>
    <cellStyle name="Normal 4 4" xfId="132"/>
    <cellStyle name="Normal 5" xfId="12"/>
    <cellStyle name="Normal 5 2" xfId="42"/>
    <cellStyle name="Normal 5 3" xfId="129"/>
    <cellStyle name="Normal 6" xfId="33"/>
    <cellStyle name="Normal 6 2" xfId="34"/>
    <cellStyle name="Normal 6 3" xfId="136"/>
    <cellStyle name="Normal 7" xfId="35"/>
    <cellStyle name="Normal 7 2" xfId="149"/>
    <cellStyle name="Normal 7 3" xfId="150"/>
    <cellStyle name="Normal 8" xfId="18"/>
    <cellStyle name="Normal 8 2" xfId="121"/>
    <cellStyle name="Normal 8 3" xfId="133"/>
    <cellStyle name="Normal 9" xfId="40"/>
    <cellStyle name="Normal_RERS2004_06_01" xfId="13"/>
    <cellStyle name="Note" xfId="103"/>
    <cellStyle name="Note 2" xfId="139"/>
    <cellStyle name="Output" xfId="104"/>
    <cellStyle name="Percent 2" xfId="105"/>
    <cellStyle name="Percent 2 2" xfId="140"/>
    <cellStyle name="Percent_1 SubOverv.USd" xfId="106"/>
    <cellStyle name="Pourcentage" xfId="14" builtinId="5"/>
    <cellStyle name="Pourcentage 2" xfId="15"/>
    <cellStyle name="Pourcentage 2 2" xfId="36"/>
    <cellStyle name="Pourcentage 2 3" xfId="39"/>
    <cellStyle name="Pourcentage 2 4" xfId="130"/>
    <cellStyle name="Pourcentage 2 5" xfId="158"/>
    <cellStyle name="Pourcentage 3" xfId="16"/>
    <cellStyle name="Pourcentage 3 2" xfId="37"/>
    <cellStyle name="Pourcentage 3 3" xfId="131"/>
    <cellStyle name="Pourcentage 3 4" xfId="156"/>
    <cellStyle name="Pourcentage 4" xfId="107"/>
    <cellStyle name="Pourcentage 5" xfId="41"/>
    <cellStyle name="Pourcentage 5 2" xfId="151"/>
    <cellStyle name="Pourcentage 5 3" xfId="152"/>
    <cellStyle name="Pourcentage 6" xfId="153"/>
    <cellStyle name="Pourcentage 7" xfId="159"/>
    <cellStyle name="Prozent_SubCatperStud" xfId="108"/>
    <cellStyle name="row" xfId="109"/>
    <cellStyle name="RowCodes" xfId="110"/>
    <cellStyle name="Row-Col Headings" xfId="111"/>
    <cellStyle name="RowTitles_CENTRAL_GOVT" xfId="112"/>
    <cellStyle name="RowTitles-Col2" xfId="113"/>
    <cellStyle name="RowTitles-Detail" xfId="114"/>
    <cellStyle name="Standard_Info" xfId="115"/>
    <cellStyle name="temp" xfId="116"/>
    <cellStyle name="Title" xfId="117"/>
    <cellStyle name="title1" xfId="118"/>
    <cellStyle name="Warning Text" xfId="119"/>
  </cellStyles>
  <dxfs count="0"/>
  <tableStyles count="0" defaultTableStyle="TableStyleMedium2" defaultPivotStyle="PivotStyleLight16"/>
  <colors>
    <mruColors>
      <color rgb="FFFFFF00"/>
      <color rgb="FF00FFFF"/>
      <color rgb="FFFC12FC"/>
      <color rgb="FFF618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328551732772933E-2"/>
          <c:y val="7.2089426321709782E-2"/>
          <c:w val="0.94867144826722705"/>
          <c:h val="0.75007949006374208"/>
        </c:manualLayout>
      </c:layout>
      <c:lineChart>
        <c:grouping val="standard"/>
        <c:varyColors val="0"/>
        <c:ser>
          <c:idx val="0"/>
          <c:order val="0"/>
          <c:tx>
            <c:strRef>
              <c:f>'Graphique 1'!$A$5</c:f>
              <c:strCache>
                <c:ptCount val="1"/>
                <c:pt idx="0">
                  <c:v>Université </c:v>
                </c:pt>
              </c:strCache>
            </c:strRef>
          </c:tx>
          <c:spPr>
            <a:ln w="28575" cap="rnd" cmpd="sng" algn="ctr">
              <a:solidFill>
                <a:schemeClr val="tx2">
                  <a:lumMod val="60000"/>
                  <a:lumOff val="40000"/>
                </a:schemeClr>
              </a:solidFill>
              <a:prstDash val="solid"/>
              <a:round/>
            </a:ln>
            <a:effectLst/>
          </c:spPr>
          <c:marker>
            <c:symbol val="none"/>
          </c:marker>
          <c:cat>
            <c:strRef>
              <c:f>'Graphique 1'!$B$4:$F$4</c:f>
              <c:strCache>
                <c:ptCount val="5"/>
                <c:pt idx="0">
                  <c:v>2019</c:v>
                </c:pt>
                <c:pt idx="1">
                  <c:v>2020</c:v>
                </c:pt>
                <c:pt idx="2">
                  <c:v>2021</c:v>
                </c:pt>
                <c:pt idx="3">
                  <c:v>2022</c:v>
                </c:pt>
                <c:pt idx="4">
                  <c:v>2023</c:v>
                </c:pt>
              </c:strCache>
            </c:strRef>
          </c:cat>
          <c:val>
            <c:numRef>
              <c:f>'Graphique 1'!$B$5:$F$5</c:f>
              <c:numCache>
                <c:formatCode>0</c:formatCode>
                <c:ptCount val="5"/>
                <c:pt idx="0">
                  <c:v>503.96199999999999</c:v>
                </c:pt>
                <c:pt idx="1">
                  <c:v>524.23800000000006</c:v>
                </c:pt>
                <c:pt idx="2">
                  <c:v>543.29399999999998</c:v>
                </c:pt>
                <c:pt idx="3">
                  <c:v>531.78099999999995</c:v>
                </c:pt>
                <c:pt idx="4">
                  <c:v>480.10700000000003</c:v>
                </c:pt>
              </c:numCache>
            </c:numRef>
          </c:val>
          <c:smooth val="0"/>
          <c:extLst>
            <c:ext xmlns:c16="http://schemas.microsoft.com/office/drawing/2014/chart" uri="{C3380CC4-5D6E-409C-BE32-E72D297353CC}">
              <c16:uniqueId val="{00000000-3ECD-4003-9943-F01778C9B27A}"/>
            </c:ext>
          </c:extLst>
        </c:ser>
        <c:ser>
          <c:idx val="2"/>
          <c:order val="1"/>
          <c:tx>
            <c:strRef>
              <c:f>'Graphique 1'!$A$6</c:f>
              <c:strCache>
                <c:ptCount val="1"/>
                <c:pt idx="0">
                  <c:v>Université hors BUT</c:v>
                </c:pt>
              </c:strCache>
            </c:strRef>
          </c:tx>
          <c:spPr>
            <a:ln w="28575" cap="rnd" cmpd="sng" algn="ctr">
              <a:solidFill>
                <a:schemeClr val="tx2">
                  <a:lumMod val="40000"/>
                  <a:lumOff val="60000"/>
                </a:schemeClr>
              </a:solidFill>
              <a:prstDash val="sysDash"/>
              <a:round/>
            </a:ln>
            <a:effectLst/>
          </c:spPr>
          <c:marker>
            <c:symbol val="none"/>
          </c:marker>
          <c:cat>
            <c:strRef>
              <c:f>'Graphique 1'!$B$4:$F$4</c:f>
              <c:strCache>
                <c:ptCount val="5"/>
                <c:pt idx="0">
                  <c:v>2019</c:v>
                </c:pt>
                <c:pt idx="1">
                  <c:v>2020</c:v>
                </c:pt>
                <c:pt idx="2">
                  <c:v>2021</c:v>
                </c:pt>
                <c:pt idx="3">
                  <c:v>2022</c:v>
                </c:pt>
                <c:pt idx="4">
                  <c:v>2023</c:v>
                </c:pt>
              </c:strCache>
            </c:strRef>
          </c:cat>
          <c:val>
            <c:numRef>
              <c:f>'Graphique 1'!$B$6:$F$6</c:f>
              <c:numCache>
                <c:formatCode>0</c:formatCode>
                <c:ptCount val="5"/>
                <c:pt idx="0">
                  <c:v>455</c:v>
                </c:pt>
                <c:pt idx="1">
                  <c:v>473</c:v>
                </c:pt>
                <c:pt idx="2">
                  <c:v>492</c:v>
                </c:pt>
                <c:pt idx="3">
                  <c:v>482</c:v>
                </c:pt>
                <c:pt idx="4">
                  <c:v>480</c:v>
                </c:pt>
              </c:numCache>
            </c:numRef>
          </c:val>
          <c:smooth val="0"/>
          <c:extLst>
            <c:ext xmlns:c16="http://schemas.microsoft.com/office/drawing/2014/chart" uri="{C3380CC4-5D6E-409C-BE32-E72D297353CC}">
              <c16:uniqueId val="{00000002-3ECD-4003-9943-F01778C9B27A}"/>
            </c:ext>
          </c:extLst>
        </c:ser>
        <c:ser>
          <c:idx val="1"/>
          <c:order val="2"/>
          <c:tx>
            <c:strRef>
              <c:f>'Graphique 1'!$A$7</c:f>
              <c:strCache>
                <c:ptCount val="1"/>
                <c:pt idx="0">
                  <c:v>Autres formations, hors université</c:v>
                </c:pt>
              </c:strCache>
            </c:strRef>
          </c:tx>
          <c:spPr>
            <a:ln w="28575" cap="rnd" cmpd="sng" algn="ctr">
              <a:solidFill>
                <a:schemeClr val="bg1">
                  <a:lumMod val="65000"/>
                </a:schemeClr>
              </a:solidFill>
              <a:prstDash val="solid"/>
              <a:round/>
            </a:ln>
            <a:effectLst/>
          </c:spPr>
          <c:marker>
            <c:symbol val="none"/>
          </c:marker>
          <c:cat>
            <c:strRef>
              <c:f>'Graphique 1'!$B$4:$F$4</c:f>
              <c:strCache>
                <c:ptCount val="5"/>
                <c:pt idx="0">
                  <c:v>2019</c:v>
                </c:pt>
                <c:pt idx="1">
                  <c:v>2020</c:v>
                </c:pt>
                <c:pt idx="2">
                  <c:v>2021</c:v>
                </c:pt>
                <c:pt idx="3">
                  <c:v>2022</c:v>
                </c:pt>
                <c:pt idx="4">
                  <c:v>2023</c:v>
                </c:pt>
              </c:strCache>
            </c:strRef>
          </c:cat>
          <c:val>
            <c:numRef>
              <c:f>'Graphique 1'!$B$7:$F$7</c:f>
              <c:numCache>
                <c:formatCode>0</c:formatCode>
                <c:ptCount val="5"/>
                <c:pt idx="0">
                  <c:v>354.25800000000004</c:v>
                </c:pt>
                <c:pt idx="1">
                  <c:v>398.23099999999999</c:v>
                </c:pt>
                <c:pt idx="2">
                  <c:v>413.61699999999996</c:v>
                </c:pt>
                <c:pt idx="3">
                  <c:v>418.18100000000004</c:v>
                </c:pt>
                <c:pt idx="4">
                  <c:v>435.291</c:v>
                </c:pt>
              </c:numCache>
            </c:numRef>
          </c:val>
          <c:smooth val="0"/>
          <c:extLst>
            <c:ext xmlns:c16="http://schemas.microsoft.com/office/drawing/2014/chart" uri="{C3380CC4-5D6E-409C-BE32-E72D297353CC}">
              <c16:uniqueId val="{00000001-3ECD-4003-9943-F01778C9B27A}"/>
            </c:ext>
          </c:extLst>
        </c:ser>
        <c:ser>
          <c:idx val="3"/>
          <c:order val="3"/>
          <c:tx>
            <c:strRef>
              <c:f>'Graphique 1'!$A$8</c:f>
              <c:strCache>
                <c:ptCount val="1"/>
                <c:pt idx="0">
                  <c:v>Total (1)</c:v>
                </c:pt>
              </c:strCache>
            </c:strRef>
          </c:tx>
          <c:spPr>
            <a:ln w="28575" cap="rnd" cmpd="sng" algn="ctr">
              <a:solidFill>
                <a:srgbClr val="002060"/>
              </a:solidFill>
              <a:prstDash val="solid"/>
              <a:round/>
            </a:ln>
            <a:effectLst/>
          </c:spPr>
          <c:marker>
            <c:symbol val="none"/>
          </c:marker>
          <c:cat>
            <c:strRef>
              <c:f>'Graphique 1'!$B$4:$F$4</c:f>
              <c:strCache>
                <c:ptCount val="5"/>
                <c:pt idx="0">
                  <c:v>2019</c:v>
                </c:pt>
                <c:pt idx="1">
                  <c:v>2020</c:v>
                </c:pt>
                <c:pt idx="2">
                  <c:v>2021</c:v>
                </c:pt>
                <c:pt idx="3">
                  <c:v>2022</c:v>
                </c:pt>
                <c:pt idx="4">
                  <c:v>2023</c:v>
                </c:pt>
              </c:strCache>
            </c:strRef>
          </c:cat>
          <c:val>
            <c:numRef>
              <c:f>'Graphique 1'!$B$8:$F$8</c:f>
              <c:numCache>
                <c:formatCode>0</c:formatCode>
                <c:ptCount val="5"/>
                <c:pt idx="0">
                  <c:v>858.22</c:v>
                </c:pt>
                <c:pt idx="1">
                  <c:v>922.46900000000005</c:v>
                </c:pt>
                <c:pt idx="2">
                  <c:v>956.91099999999994</c:v>
                </c:pt>
                <c:pt idx="3">
                  <c:v>949.96199999999999</c:v>
                </c:pt>
                <c:pt idx="4">
                  <c:v>915.39800000000002</c:v>
                </c:pt>
              </c:numCache>
            </c:numRef>
          </c:val>
          <c:smooth val="0"/>
          <c:extLst>
            <c:ext xmlns:c16="http://schemas.microsoft.com/office/drawing/2014/chart" uri="{C3380CC4-5D6E-409C-BE32-E72D297353CC}">
              <c16:uniqueId val="{00000001-5F6D-44D7-85AF-BB329F9248C2}"/>
            </c:ext>
          </c:extLst>
        </c:ser>
        <c:ser>
          <c:idx val="4"/>
          <c:order val="4"/>
          <c:tx>
            <c:strRef>
              <c:f>'Graphique 1'!$A$9</c:f>
              <c:strCache>
                <c:ptCount val="1"/>
                <c:pt idx="0">
                  <c:v>Total hors BUT (1)</c:v>
                </c:pt>
              </c:strCache>
            </c:strRef>
          </c:tx>
          <c:spPr>
            <a:ln w="28575" cap="rnd" cmpd="sng" algn="ctr">
              <a:solidFill>
                <a:schemeClr val="accent1">
                  <a:lumMod val="75000"/>
                </a:schemeClr>
              </a:solidFill>
              <a:prstDash val="sysDash"/>
              <a:round/>
            </a:ln>
            <a:effectLst/>
          </c:spPr>
          <c:marker>
            <c:symbol val="none"/>
          </c:marker>
          <c:cat>
            <c:strRef>
              <c:f>'Graphique 1'!$B$4:$F$4</c:f>
              <c:strCache>
                <c:ptCount val="5"/>
                <c:pt idx="0">
                  <c:v>2019</c:v>
                </c:pt>
                <c:pt idx="1">
                  <c:v>2020</c:v>
                </c:pt>
                <c:pt idx="2">
                  <c:v>2021</c:v>
                </c:pt>
                <c:pt idx="3">
                  <c:v>2022</c:v>
                </c:pt>
                <c:pt idx="4">
                  <c:v>2023</c:v>
                </c:pt>
              </c:strCache>
            </c:strRef>
          </c:cat>
          <c:val>
            <c:numRef>
              <c:f>'Graphique 1'!$B$9:$F$9</c:f>
              <c:numCache>
                <c:formatCode>0</c:formatCode>
                <c:ptCount val="5"/>
                <c:pt idx="0">
                  <c:v>809.25800000000004</c:v>
                </c:pt>
                <c:pt idx="1">
                  <c:v>871.23099999999999</c:v>
                </c:pt>
                <c:pt idx="2">
                  <c:v>905.61699999999996</c:v>
                </c:pt>
                <c:pt idx="3">
                  <c:v>900.18100000000004</c:v>
                </c:pt>
                <c:pt idx="4">
                  <c:v>915.29099999999994</c:v>
                </c:pt>
              </c:numCache>
            </c:numRef>
          </c:val>
          <c:smooth val="0"/>
          <c:extLst>
            <c:ext xmlns:c16="http://schemas.microsoft.com/office/drawing/2014/chart" uri="{C3380CC4-5D6E-409C-BE32-E72D297353CC}">
              <c16:uniqueId val="{00000002-5F6D-44D7-85AF-BB329F9248C2}"/>
            </c:ext>
          </c:extLst>
        </c:ser>
        <c:dLbls>
          <c:showLegendKey val="0"/>
          <c:showVal val="0"/>
          <c:showCatName val="0"/>
          <c:showSerName val="0"/>
          <c:showPercent val="0"/>
          <c:showBubbleSize val="0"/>
        </c:dLbls>
        <c:smooth val="0"/>
        <c:axId val="226113408"/>
        <c:axId val="226114944"/>
      </c:lineChart>
      <c:catAx>
        <c:axId val="22611340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Arial"/>
                <a:ea typeface="Arial"/>
                <a:cs typeface="Arial"/>
              </a:defRPr>
            </a:pPr>
            <a:endParaRPr lang="fr-FR"/>
          </a:p>
        </c:txPr>
        <c:crossAx val="226114944"/>
        <c:crosses val="autoZero"/>
        <c:auto val="1"/>
        <c:lblAlgn val="ctr"/>
        <c:lblOffset val="100"/>
        <c:tickLblSkip val="1"/>
        <c:tickMarkSkip val="1"/>
        <c:noMultiLvlLbl val="0"/>
      </c:catAx>
      <c:valAx>
        <c:axId val="226114944"/>
        <c:scaling>
          <c:orientation val="minMax"/>
          <c:max val="1000"/>
          <c:min val="300"/>
        </c:scaling>
        <c:delete val="0"/>
        <c:axPos val="l"/>
        <c:majorGridlines>
          <c:spPr>
            <a:ln w="3175" cap="flat" cmpd="sng" algn="ctr">
              <a:solidFill>
                <a:schemeClr val="bg1">
                  <a:lumMod val="75000"/>
                </a:schemeClr>
              </a:solidFill>
              <a:prstDash val="solid"/>
              <a:round/>
            </a:ln>
            <a:effectLst/>
          </c:spPr>
        </c:majorGridlines>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226113408"/>
        <c:crosses val="autoZero"/>
        <c:crossBetween val="between"/>
      </c:valAx>
      <c:spPr>
        <a:noFill/>
        <a:ln w="25400">
          <a:noFill/>
        </a:ln>
        <a:effectLst/>
      </c:spPr>
    </c:plotArea>
    <c:legend>
      <c:legendPos val="r"/>
      <c:layout>
        <c:manualLayout>
          <c:xMode val="edge"/>
          <c:yMode val="edge"/>
          <c:x val="1.7635789372638397E-3"/>
          <c:y val="0.87980183727034122"/>
          <c:w val="0.99823642106273613"/>
          <c:h val="0.12019816272965879"/>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1200" b="0" i="0" u="none" strike="noStrike" kern="1200"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5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31374379086149E-2"/>
          <c:y val="7.2089364829396332E-2"/>
          <c:w val="0.93657029508111667"/>
          <c:h val="0.67404144881889771"/>
        </c:manualLayout>
      </c:layout>
      <c:lineChart>
        <c:grouping val="standard"/>
        <c:varyColors val="0"/>
        <c:ser>
          <c:idx val="0"/>
          <c:order val="0"/>
          <c:tx>
            <c:strRef>
              <c:f>'Graphique 2'!$A$5</c:f>
              <c:strCache>
                <c:ptCount val="1"/>
                <c:pt idx="0">
                  <c:v>Formations d'ingénieurs (yc. en partenariat)</c:v>
                </c:pt>
              </c:strCache>
            </c:strRef>
          </c:tx>
          <c:spPr>
            <a:ln w="25400">
              <a:solidFill>
                <a:schemeClr val="bg1">
                  <a:lumMod val="50000"/>
                </a:schemeClr>
              </a:solidFill>
              <a:prstDash val="solid"/>
            </a:ln>
          </c:spPr>
          <c:marker>
            <c:symbol val="none"/>
          </c:marker>
          <c:cat>
            <c:strRef>
              <c:f>'Graphique 2'!$B$4:$F$4</c:f>
              <c:strCache>
                <c:ptCount val="5"/>
                <c:pt idx="0">
                  <c:v>2019</c:v>
                </c:pt>
                <c:pt idx="1">
                  <c:v>2020</c:v>
                </c:pt>
                <c:pt idx="2">
                  <c:v>2021</c:v>
                </c:pt>
                <c:pt idx="3">
                  <c:v>2022</c:v>
                </c:pt>
                <c:pt idx="4">
                  <c:v>2023</c:v>
                </c:pt>
              </c:strCache>
            </c:strRef>
          </c:cat>
          <c:val>
            <c:numRef>
              <c:f>'Graphique 2'!$B$5:$F$5</c:f>
              <c:numCache>
                <c:formatCode>0.0</c:formatCode>
                <c:ptCount val="5"/>
                <c:pt idx="0">
                  <c:v>42.573999999999998</c:v>
                </c:pt>
                <c:pt idx="1">
                  <c:v>43.899000000000001</c:v>
                </c:pt>
                <c:pt idx="2">
                  <c:v>45.891999999999996</c:v>
                </c:pt>
                <c:pt idx="3">
                  <c:v>46.863999999999997</c:v>
                </c:pt>
                <c:pt idx="4">
                  <c:v>48.183</c:v>
                </c:pt>
              </c:numCache>
            </c:numRef>
          </c:val>
          <c:smooth val="0"/>
          <c:extLst>
            <c:ext xmlns:c16="http://schemas.microsoft.com/office/drawing/2014/chart" uri="{C3380CC4-5D6E-409C-BE32-E72D297353CC}">
              <c16:uniqueId val="{00000000-2EA2-48C0-9B7B-EDB5BDA3AFCB}"/>
            </c:ext>
          </c:extLst>
        </c:ser>
        <c:ser>
          <c:idx val="1"/>
          <c:order val="1"/>
          <c:tx>
            <c:strRef>
              <c:f>'Graphique 2'!$A$6</c:f>
              <c:strCache>
                <c:ptCount val="1"/>
                <c:pt idx="0">
                  <c:v>dont formations d'ingénieurs à l'université</c:v>
                </c:pt>
              </c:strCache>
            </c:strRef>
          </c:tx>
          <c:spPr>
            <a:ln w="25400">
              <a:solidFill>
                <a:schemeClr val="tx2">
                  <a:lumMod val="50000"/>
                </a:schemeClr>
              </a:solidFill>
              <a:prstDash val="solid"/>
            </a:ln>
          </c:spPr>
          <c:marker>
            <c:symbol val="none"/>
          </c:marker>
          <c:cat>
            <c:strRef>
              <c:f>'Graphique 2'!$B$4:$F$4</c:f>
              <c:strCache>
                <c:ptCount val="5"/>
                <c:pt idx="0">
                  <c:v>2019</c:v>
                </c:pt>
                <c:pt idx="1">
                  <c:v>2020</c:v>
                </c:pt>
                <c:pt idx="2">
                  <c:v>2021</c:v>
                </c:pt>
                <c:pt idx="3">
                  <c:v>2022</c:v>
                </c:pt>
                <c:pt idx="4">
                  <c:v>2023</c:v>
                </c:pt>
              </c:strCache>
            </c:strRef>
          </c:cat>
          <c:val>
            <c:numRef>
              <c:f>'Graphique 2'!$B$6:$F$6</c:f>
              <c:numCache>
                <c:formatCode>0.0</c:formatCode>
                <c:ptCount val="5"/>
                <c:pt idx="0">
                  <c:v>8.3789999999999996</c:v>
                </c:pt>
                <c:pt idx="1">
                  <c:v>9.0340000000000007</c:v>
                </c:pt>
                <c:pt idx="2">
                  <c:v>8.7669999999999995</c:v>
                </c:pt>
                <c:pt idx="3">
                  <c:v>8.7509999999999994</c:v>
                </c:pt>
                <c:pt idx="4">
                  <c:v>9.0579999999999998</c:v>
                </c:pt>
              </c:numCache>
            </c:numRef>
          </c:val>
          <c:smooth val="0"/>
          <c:extLst>
            <c:ext xmlns:c16="http://schemas.microsoft.com/office/drawing/2014/chart" uri="{C3380CC4-5D6E-409C-BE32-E72D297353CC}">
              <c16:uniqueId val="{00000001-2EA2-48C0-9B7B-EDB5BDA3AFCB}"/>
            </c:ext>
          </c:extLst>
        </c:ser>
        <c:ser>
          <c:idx val="2"/>
          <c:order val="2"/>
          <c:tx>
            <c:strRef>
              <c:f>'Graphique 2'!$A$7</c:f>
              <c:strCache>
                <c:ptCount val="1"/>
                <c:pt idx="0">
                  <c:v>dont formations d'ingénieurs hors université</c:v>
                </c:pt>
              </c:strCache>
            </c:strRef>
          </c:tx>
          <c:spPr>
            <a:ln>
              <a:solidFill>
                <a:schemeClr val="tx2">
                  <a:lumMod val="50000"/>
                </a:schemeClr>
              </a:solidFill>
              <a:prstDash val="sysDash"/>
            </a:ln>
          </c:spPr>
          <c:marker>
            <c:symbol val="none"/>
          </c:marker>
          <c:cat>
            <c:strRef>
              <c:f>'Graphique 2'!$B$4:$F$4</c:f>
              <c:strCache>
                <c:ptCount val="5"/>
                <c:pt idx="0">
                  <c:v>2019</c:v>
                </c:pt>
                <c:pt idx="1">
                  <c:v>2020</c:v>
                </c:pt>
                <c:pt idx="2">
                  <c:v>2021</c:v>
                </c:pt>
                <c:pt idx="3">
                  <c:v>2022</c:v>
                </c:pt>
                <c:pt idx="4">
                  <c:v>2023</c:v>
                </c:pt>
              </c:strCache>
            </c:strRef>
          </c:cat>
          <c:val>
            <c:numRef>
              <c:f>'Graphique 2'!$B$7:$F$7</c:f>
              <c:numCache>
                <c:formatCode>0.0</c:formatCode>
                <c:ptCount val="5"/>
                <c:pt idx="0">
                  <c:v>34.195</c:v>
                </c:pt>
                <c:pt idx="1">
                  <c:v>34.865000000000002</c:v>
                </c:pt>
                <c:pt idx="2">
                  <c:v>37.125</c:v>
                </c:pt>
                <c:pt idx="3">
                  <c:v>38.113</c:v>
                </c:pt>
                <c:pt idx="4">
                  <c:v>39.125</c:v>
                </c:pt>
              </c:numCache>
            </c:numRef>
          </c:val>
          <c:smooth val="0"/>
          <c:extLst>
            <c:ext xmlns:c16="http://schemas.microsoft.com/office/drawing/2014/chart" uri="{C3380CC4-5D6E-409C-BE32-E72D297353CC}">
              <c16:uniqueId val="{00000002-2EA2-48C0-9B7B-EDB5BDA3AFCB}"/>
            </c:ext>
          </c:extLst>
        </c:ser>
        <c:ser>
          <c:idx val="4"/>
          <c:order val="3"/>
          <c:tx>
            <c:strRef>
              <c:f>'Graphique 2'!$A$8</c:f>
              <c:strCache>
                <c:ptCount val="1"/>
                <c:pt idx="0">
                  <c:v>STS et assimilés</c:v>
                </c:pt>
              </c:strCache>
            </c:strRef>
          </c:tx>
          <c:spPr>
            <a:ln>
              <a:solidFill>
                <a:schemeClr val="tx1"/>
              </a:solidFill>
              <a:prstDash val="sysDash"/>
            </a:ln>
          </c:spPr>
          <c:marker>
            <c:symbol val="none"/>
          </c:marker>
          <c:cat>
            <c:strRef>
              <c:f>'Graphique 2'!$B$4:$F$4</c:f>
              <c:strCache>
                <c:ptCount val="5"/>
                <c:pt idx="0">
                  <c:v>2019</c:v>
                </c:pt>
                <c:pt idx="1">
                  <c:v>2020</c:v>
                </c:pt>
                <c:pt idx="2">
                  <c:v>2021</c:v>
                </c:pt>
                <c:pt idx="3">
                  <c:v>2022</c:v>
                </c:pt>
                <c:pt idx="4">
                  <c:v>2023</c:v>
                </c:pt>
              </c:strCache>
            </c:strRef>
          </c:cat>
          <c:val>
            <c:numRef>
              <c:f>'Graphique 2'!$B$8:$F$8</c:f>
              <c:numCache>
                <c:formatCode>0.0</c:formatCode>
                <c:ptCount val="5"/>
                <c:pt idx="0">
                  <c:v>138.73400000000001</c:v>
                </c:pt>
                <c:pt idx="1">
                  <c:v>160.899</c:v>
                </c:pt>
                <c:pt idx="2">
                  <c:v>157.91300000000001</c:v>
                </c:pt>
                <c:pt idx="3">
                  <c:v>141.751</c:v>
                </c:pt>
                <c:pt idx="4">
                  <c:v>140.81200000000001</c:v>
                </c:pt>
              </c:numCache>
            </c:numRef>
          </c:val>
          <c:smooth val="0"/>
          <c:extLst>
            <c:ext xmlns:c16="http://schemas.microsoft.com/office/drawing/2014/chart" uri="{C3380CC4-5D6E-409C-BE32-E72D297353CC}">
              <c16:uniqueId val="{00000004-2EA2-48C0-9B7B-EDB5BDA3AFCB}"/>
            </c:ext>
          </c:extLst>
        </c:ser>
        <c:ser>
          <c:idx val="3"/>
          <c:order val="4"/>
          <c:tx>
            <c:strRef>
              <c:f>'Graphique 2'!$A$10</c:f>
              <c:strCache>
                <c:ptCount val="1"/>
                <c:pt idx="0">
                  <c:v>Ecoles de commerce, gestion et comptabilité (hors STS)</c:v>
                </c:pt>
              </c:strCache>
            </c:strRef>
          </c:tx>
          <c:spPr>
            <a:ln>
              <a:solidFill>
                <a:schemeClr val="tx2"/>
              </a:solidFill>
            </a:ln>
          </c:spPr>
          <c:marker>
            <c:symbol val="none"/>
          </c:marker>
          <c:cat>
            <c:strRef>
              <c:f>'Graphique 2'!$B$4:$F$4</c:f>
              <c:strCache>
                <c:ptCount val="5"/>
                <c:pt idx="0">
                  <c:v>2019</c:v>
                </c:pt>
                <c:pt idx="1">
                  <c:v>2020</c:v>
                </c:pt>
                <c:pt idx="2">
                  <c:v>2021</c:v>
                </c:pt>
                <c:pt idx="3">
                  <c:v>2022</c:v>
                </c:pt>
                <c:pt idx="4">
                  <c:v>2023</c:v>
                </c:pt>
              </c:strCache>
            </c:strRef>
          </c:cat>
          <c:val>
            <c:numRef>
              <c:f>'Graphique 2'!$B$10:$F$10</c:f>
              <c:numCache>
                <c:formatCode>0.0</c:formatCode>
                <c:ptCount val="5"/>
                <c:pt idx="0">
                  <c:v>62.264000000000003</c:v>
                </c:pt>
                <c:pt idx="1">
                  <c:v>66.569000000000003</c:v>
                </c:pt>
                <c:pt idx="2">
                  <c:v>81.703000000000003</c:v>
                </c:pt>
                <c:pt idx="3">
                  <c:v>91.769000000000005</c:v>
                </c:pt>
                <c:pt idx="4">
                  <c:v>99.47</c:v>
                </c:pt>
              </c:numCache>
            </c:numRef>
          </c:val>
          <c:smooth val="0"/>
          <c:extLst>
            <c:ext xmlns:c16="http://schemas.microsoft.com/office/drawing/2014/chart" uri="{C3380CC4-5D6E-409C-BE32-E72D297353CC}">
              <c16:uniqueId val="{00000003-2EA2-48C0-9B7B-EDB5BDA3AFCB}"/>
            </c:ext>
          </c:extLst>
        </c:ser>
        <c:ser>
          <c:idx val="5"/>
          <c:order val="5"/>
          <c:tx>
            <c:strRef>
              <c:f>'Graphique 2'!$A$11</c:f>
              <c:strCache>
                <c:ptCount val="1"/>
                <c:pt idx="0">
                  <c:v>Ecoles paramédicales et sociales</c:v>
                </c:pt>
              </c:strCache>
            </c:strRef>
          </c:tx>
          <c:spPr>
            <a:ln>
              <a:solidFill>
                <a:schemeClr val="accent1"/>
              </a:solidFill>
            </a:ln>
          </c:spPr>
          <c:marker>
            <c:symbol val="none"/>
          </c:marker>
          <c:cat>
            <c:strRef>
              <c:f>'Graphique 2'!$B$4:$F$4</c:f>
              <c:strCache>
                <c:ptCount val="5"/>
                <c:pt idx="0">
                  <c:v>2019</c:v>
                </c:pt>
                <c:pt idx="1">
                  <c:v>2020</c:v>
                </c:pt>
                <c:pt idx="2">
                  <c:v>2021</c:v>
                </c:pt>
                <c:pt idx="3">
                  <c:v>2022</c:v>
                </c:pt>
                <c:pt idx="4">
                  <c:v>2023</c:v>
                </c:pt>
              </c:strCache>
            </c:strRef>
          </c:cat>
          <c:val>
            <c:numRef>
              <c:f>'Graphique 2'!$B$11:$F$11</c:f>
              <c:numCache>
                <c:formatCode>0.0</c:formatCode>
                <c:ptCount val="5"/>
                <c:pt idx="0">
                  <c:v>42.584000000000003</c:v>
                </c:pt>
                <c:pt idx="1">
                  <c:v>45.777000000000001</c:v>
                </c:pt>
                <c:pt idx="2">
                  <c:v>41.734000000000002</c:v>
                </c:pt>
                <c:pt idx="3">
                  <c:v>42.860999999999997</c:v>
                </c:pt>
                <c:pt idx="4">
                  <c:v>42.77</c:v>
                </c:pt>
              </c:numCache>
            </c:numRef>
          </c:val>
          <c:smooth val="0"/>
          <c:extLst>
            <c:ext xmlns:c16="http://schemas.microsoft.com/office/drawing/2014/chart" uri="{C3380CC4-5D6E-409C-BE32-E72D297353CC}">
              <c16:uniqueId val="{00000000-8080-4AF1-8A9E-390AC4224ED4}"/>
            </c:ext>
          </c:extLst>
        </c:ser>
        <c:ser>
          <c:idx val="6"/>
          <c:order val="6"/>
          <c:tx>
            <c:strRef>
              <c:f>'Graphique 2'!$A$12</c:f>
              <c:strCache>
                <c:ptCount val="1"/>
                <c:pt idx="0">
                  <c:v>Autres formations hors université</c:v>
                </c:pt>
              </c:strCache>
            </c:strRef>
          </c:tx>
          <c:spPr>
            <a:ln>
              <a:prstDash val="sysDash"/>
            </a:ln>
          </c:spPr>
          <c:marker>
            <c:symbol val="none"/>
          </c:marker>
          <c:cat>
            <c:strRef>
              <c:f>'Graphique 2'!$B$4:$F$4</c:f>
              <c:strCache>
                <c:ptCount val="5"/>
                <c:pt idx="0">
                  <c:v>2019</c:v>
                </c:pt>
                <c:pt idx="1">
                  <c:v>2020</c:v>
                </c:pt>
                <c:pt idx="2">
                  <c:v>2021</c:v>
                </c:pt>
                <c:pt idx="3">
                  <c:v>2022</c:v>
                </c:pt>
                <c:pt idx="4">
                  <c:v>2023</c:v>
                </c:pt>
              </c:strCache>
            </c:strRef>
          </c:cat>
          <c:val>
            <c:numRef>
              <c:f>'Graphique 2'!$B$12:$F$12</c:f>
              <c:numCache>
                <c:formatCode>0.0</c:formatCode>
                <c:ptCount val="5"/>
                <c:pt idx="0">
                  <c:v>76.480999999999995</c:v>
                </c:pt>
                <c:pt idx="1">
                  <c:v>90.120999999999995</c:v>
                </c:pt>
                <c:pt idx="2">
                  <c:v>95.141999999999996</c:v>
                </c:pt>
                <c:pt idx="3">
                  <c:v>103.687</c:v>
                </c:pt>
                <c:pt idx="4">
                  <c:v>113.114</c:v>
                </c:pt>
              </c:numCache>
            </c:numRef>
          </c:val>
          <c:smooth val="0"/>
          <c:extLst>
            <c:ext xmlns:c16="http://schemas.microsoft.com/office/drawing/2014/chart" uri="{C3380CC4-5D6E-409C-BE32-E72D297353CC}">
              <c16:uniqueId val="{00000001-8080-4AF1-8A9E-390AC4224ED4}"/>
            </c:ext>
          </c:extLst>
        </c:ser>
        <c:dLbls>
          <c:showLegendKey val="0"/>
          <c:showVal val="0"/>
          <c:showCatName val="0"/>
          <c:showSerName val="0"/>
          <c:showPercent val="0"/>
          <c:showBubbleSize val="0"/>
        </c:dLbls>
        <c:smooth val="0"/>
        <c:axId val="226113408"/>
        <c:axId val="226114944"/>
      </c:lineChart>
      <c:catAx>
        <c:axId val="22611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26114944"/>
        <c:crosses val="autoZero"/>
        <c:auto val="1"/>
        <c:lblAlgn val="ctr"/>
        <c:lblOffset val="100"/>
        <c:tickLblSkip val="1"/>
        <c:tickMarkSkip val="1"/>
        <c:noMultiLvlLbl val="0"/>
      </c:catAx>
      <c:valAx>
        <c:axId val="226114944"/>
        <c:scaling>
          <c:orientation val="minMax"/>
          <c:max val="180"/>
          <c:min val="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26113408"/>
        <c:crosses val="autoZero"/>
        <c:crossBetween val="between"/>
      </c:valAx>
      <c:spPr>
        <a:noFill/>
        <a:ln w="25400">
          <a:noFill/>
        </a:ln>
      </c:spPr>
    </c:plotArea>
    <c:legend>
      <c:legendPos val="r"/>
      <c:layout>
        <c:manualLayout>
          <c:xMode val="edge"/>
          <c:yMode val="edge"/>
          <c:x val="1.4435265663631837E-3"/>
          <c:y val="0.80952995275590556"/>
          <c:w val="0.99570711263276446"/>
          <c:h val="0.190470047244094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6.9644786391101055E-2"/>
          <c:y val="6.2397620922622132E-2"/>
          <c:w val="0.87530305732797353"/>
          <c:h val="0.69504962810084081"/>
        </c:manualLayout>
      </c:layout>
      <c:lineChart>
        <c:grouping val="standard"/>
        <c:varyColors val="0"/>
        <c:ser>
          <c:idx val="0"/>
          <c:order val="0"/>
          <c:tx>
            <c:strRef>
              <c:f>'Graphique 3'!$B$5</c:f>
              <c:strCache>
                <c:ptCount val="1"/>
                <c:pt idx="0">
                  <c:v>Public MESRE (1)</c:v>
                </c:pt>
              </c:strCache>
            </c:strRef>
          </c:tx>
          <c:spPr>
            <a:ln w="28575" cap="rnd" cmpd="sng" algn="ctr">
              <a:solidFill>
                <a:schemeClr val="tx1"/>
              </a:solidFill>
              <a:prstDash val="sysDash"/>
              <a:round/>
            </a:ln>
            <a:effectLst/>
          </c:spPr>
          <c:marker>
            <c:symbol val="none"/>
          </c:marker>
          <c:cat>
            <c:numRef>
              <c:f>'Graphique 3'!$A$6:$A$10</c:f>
              <c:numCache>
                <c:formatCode>General</c:formatCode>
                <c:ptCount val="5"/>
                <c:pt idx="0">
                  <c:v>2019</c:v>
                </c:pt>
                <c:pt idx="1">
                  <c:v>2020</c:v>
                </c:pt>
                <c:pt idx="2">
                  <c:v>2021</c:v>
                </c:pt>
                <c:pt idx="3">
                  <c:v>2022</c:v>
                </c:pt>
                <c:pt idx="4">
                  <c:v>2023</c:v>
                </c:pt>
              </c:numCache>
            </c:numRef>
          </c:cat>
          <c:val>
            <c:numRef>
              <c:f>'Graphique 3'!$B$6:$B$10</c:f>
              <c:numCache>
                <c:formatCode>General</c:formatCode>
                <c:ptCount val="5"/>
                <c:pt idx="0" formatCode="#,##0">
                  <c:v>605314</c:v>
                </c:pt>
                <c:pt idx="1">
                  <c:v>633559</c:v>
                </c:pt>
                <c:pt idx="2">
                  <c:v>656549</c:v>
                </c:pt>
                <c:pt idx="3">
                  <c:v>632854</c:v>
                </c:pt>
                <c:pt idx="4">
                  <c:v>578638</c:v>
                </c:pt>
              </c:numCache>
            </c:numRef>
          </c:val>
          <c:smooth val="0"/>
          <c:extLst>
            <c:ext xmlns:c16="http://schemas.microsoft.com/office/drawing/2014/chart" uri="{C3380CC4-5D6E-409C-BE32-E72D297353CC}">
              <c16:uniqueId val="{00000000-FB81-4E70-8385-70948ADD1738}"/>
            </c:ext>
          </c:extLst>
        </c:ser>
        <c:ser>
          <c:idx val="1"/>
          <c:order val="1"/>
          <c:tx>
            <c:strRef>
              <c:f>'Graphique 3'!$C$5</c:f>
              <c:strCache>
                <c:ptCount val="1"/>
                <c:pt idx="0">
                  <c:v>Public hors MESRE (1)</c:v>
                </c:pt>
              </c:strCache>
            </c:strRef>
          </c:tx>
          <c:spPr>
            <a:ln w="28575" cap="rnd" cmpd="sng" algn="ctr">
              <a:solidFill>
                <a:schemeClr val="bg1">
                  <a:lumMod val="50000"/>
                </a:schemeClr>
              </a:solidFill>
              <a:prstDash val="sysDash"/>
              <a:round/>
            </a:ln>
            <a:effectLst/>
          </c:spPr>
          <c:marker>
            <c:symbol val="none"/>
          </c:marker>
          <c:cat>
            <c:numRef>
              <c:f>'Graphique 3'!$A$6:$A$10</c:f>
              <c:numCache>
                <c:formatCode>General</c:formatCode>
                <c:ptCount val="5"/>
                <c:pt idx="0">
                  <c:v>2019</c:v>
                </c:pt>
                <c:pt idx="1">
                  <c:v>2020</c:v>
                </c:pt>
                <c:pt idx="2">
                  <c:v>2021</c:v>
                </c:pt>
                <c:pt idx="3">
                  <c:v>2022</c:v>
                </c:pt>
                <c:pt idx="4">
                  <c:v>2023</c:v>
                </c:pt>
              </c:numCache>
            </c:numRef>
          </c:cat>
          <c:val>
            <c:numRef>
              <c:f>'Graphique 3'!$C$6:$C$10</c:f>
              <c:numCache>
                <c:formatCode>General</c:formatCode>
                <c:ptCount val="5"/>
                <c:pt idx="0" formatCode="#,##0">
                  <c:v>54431</c:v>
                </c:pt>
                <c:pt idx="1">
                  <c:v>60281</c:v>
                </c:pt>
                <c:pt idx="2">
                  <c:v>59659</c:v>
                </c:pt>
                <c:pt idx="3">
                  <c:v>59800</c:v>
                </c:pt>
                <c:pt idx="4">
                  <c:v>59336</c:v>
                </c:pt>
              </c:numCache>
            </c:numRef>
          </c:val>
          <c:smooth val="0"/>
          <c:extLst>
            <c:ext xmlns:c16="http://schemas.microsoft.com/office/drawing/2014/chart" uri="{C3380CC4-5D6E-409C-BE32-E72D297353CC}">
              <c16:uniqueId val="{00000001-FB81-4E70-8385-70948ADD1738}"/>
            </c:ext>
          </c:extLst>
        </c:ser>
        <c:ser>
          <c:idx val="2"/>
          <c:order val="2"/>
          <c:tx>
            <c:strRef>
              <c:f>'Graphique 3'!$D$5</c:f>
              <c:strCache>
                <c:ptCount val="1"/>
                <c:pt idx="0">
                  <c:v>Privé</c:v>
                </c:pt>
              </c:strCache>
            </c:strRef>
          </c:tx>
          <c:spPr>
            <a:ln w="28575" cap="rnd" cmpd="sng" algn="ctr">
              <a:solidFill>
                <a:schemeClr val="accent1">
                  <a:tint val="90000"/>
                  <a:shade val="95000"/>
                  <a:satMod val="105000"/>
                </a:schemeClr>
              </a:solidFill>
              <a:prstDash val="solid"/>
              <a:round/>
            </a:ln>
            <a:effectLst/>
          </c:spPr>
          <c:marker>
            <c:symbol val="none"/>
          </c:marker>
          <c:cat>
            <c:numRef>
              <c:f>'Graphique 3'!$A$6:$A$10</c:f>
              <c:numCache>
                <c:formatCode>General</c:formatCode>
                <c:ptCount val="5"/>
                <c:pt idx="0">
                  <c:v>2019</c:v>
                </c:pt>
                <c:pt idx="1">
                  <c:v>2020</c:v>
                </c:pt>
                <c:pt idx="2">
                  <c:v>2021</c:v>
                </c:pt>
                <c:pt idx="3">
                  <c:v>2022</c:v>
                </c:pt>
                <c:pt idx="4">
                  <c:v>2023</c:v>
                </c:pt>
              </c:numCache>
            </c:numRef>
          </c:cat>
          <c:val>
            <c:numRef>
              <c:f>'Graphique 3'!$D$6:$D$10</c:f>
              <c:numCache>
                <c:formatCode>General</c:formatCode>
                <c:ptCount val="5"/>
                <c:pt idx="0" formatCode="#,##0">
                  <c:v>183780</c:v>
                </c:pt>
                <c:pt idx="1">
                  <c:v>211147</c:v>
                </c:pt>
                <c:pt idx="2">
                  <c:v>224429</c:v>
                </c:pt>
                <c:pt idx="3">
                  <c:v>237266</c:v>
                </c:pt>
                <c:pt idx="4">
                  <c:v>258091</c:v>
                </c:pt>
              </c:numCache>
            </c:numRef>
          </c:val>
          <c:smooth val="0"/>
          <c:extLst>
            <c:ext xmlns:c16="http://schemas.microsoft.com/office/drawing/2014/chart" uri="{C3380CC4-5D6E-409C-BE32-E72D297353CC}">
              <c16:uniqueId val="{00000002-FB81-4E70-8385-70948ADD1738}"/>
            </c:ext>
          </c:extLst>
        </c:ser>
        <c:ser>
          <c:idx val="3"/>
          <c:order val="3"/>
          <c:tx>
            <c:strRef>
              <c:f>'Graphique 3'!$E$5</c:f>
              <c:strCache>
                <c:ptCount val="1"/>
                <c:pt idx="0">
                  <c:v>Public</c:v>
                </c:pt>
              </c:strCache>
            </c:strRef>
          </c:tx>
          <c:spPr>
            <a:ln w="28575" cap="rnd" cmpd="sng" algn="ctr">
              <a:solidFill>
                <a:schemeClr val="accent1">
                  <a:lumMod val="40000"/>
                  <a:lumOff val="60000"/>
                </a:schemeClr>
              </a:solidFill>
              <a:prstDash val="solid"/>
              <a:round/>
            </a:ln>
            <a:effectLst/>
          </c:spPr>
          <c:marker>
            <c:symbol val="none"/>
          </c:marker>
          <c:cat>
            <c:numRef>
              <c:f>'Graphique 3'!$A$6:$A$10</c:f>
              <c:numCache>
                <c:formatCode>General</c:formatCode>
                <c:ptCount val="5"/>
                <c:pt idx="0">
                  <c:v>2019</c:v>
                </c:pt>
                <c:pt idx="1">
                  <c:v>2020</c:v>
                </c:pt>
                <c:pt idx="2">
                  <c:v>2021</c:v>
                </c:pt>
                <c:pt idx="3">
                  <c:v>2022</c:v>
                </c:pt>
                <c:pt idx="4">
                  <c:v>2023</c:v>
                </c:pt>
              </c:numCache>
            </c:numRef>
          </c:cat>
          <c:val>
            <c:numRef>
              <c:f>'Graphique 3'!$E$6:$E$10</c:f>
              <c:numCache>
                <c:formatCode>General</c:formatCode>
                <c:ptCount val="5"/>
                <c:pt idx="0">
                  <c:v>659745</c:v>
                </c:pt>
                <c:pt idx="1">
                  <c:v>693840</c:v>
                </c:pt>
                <c:pt idx="2">
                  <c:v>716208</c:v>
                </c:pt>
                <c:pt idx="3">
                  <c:v>692654</c:v>
                </c:pt>
                <c:pt idx="4">
                  <c:v>637974</c:v>
                </c:pt>
              </c:numCache>
            </c:numRef>
          </c:val>
          <c:smooth val="0"/>
          <c:extLst>
            <c:ext xmlns:c16="http://schemas.microsoft.com/office/drawing/2014/chart" uri="{C3380CC4-5D6E-409C-BE32-E72D297353CC}">
              <c16:uniqueId val="{00000007-FB81-4E70-8385-70948ADD1738}"/>
            </c:ext>
          </c:extLst>
        </c:ser>
        <c:ser>
          <c:idx val="4"/>
          <c:order val="4"/>
          <c:tx>
            <c:strRef>
              <c:f>'Graphique 3'!$G$5</c:f>
              <c:strCache>
                <c:ptCount val="1"/>
                <c:pt idx="0">
                  <c:v>Ensemble (2)</c:v>
                </c:pt>
              </c:strCache>
            </c:strRef>
          </c:tx>
          <c:spPr>
            <a:ln w="28575" cap="rnd" cmpd="sng" algn="ctr">
              <a:solidFill>
                <a:schemeClr val="accent1">
                  <a:lumMod val="50000"/>
                </a:schemeClr>
              </a:solidFill>
              <a:prstDash val="solid"/>
              <a:round/>
            </a:ln>
            <a:effectLst/>
          </c:spPr>
          <c:marker>
            <c:symbol val="none"/>
          </c:marker>
          <c:cat>
            <c:numRef>
              <c:f>'Graphique 3'!$A$6:$A$10</c:f>
              <c:numCache>
                <c:formatCode>General</c:formatCode>
                <c:ptCount val="5"/>
                <c:pt idx="0">
                  <c:v>2019</c:v>
                </c:pt>
                <c:pt idx="1">
                  <c:v>2020</c:v>
                </c:pt>
                <c:pt idx="2">
                  <c:v>2021</c:v>
                </c:pt>
                <c:pt idx="3">
                  <c:v>2022</c:v>
                </c:pt>
                <c:pt idx="4">
                  <c:v>2023</c:v>
                </c:pt>
              </c:numCache>
            </c:numRef>
          </c:cat>
          <c:val>
            <c:numRef>
              <c:f>'Graphique 3'!$G$6:$G$10</c:f>
              <c:numCache>
                <c:formatCode>General</c:formatCode>
                <c:ptCount val="5"/>
                <c:pt idx="0">
                  <c:v>858220</c:v>
                </c:pt>
                <c:pt idx="1">
                  <c:v>922469</c:v>
                </c:pt>
                <c:pt idx="2">
                  <c:v>956911</c:v>
                </c:pt>
                <c:pt idx="3">
                  <c:v>949962</c:v>
                </c:pt>
                <c:pt idx="4">
                  <c:v>915398</c:v>
                </c:pt>
              </c:numCache>
            </c:numRef>
          </c:val>
          <c:smooth val="0"/>
          <c:extLst>
            <c:ext xmlns:c16="http://schemas.microsoft.com/office/drawing/2014/chart" uri="{C3380CC4-5D6E-409C-BE32-E72D297353CC}">
              <c16:uniqueId val="{00000000-892D-4296-AFA5-C6AC04FD085C}"/>
            </c:ext>
          </c:extLst>
        </c:ser>
        <c:ser>
          <c:idx val="5"/>
          <c:order val="5"/>
          <c:tx>
            <c:strRef>
              <c:f>'Graphique 3'!$H$5</c:f>
              <c:strCache>
                <c:ptCount val="1"/>
                <c:pt idx="0">
                  <c:v>Ensemble hors BUT (2)</c:v>
                </c:pt>
              </c:strCache>
            </c:strRef>
          </c:tx>
          <c:spPr>
            <a:ln w="28575" cap="rnd" cmpd="sng" algn="ctr">
              <a:solidFill>
                <a:schemeClr val="accent1">
                  <a:shade val="50000"/>
                  <a:shade val="95000"/>
                  <a:satMod val="105000"/>
                </a:schemeClr>
              </a:solidFill>
              <a:prstDash val="sysDot"/>
              <a:round/>
            </a:ln>
            <a:effectLst/>
          </c:spPr>
          <c:marker>
            <c:symbol val="none"/>
          </c:marker>
          <c:cat>
            <c:numRef>
              <c:f>'Graphique 3'!$A$6:$A$10</c:f>
              <c:numCache>
                <c:formatCode>General</c:formatCode>
                <c:ptCount val="5"/>
                <c:pt idx="0">
                  <c:v>2019</c:v>
                </c:pt>
                <c:pt idx="1">
                  <c:v>2020</c:v>
                </c:pt>
                <c:pt idx="2">
                  <c:v>2021</c:v>
                </c:pt>
                <c:pt idx="3">
                  <c:v>2022</c:v>
                </c:pt>
                <c:pt idx="4">
                  <c:v>2023</c:v>
                </c:pt>
              </c:numCache>
            </c:numRef>
          </c:cat>
          <c:val>
            <c:numRef>
              <c:f>'Graphique 3'!$H$6:$H$10</c:f>
              <c:numCache>
                <c:formatCode>General</c:formatCode>
                <c:ptCount val="5"/>
                <c:pt idx="0">
                  <c:v>809258</c:v>
                </c:pt>
                <c:pt idx="1">
                  <c:v>871231</c:v>
                </c:pt>
                <c:pt idx="2">
                  <c:v>905617</c:v>
                </c:pt>
                <c:pt idx="3">
                  <c:v>900181</c:v>
                </c:pt>
                <c:pt idx="4">
                  <c:v>915290.99999999988</c:v>
                </c:pt>
              </c:numCache>
            </c:numRef>
          </c:val>
          <c:smooth val="0"/>
          <c:extLst>
            <c:ext xmlns:c16="http://schemas.microsoft.com/office/drawing/2014/chart" uri="{C3380CC4-5D6E-409C-BE32-E72D297353CC}">
              <c16:uniqueId val="{00000001-A1EF-4D56-A0AA-C9E9E1E3B68E}"/>
            </c:ext>
          </c:extLst>
        </c:ser>
        <c:dLbls>
          <c:showLegendKey val="0"/>
          <c:showVal val="0"/>
          <c:showCatName val="0"/>
          <c:showSerName val="0"/>
          <c:showPercent val="0"/>
          <c:showBubbleSize val="0"/>
        </c:dLbls>
        <c:smooth val="0"/>
        <c:axId val="203411840"/>
        <c:axId val="203413376"/>
      </c:lineChart>
      <c:catAx>
        <c:axId val="203411840"/>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203413376"/>
        <c:crosses val="autoZero"/>
        <c:auto val="1"/>
        <c:lblAlgn val="ctr"/>
        <c:lblOffset val="100"/>
        <c:tickLblSkip val="1"/>
        <c:tickMarkSkip val="1"/>
        <c:noMultiLvlLbl val="0"/>
      </c:catAx>
      <c:valAx>
        <c:axId val="203413376"/>
        <c:scaling>
          <c:orientation val="minMax"/>
          <c:max val="1000000"/>
          <c:min val="0"/>
        </c:scaling>
        <c:delete val="0"/>
        <c:axPos val="l"/>
        <c:majorGridlines>
          <c:spPr>
            <a:ln w="3175" cap="flat" cmpd="sng" algn="ctr">
              <a:solidFill>
                <a:srgbClr val="000000"/>
              </a:solidFill>
              <a:prstDash val="solid"/>
              <a:round/>
            </a:ln>
            <a:effectLst/>
          </c:spPr>
        </c:majorGridlines>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203411840"/>
        <c:crosses val="autoZero"/>
        <c:crossBetween val="between"/>
        <c:majorUnit val="500000"/>
      </c:valAx>
      <c:spPr>
        <a:noFill/>
        <a:ln w="12700">
          <a:solidFill>
            <a:sysClr val="windowText" lastClr="000000"/>
          </a:solidFill>
          <a:prstDash val="solid"/>
        </a:ln>
        <a:effectLst/>
      </c:spPr>
    </c:plotArea>
    <c:legend>
      <c:legendPos val="r"/>
      <c:layout>
        <c:manualLayout>
          <c:xMode val="edge"/>
          <c:yMode val="edge"/>
          <c:x val="4.7290951114567402E-2"/>
          <c:y val="0.83268267716535438"/>
          <c:w val="0.94304834557546846"/>
          <c:h val="0.15065065616797899"/>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cap="flat" cmpd="sng" algn="ctr">
      <a:noFill/>
      <a:prstDash val="solid"/>
      <a:round/>
    </a:ln>
    <a:effectLst/>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6.9644786391101055E-2"/>
          <c:y val="6.2397620922622132E-2"/>
          <c:w val="0.90717424178951545"/>
          <c:h val="0.77011571829383474"/>
        </c:manualLayout>
      </c:layout>
      <c:lineChart>
        <c:grouping val="standard"/>
        <c:varyColors val="0"/>
        <c:ser>
          <c:idx val="0"/>
          <c:order val="0"/>
          <c:tx>
            <c:strRef>
              <c:f>'Graphique 4'!$B$5</c:f>
              <c:strCache>
                <c:ptCount val="1"/>
                <c:pt idx="0">
                  <c:v>Public MESRE (1)</c:v>
                </c:pt>
              </c:strCache>
            </c:strRef>
          </c:tx>
          <c:spPr>
            <a:ln w="28575" cap="rnd" cmpd="sng" algn="ctr">
              <a:solidFill>
                <a:schemeClr val="tx1"/>
              </a:solidFill>
              <a:prstDash val="sysDash"/>
              <a:round/>
            </a:ln>
            <a:effectLst/>
          </c:spPr>
          <c:marker>
            <c:symbol val="none"/>
          </c:marker>
          <c:cat>
            <c:numRef>
              <c:f>'Graphique 4'!$A$6:$A$10</c:f>
              <c:numCache>
                <c:formatCode>General</c:formatCode>
                <c:ptCount val="5"/>
                <c:pt idx="0">
                  <c:v>2019</c:v>
                </c:pt>
                <c:pt idx="1">
                  <c:v>2020</c:v>
                </c:pt>
                <c:pt idx="2">
                  <c:v>2021</c:v>
                </c:pt>
                <c:pt idx="3">
                  <c:v>2022</c:v>
                </c:pt>
                <c:pt idx="4">
                  <c:v>2023</c:v>
                </c:pt>
              </c:numCache>
            </c:numRef>
          </c:cat>
          <c:val>
            <c:numRef>
              <c:f>'Graphique 4'!$B$6:$B$10</c:f>
              <c:numCache>
                <c:formatCode>#\ ##0.0</c:formatCode>
                <c:ptCount val="5"/>
                <c:pt idx="0">
                  <c:v>100</c:v>
                </c:pt>
                <c:pt idx="1">
                  <c:v>104.7</c:v>
                </c:pt>
                <c:pt idx="2">
                  <c:v>108.5</c:v>
                </c:pt>
                <c:pt idx="3">
                  <c:v>104.5</c:v>
                </c:pt>
                <c:pt idx="4">
                  <c:v>95.6</c:v>
                </c:pt>
              </c:numCache>
            </c:numRef>
          </c:val>
          <c:smooth val="0"/>
          <c:extLst>
            <c:ext xmlns:c16="http://schemas.microsoft.com/office/drawing/2014/chart" uri="{C3380CC4-5D6E-409C-BE32-E72D297353CC}">
              <c16:uniqueId val="{00000000-753A-4527-999E-9F5A5FCAA151}"/>
            </c:ext>
          </c:extLst>
        </c:ser>
        <c:ser>
          <c:idx val="1"/>
          <c:order val="1"/>
          <c:tx>
            <c:strRef>
              <c:f>'Graphique 4'!$C$5</c:f>
              <c:strCache>
                <c:ptCount val="1"/>
                <c:pt idx="0">
                  <c:v>Public hors MESRE (1)</c:v>
                </c:pt>
              </c:strCache>
            </c:strRef>
          </c:tx>
          <c:spPr>
            <a:ln w="28575" cap="rnd" cmpd="sng" algn="ctr">
              <a:solidFill>
                <a:schemeClr val="bg1">
                  <a:lumMod val="50000"/>
                </a:schemeClr>
              </a:solidFill>
              <a:prstDash val="sysDash"/>
              <a:round/>
            </a:ln>
            <a:effectLst/>
          </c:spPr>
          <c:marker>
            <c:symbol val="none"/>
          </c:marker>
          <c:cat>
            <c:numRef>
              <c:f>'Graphique 4'!$A$6:$A$10</c:f>
              <c:numCache>
                <c:formatCode>General</c:formatCode>
                <c:ptCount val="5"/>
                <c:pt idx="0">
                  <c:v>2019</c:v>
                </c:pt>
                <c:pt idx="1">
                  <c:v>2020</c:v>
                </c:pt>
                <c:pt idx="2">
                  <c:v>2021</c:v>
                </c:pt>
                <c:pt idx="3">
                  <c:v>2022</c:v>
                </c:pt>
                <c:pt idx="4">
                  <c:v>2023</c:v>
                </c:pt>
              </c:numCache>
            </c:numRef>
          </c:cat>
          <c:val>
            <c:numRef>
              <c:f>'Graphique 4'!$C$6:$C$10</c:f>
              <c:numCache>
                <c:formatCode>#\ ##0.0</c:formatCode>
                <c:ptCount val="5"/>
                <c:pt idx="0">
                  <c:v>100</c:v>
                </c:pt>
                <c:pt idx="1">
                  <c:v>110.7</c:v>
                </c:pt>
                <c:pt idx="2">
                  <c:v>109.6</c:v>
                </c:pt>
                <c:pt idx="3">
                  <c:v>109.9</c:v>
                </c:pt>
                <c:pt idx="4">
                  <c:v>109</c:v>
                </c:pt>
              </c:numCache>
            </c:numRef>
          </c:val>
          <c:smooth val="0"/>
          <c:extLst>
            <c:ext xmlns:c16="http://schemas.microsoft.com/office/drawing/2014/chart" uri="{C3380CC4-5D6E-409C-BE32-E72D297353CC}">
              <c16:uniqueId val="{00000001-753A-4527-999E-9F5A5FCAA151}"/>
            </c:ext>
          </c:extLst>
        </c:ser>
        <c:ser>
          <c:idx val="2"/>
          <c:order val="2"/>
          <c:tx>
            <c:strRef>
              <c:f>'Graphique 4'!$D$5</c:f>
              <c:strCache>
                <c:ptCount val="1"/>
                <c:pt idx="0">
                  <c:v>Privé (2)</c:v>
                </c:pt>
              </c:strCache>
            </c:strRef>
          </c:tx>
          <c:spPr>
            <a:ln w="28575" cap="rnd" cmpd="sng" algn="ctr">
              <a:solidFill>
                <a:schemeClr val="accent1">
                  <a:shade val="90000"/>
                  <a:shade val="95000"/>
                  <a:satMod val="105000"/>
                </a:schemeClr>
              </a:solidFill>
              <a:prstDash val="solid"/>
              <a:round/>
            </a:ln>
            <a:effectLst/>
          </c:spPr>
          <c:marker>
            <c:symbol val="none"/>
          </c:marker>
          <c:cat>
            <c:numRef>
              <c:f>'Graphique 4'!$A$6:$A$10</c:f>
              <c:numCache>
                <c:formatCode>General</c:formatCode>
                <c:ptCount val="5"/>
                <c:pt idx="0">
                  <c:v>2019</c:v>
                </c:pt>
                <c:pt idx="1">
                  <c:v>2020</c:v>
                </c:pt>
                <c:pt idx="2">
                  <c:v>2021</c:v>
                </c:pt>
                <c:pt idx="3">
                  <c:v>2022</c:v>
                </c:pt>
                <c:pt idx="4">
                  <c:v>2023</c:v>
                </c:pt>
              </c:numCache>
            </c:numRef>
          </c:cat>
          <c:val>
            <c:numRef>
              <c:f>'Graphique 4'!$D$6:$D$10</c:f>
              <c:numCache>
                <c:formatCode>#\ ##0.0</c:formatCode>
                <c:ptCount val="5"/>
                <c:pt idx="0">
                  <c:v>100</c:v>
                </c:pt>
                <c:pt idx="1">
                  <c:v>114.9</c:v>
                </c:pt>
                <c:pt idx="2">
                  <c:v>122.1</c:v>
                </c:pt>
                <c:pt idx="3">
                  <c:v>129.1</c:v>
                </c:pt>
                <c:pt idx="4">
                  <c:v>140.4</c:v>
                </c:pt>
              </c:numCache>
            </c:numRef>
          </c:val>
          <c:smooth val="0"/>
          <c:extLst>
            <c:ext xmlns:c16="http://schemas.microsoft.com/office/drawing/2014/chart" uri="{C3380CC4-5D6E-409C-BE32-E72D297353CC}">
              <c16:uniqueId val="{00000002-753A-4527-999E-9F5A5FCAA151}"/>
            </c:ext>
          </c:extLst>
        </c:ser>
        <c:ser>
          <c:idx val="3"/>
          <c:order val="3"/>
          <c:tx>
            <c:strRef>
              <c:f>'Graphique 4'!$E$5</c:f>
              <c:strCache>
                <c:ptCount val="1"/>
                <c:pt idx="0">
                  <c:v>Public</c:v>
                </c:pt>
              </c:strCache>
            </c:strRef>
          </c:tx>
          <c:spPr>
            <a:ln w="28575" cap="rnd" cmpd="sng" algn="ctr">
              <a:solidFill>
                <a:schemeClr val="accent1">
                  <a:tint val="90000"/>
                  <a:shade val="95000"/>
                  <a:satMod val="105000"/>
                </a:schemeClr>
              </a:solidFill>
              <a:prstDash val="solid"/>
              <a:round/>
            </a:ln>
            <a:effectLst/>
          </c:spPr>
          <c:marker>
            <c:symbol val="none"/>
          </c:marker>
          <c:cat>
            <c:numRef>
              <c:f>'Graphique 4'!$A$6:$A$10</c:f>
              <c:numCache>
                <c:formatCode>General</c:formatCode>
                <c:ptCount val="5"/>
                <c:pt idx="0">
                  <c:v>2019</c:v>
                </c:pt>
                <c:pt idx="1">
                  <c:v>2020</c:v>
                </c:pt>
                <c:pt idx="2">
                  <c:v>2021</c:v>
                </c:pt>
                <c:pt idx="3">
                  <c:v>2022</c:v>
                </c:pt>
                <c:pt idx="4">
                  <c:v>2023</c:v>
                </c:pt>
              </c:numCache>
            </c:numRef>
          </c:cat>
          <c:val>
            <c:numRef>
              <c:f>'Graphique 4'!$E$6:$E$10</c:f>
              <c:numCache>
                <c:formatCode>#\ ##0.0</c:formatCode>
                <c:ptCount val="5"/>
                <c:pt idx="0">
                  <c:v>100</c:v>
                </c:pt>
                <c:pt idx="1">
                  <c:v>105.2</c:v>
                </c:pt>
                <c:pt idx="2">
                  <c:v>108.6</c:v>
                </c:pt>
                <c:pt idx="3">
                  <c:v>105</c:v>
                </c:pt>
                <c:pt idx="4">
                  <c:v>96.7</c:v>
                </c:pt>
              </c:numCache>
            </c:numRef>
          </c:val>
          <c:smooth val="0"/>
          <c:extLst>
            <c:ext xmlns:c16="http://schemas.microsoft.com/office/drawing/2014/chart" uri="{C3380CC4-5D6E-409C-BE32-E72D297353CC}">
              <c16:uniqueId val="{00000000-24AE-4B40-970C-7F818F03275C}"/>
            </c:ext>
          </c:extLst>
        </c:ser>
        <c:ser>
          <c:idx val="4"/>
          <c:order val="4"/>
          <c:tx>
            <c:strRef>
              <c:f>'Graphique 4'!$F$5</c:f>
              <c:strCache>
                <c:ptCount val="1"/>
                <c:pt idx="0">
                  <c:v>Ensemble</c:v>
                </c:pt>
              </c:strCache>
            </c:strRef>
          </c:tx>
          <c:spPr>
            <a:ln w="28575" cap="rnd" cmpd="sng" algn="ctr">
              <a:solidFill>
                <a:schemeClr val="accent1">
                  <a:lumMod val="50000"/>
                </a:schemeClr>
              </a:solidFill>
              <a:prstDash val="solid"/>
              <a:round/>
            </a:ln>
            <a:effectLst/>
          </c:spPr>
          <c:marker>
            <c:symbol val="none"/>
          </c:marker>
          <c:cat>
            <c:numRef>
              <c:f>'Graphique 4'!$A$6:$A$10</c:f>
              <c:numCache>
                <c:formatCode>General</c:formatCode>
                <c:ptCount val="5"/>
                <c:pt idx="0">
                  <c:v>2019</c:v>
                </c:pt>
                <c:pt idx="1">
                  <c:v>2020</c:v>
                </c:pt>
                <c:pt idx="2">
                  <c:v>2021</c:v>
                </c:pt>
                <c:pt idx="3">
                  <c:v>2022</c:v>
                </c:pt>
                <c:pt idx="4">
                  <c:v>2023</c:v>
                </c:pt>
              </c:numCache>
            </c:numRef>
          </c:cat>
          <c:val>
            <c:numRef>
              <c:f>'Graphique 4'!$F$6:$F$10</c:f>
              <c:numCache>
                <c:formatCode>#\ ##0.0</c:formatCode>
                <c:ptCount val="5"/>
                <c:pt idx="0">
                  <c:v>100</c:v>
                </c:pt>
                <c:pt idx="1">
                  <c:v>107.48630887185104</c:v>
                </c:pt>
                <c:pt idx="2">
                  <c:v>111.49949896296987</c:v>
                </c:pt>
                <c:pt idx="3">
                  <c:v>110.68979981822842</c:v>
                </c:pt>
                <c:pt idx="4">
                  <c:v>106.6623942578826</c:v>
                </c:pt>
              </c:numCache>
            </c:numRef>
          </c:val>
          <c:smooth val="0"/>
          <c:extLst>
            <c:ext xmlns:c16="http://schemas.microsoft.com/office/drawing/2014/chart" uri="{C3380CC4-5D6E-409C-BE32-E72D297353CC}">
              <c16:uniqueId val="{00000001-24AE-4B40-970C-7F818F03275C}"/>
            </c:ext>
          </c:extLst>
        </c:ser>
        <c:ser>
          <c:idx val="5"/>
          <c:order val="5"/>
          <c:tx>
            <c:strRef>
              <c:f>'Graphique 4'!$G$5</c:f>
              <c:strCache>
                <c:ptCount val="1"/>
                <c:pt idx="0">
                  <c:v>Ensemble hors BUT</c:v>
                </c:pt>
              </c:strCache>
            </c:strRef>
          </c:tx>
          <c:spPr>
            <a:ln w="28575" cap="rnd" cmpd="sng" algn="ctr">
              <a:solidFill>
                <a:schemeClr val="tx2">
                  <a:lumMod val="75000"/>
                </a:schemeClr>
              </a:solidFill>
              <a:prstDash val="sysDot"/>
              <a:round/>
            </a:ln>
            <a:effectLst/>
          </c:spPr>
          <c:marker>
            <c:symbol val="none"/>
          </c:marker>
          <c:cat>
            <c:numRef>
              <c:f>'Graphique 4'!$A$6:$A$10</c:f>
              <c:numCache>
                <c:formatCode>General</c:formatCode>
                <c:ptCount val="5"/>
                <c:pt idx="0">
                  <c:v>2019</c:v>
                </c:pt>
                <c:pt idx="1">
                  <c:v>2020</c:v>
                </c:pt>
                <c:pt idx="2">
                  <c:v>2021</c:v>
                </c:pt>
                <c:pt idx="3">
                  <c:v>2022</c:v>
                </c:pt>
                <c:pt idx="4">
                  <c:v>2023</c:v>
                </c:pt>
              </c:numCache>
            </c:numRef>
          </c:cat>
          <c:val>
            <c:numRef>
              <c:f>'Graphique 4'!$G$6:$G$10</c:f>
              <c:numCache>
                <c:formatCode>#\ ##0.0</c:formatCode>
                <c:ptCount val="5"/>
                <c:pt idx="0">
                  <c:v>100</c:v>
                </c:pt>
                <c:pt idx="1">
                  <c:v>107.6580027630249</c:v>
                </c:pt>
                <c:pt idx="2">
                  <c:v>111.90708031307692</c:v>
                </c:pt>
                <c:pt idx="3">
                  <c:v>111.23535386736987</c:v>
                </c:pt>
                <c:pt idx="4">
                  <c:v>113.10249636086388</c:v>
                </c:pt>
              </c:numCache>
            </c:numRef>
          </c:val>
          <c:smooth val="0"/>
          <c:extLst>
            <c:ext xmlns:c16="http://schemas.microsoft.com/office/drawing/2014/chart" uri="{C3380CC4-5D6E-409C-BE32-E72D297353CC}">
              <c16:uniqueId val="{00000001-1276-4B73-8AFE-932B7431AA81}"/>
            </c:ext>
          </c:extLst>
        </c:ser>
        <c:dLbls>
          <c:showLegendKey val="0"/>
          <c:showVal val="0"/>
          <c:showCatName val="0"/>
          <c:showSerName val="0"/>
          <c:showPercent val="0"/>
          <c:showBubbleSize val="0"/>
        </c:dLbls>
        <c:smooth val="0"/>
        <c:axId val="203411840"/>
        <c:axId val="203413376"/>
      </c:lineChart>
      <c:catAx>
        <c:axId val="203411840"/>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203413376"/>
        <c:crosses val="autoZero"/>
        <c:auto val="1"/>
        <c:lblAlgn val="ctr"/>
        <c:lblOffset val="100"/>
        <c:tickLblSkip val="1"/>
        <c:tickMarkSkip val="1"/>
        <c:noMultiLvlLbl val="0"/>
      </c:catAx>
      <c:valAx>
        <c:axId val="203413376"/>
        <c:scaling>
          <c:orientation val="minMax"/>
          <c:max val="150"/>
          <c:min val="90"/>
        </c:scaling>
        <c:delete val="0"/>
        <c:axPos val="l"/>
        <c:majorGridlines>
          <c:spPr>
            <a:ln w="3175" cap="flat" cmpd="sng" algn="ctr">
              <a:solidFill>
                <a:srgbClr val="000000"/>
              </a:solidFill>
              <a:prstDash val="solid"/>
              <a:round/>
            </a:ln>
            <a:effectLst/>
          </c:spPr>
        </c:majorGridlines>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fr-FR"/>
          </a:p>
        </c:txPr>
        <c:crossAx val="203411840"/>
        <c:crosses val="autoZero"/>
        <c:crossBetween val="between"/>
        <c:majorUnit val="10"/>
      </c:valAx>
      <c:spPr>
        <a:noFill/>
        <a:ln w="12700">
          <a:solidFill>
            <a:sysClr val="windowText" lastClr="000000"/>
          </a:solidFill>
          <a:prstDash val="solid"/>
        </a:ln>
        <a:effectLst/>
      </c:spPr>
    </c:plotArea>
    <c:legend>
      <c:legendPos val="r"/>
      <c:layout>
        <c:manualLayout>
          <c:xMode val="edge"/>
          <c:yMode val="edge"/>
          <c:x val="0.11019844547367627"/>
          <c:y val="9.4660283659914718E-2"/>
          <c:w val="0.19757474452728865"/>
          <c:h val="0.31754293876550704"/>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cap="flat" cmpd="sng" algn="ctr">
      <a:noFill/>
      <a:prstDash val="solid"/>
      <a:round/>
    </a:ln>
    <a:effectLst/>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495014141660997"/>
          <c:y val="0.10537936316679276"/>
          <c:w val="0.62105036450716478"/>
          <c:h val="0.81705150976909413"/>
        </c:manualLayout>
      </c:layout>
      <c:barChart>
        <c:barDir val="bar"/>
        <c:grouping val="clustered"/>
        <c:varyColors val="0"/>
        <c:ser>
          <c:idx val="0"/>
          <c:order val="0"/>
          <c:tx>
            <c:strRef>
              <c:f>'Graphique 5'!$B$3</c:f>
              <c:strCache>
                <c:ptCount val="1"/>
                <c:pt idx="0">
                  <c:v>2019</c:v>
                </c:pt>
              </c:strCache>
            </c:strRef>
          </c:tx>
          <c:spPr>
            <a:solidFill>
              <a:schemeClr val="bg1">
                <a:lumMod val="65000"/>
              </a:schemeClr>
            </a:solidFill>
            <a:ln w="15875">
              <a:noFill/>
            </a:ln>
          </c:spPr>
          <c:invertIfNegative val="0"/>
          <c:dPt>
            <c:idx val="5"/>
            <c:invertIfNegative val="0"/>
            <c:bubble3D val="0"/>
            <c:spPr>
              <a:solidFill>
                <a:schemeClr val="bg1">
                  <a:lumMod val="65000"/>
                </a:schemeClr>
              </a:solidFill>
              <a:ln w="15875">
                <a:solidFill>
                  <a:schemeClr val="tx1"/>
                </a:solidFill>
              </a:ln>
            </c:spPr>
            <c:extLst>
              <c:ext xmlns:c16="http://schemas.microsoft.com/office/drawing/2014/chart" uri="{C3380CC4-5D6E-409C-BE32-E72D297353CC}">
                <c16:uniqueId val="{00000011-3D27-41CF-9F73-6053BCD2C5F9}"/>
              </c:ext>
            </c:extLst>
          </c:dPt>
          <c:dPt>
            <c:idx val="6"/>
            <c:invertIfNegative val="0"/>
            <c:bubble3D val="0"/>
            <c:spPr>
              <a:solidFill>
                <a:schemeClr val="bg1">
                  <a:lumMod val="65000"/>
                </a:schemeClr>
              </a:solidFill>
              <a:ln w="25400">
                <a:noFill/>
              </a:ln>
            </c:spPr>
            <c:extLst>
              <c:ext xmlns:c16="http://schemas.microsoft.com/office/drawing/2014/chart" uri="{C3380CC4-5D6E-409C-BE32-E72D297353CC}">
                <c16:uniqueId val="{00000001-0E43-4030-8139-707B662A7971}"/>
              </c:ext>
            </c:extLst>
          </c:dPt>
          <c:dPt>
            <c:idx val="7"/>
            <c:invertIfNegative val="0"/>
            <c:bubble3D val="0"/>
            <c:extLst>
              <c:ext xmlns:c16="http://schemas.microsoft.com/office/drawing/2014/chart" uri="{C3380CC4-5D6E-409C-BE32-E72D297353CC}">
                <c16:uniqueId val="{00000007-70F6-4C22-A2C8-C91CCC06B26A}"/>
              </c:ext>
            </c:extLst>
          </c:dPt>
          <c:dLbls>
            <c:dLbl>
              <c:idx val="5"/>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3D27-41CF-9F73-6053BCD2C5F9}"/>
                </c:ext>
              </c:extLst>
            </c:dLbl>
            <c:spPr>
              <a:noFill/>
              <a:ln>
                <a:noFill/>
              </a:ln>
              <a:effectLst/>
            </c:spPr>
            <c:txPr>
              <a:bodyPr wrap="square" lIns="38100" tIns="19050" rIns="38100" bIns="19050" anchor="ctr">
                <a:spAutoFit/>
              </a:bodyPr>
              <a:lstStyle/>
              <a:p>
                <a:pPr>
                  <a:defRPr sz="800" b="1"/>
                </a:pPr>
                <a:endParaRPr lang="fr-FR"/>
              </a:p>
            </c:txPr>
            <c:dLblPos val="outEnd"/>
            <c:showLegendKey val="0"/>
            <c:showVal val="0"/>
            <c:showCatName val="0"/>
            <c:showSerName val="0"/>
            <c:showPercent val="0"/>
            <c:showBubbleSize val="0"/>
            <c:extLst>
              <c:ext xmlns:c15="http://schemas.microsoft.com/office/drawing/2012/chart" uri="{CE6537A1-D6FC-4f65-9D91-7224C49458BB}">
                <c15:showLeaderLines val="1"/>
              </c:ext>
            </c:extLst>
          </c:dLbls>
          <c:cat>
            <c:strRef>
              <c:f>'Graphique 5'!$A$4:$A$14</c:f>
              <c:strCache>
                <c:ptCount val="11"/>
                <c:pt idx="0">
                  <c:v>Formations d'ingénieurs (1)</c:v>
                </c:pt>
                <c:pt idx="1">
                  <c:v>IUT</c:v>
                </c:pt>
                <c:pt idx="2">
                  <c:v>Universités - Sciences, Staps</c:v>
                </c:pt>
                <c:pt idx="3">
                  <c:v>STS et assimilés</c:v>
                </c:pt>
                <c:pt idx="4">
                  <c:v>Écoles de commerce, gestion et comptabilité</c:v>
                </c:pt>
                <c:pt idx="5">
                  <c:v>Ensemble des diplômes délivrés</c:v>
                </c:pt>
                <c:pt idx="6">
                  <c:v>Ensemble des universités (hors IUT)</c:v>
                </c:pt>
                <c:pt idx="7">
                  <c:v>Universités - Droit, économie, AES</c:v>
                </c:pt>
                <c:pt idx="8">
                  <c:v>Universités - Médecine, odontologie, pharmacie</c:v>
                </c:pt>
                <c:pt idx="9">
                  <c:v>Universités - Langues, lettres, sciences humaines</c:v>
                </c:pt>
                <c:pt idx="10">
                  <c:v>Formations paramédicales et sociales</c:v>
                </c:pt>
              </c:strCache>
            </c:strRef>
          </c:cat>
          <c:val>
            <c:numRef>
              <c:f>'Graphique 5'!$B$4:$B$14</c:f>
              <c:numCache>
                <c:formatCode>0.0</c:formatCode>
                <c:ptCount val="11"/>
                <c:pt idx="0">
                  <c:v>28.208210000000001</c:v>
                </c:pt>
                <c:pt idx="1">
                  <c:v>42.75</c:v>
                </c:pt>
                <c:pt idx="2">
                  <c:v>39.99</c:v>
                </c:pt>
                <c:pt idx="3">
                  <c:v>49.48</c:v>
                </c:pt>
                <c:pt idx="4">
                  <c:v>53.16</c:v>
                </c:pt>
                <c:pt idx="5">
                  <c:v>55.9</c:v>
                </c:pt>
                <c:pt idx="6">
                  <c:v>59.37</c:v>
                </c:pt>
                <c:pt idx="7">
                  <c:v>61.32</c:v>
                </c:pt>
                <c:pt idx="8">
                  <c:v>63.96</c:v>
                </c:pt>
                <c:pt idx="9">
                  <c:v>72.209999999999994</c:v>
                </c:pt>
                <c:pt idx="10">
                  <c:v>82.85</c:v>
                </c:pt>
              </c:numCache>
            </c:numRef>
          </c:val>
          <c:extLst>
            <c:ext xmlns:c16="http://schemas.microsoft.com/office/drawing/2014/chart" uri="{C3380CC4-5D6E-409C-BE32-E72D297353CC}">
              <c16:uniqueId val="{00000002-0E43-4030-8139-707B662A7971}"/>
            </c:ext>
          </c:extLst>
        </c:ser>
        <c:ser>
          <c:idx val="1"/>
          <c:order val="1"/>
          <c:tx>
            <c:strRef>
              <c:f>'Graphique 5'!$C$3</c:f>
              <c:strCache>
                <c:ptCount val="1"/>
                <c:pt idx="0">
                  <c:v>2023</c:v>
                </c:pt>
              </c:strCache>
            </c:strRef>
          </c:tx>
          <c:spPr>
            <a:solidFill>
              <a:schemeClr val="accent1"/>
            </a:solidFill>
            <a:ln>
              <a:noFill/>
            </a:ln>
          </c:spPr>
          <c:invertIfNegative val="0"/>
          <c:dPt>
            <c:idx val="5"/>
            <c:invertIfNegative val="0"/>
            <c:bubble3D val="0"/>
            <c:spPr>
              <a:solidFill>
                <a:schemeClr val="accent1"/>
              </a:solidFill>
              <a:ln>
                <a:solidFill>
                  <a:schemeClr val="tx1"/>
                </a:solidFill>
              </a:ln>
            </c:spPr>
            <c:extLst>
              <c:ext xmlns:c16="http://schemas.microsoft.com/office/drawing/2014/chart" uri="{C3380CC4-5D6E-409C-BE32-E72D297353CC}">
                <c16:uniqueId val="{00000009-3D27-41CF-9F73-6053BCD2C5F9}"/>
              </c:ext>
            </c:extLst>
          </c:dPt>
          <c:dPt>
            <c:idx val="6"/>
            <c:invertIfNegative val="0"/>
            <c:bubble3D val="0"/>
            <c:spPr>
              <a:solidFill>
                <a:schemeClr val="accent1"/>
              </a:solidFill>
              <a:ln w="22225">
                <a:noFill/>
              </a:ln>
            </c:spPr>
            <c:extLst>
              <c:ext xmlns:c16="http://schemas.microsoft.com/office/drawing/2014/chart" uri="{C3380CC4-5D6E-409C-BE32-E72D297353CC}">
                <c16:uniqueId val="{00000004-0E43-4030-8139-707B662A7971}"/>
              </c:ext>
            </c:extLst>
          </c:dPt>
          <c:dPt>
            <c:idx val="7"/>
            <c:invertIfNegative val="0"/>
            <c:bubble3D val="0"/>
            <c:spPr>
              <a:solidFill>
                <a:schemeClr val="accent1"/>
              </a:solidFill>
              <a:ln w="19050">
                <a:noFill/>
              </a:ln>
            </c:spPr>
            <c:extLst>
              <c:ext xmlns:c16="http://schemas.microsoft.com/office/drawing/2014/chart" uri="{C3380CC4-5D6E-409C-BE32-E72D297353CC}">
                <c16:uniqueId val="{00000005-70F6-4C22-A2C8-C91CCC06B26A}"/>
              </c:ext>
            </c:extLst>
          </c:dPt>
          <c:dLbls>
            <c:dLbl>
              <c:idx val="5"/>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D27-41CF-9F73-6053BCD2C5F9}"/>
                </c:ext>
              </c:extLst>
            </c:dLbl>
            <c:spPr>
              <a:noFill/>
              <a:ln>
                <a:noFill/>
              </a:ln>
              <a:effectLst/>
            </c:spPr>
            <c:txPr>
              <a:bodyPr wrap="square" lIns="38100" tIns="19050" rIns="38100" bIns="19050" anchor="ctr">
                <a:spAutoFit/>
              </a:bodyPr>
              <a:lstStyle/>
              <a:p>
                <a:pPr>
                  <a:defRPr sz="800" b="1"/>
                </a:pPr>
                <a:endParaRPr lang="fr-FR"/>
              </a:p>
            </c:txPr>
            <c:dLblPos val="outEnd"/>
            <c:showLegendKey val="0"/>
            <c:showVal val="0"/>
            <c:showCatName val="0"/>
            <c:showSerName val="0"/>
            <c:showPercent val="0"/>
            <c:showBubbleSize val="0"/>
            <c:extLst>
              <c:ext xmlns:c15="http://schemas.microsoft.com/office/drawing/2012/chart" uri="{CE6537A1-D6FC-4f65-9D91-7224C49458BB}">
                <c15:showLeaderLines val="1"/>
              </c:ext>
            </c:extLst>
          </c:dLbls>
          <c:cat>
            <c:strRef>
              <c:f>'Graphique 5'!$A$4:$A$14</c:f>
              <c:strCache>
                <c:ptCount val="11"/>
                <c:pt idx="0">
                  <c:v>Formations d'ingénieurs (1)</c:v>
                </c:pt>
                <c:pt idx="1">
                  <c:v>IUT</c:v>
                </c:pt>
                <c:pt idx="2">
                  <c:v>Universités - Sciences, Staps</c:v>
                </c:pt>
                <c:pt idx="3">
                  <c:v>STS et assimilés</c:v>
                </c:pt>
                <c:pt idx="4">
                  <c:v>Écoles de commerce, gestion et comptabilité</c:v>
                </c:pt>
                <c:pt idx="5">
                  <c:v>Ensemble des diplômes délivrés</c:v>
                </c:pt>
                <c:pt idx="6">
                  <c:v>Ensemble des universités (hors IUT)</c:v>
                </c:pt>
                <c:pt idx="7">
                  <c:v>Universités - Droit, économie, AES</c:v>
                </c:pt>
                <c:pt idx="8">
                  <c:v>Universités - Médecine, odontologie, pharmacie</c:v>
                </c:pt>
                <c:pt idx="9">
                  <c:v>Universités - Langues, lettres, sciences humaines</c:v>
                </c:pt>
                <c:pt idx="10">
                  <c:v>Formations paramédicales et sociales</c:v>
                </c:pt>
              </c:strCache>
            </c:strRef>
          </c:cat>
          <c:val>
            <c:numRef>
              <c:f>'Graphique 5'!$C$4:$C$14</c:f>
              <c:numCache>
                <c:formatCode>0.0</c:formatCode>
                <c:ptCount val="11"/>
                <c:pt idx="0">
                  <c:v>29.68</c:v>
                </c:pt>
                <c:pt idx="1">
                  <c:v>38.78</c:v>
                </c:pt>
                <c:pt idx="2">
                  <c:v>42.8</c:v>
                </c:pt>
                <c:pt idx="3">
                  <c:v>47.84</c:v>
                </c:pt>
                <c:pt idx="4">
                  <c:v>53.97</c:v>
                </c:pt>
                <c:pt idx="5">
                  <c:v>57.19</c:v>
                </c:pt>
                <c:pt idx="6">
                  <c:v>60.93</c:v>
                </c:pt>
                <c:pt idx="7">
                  <c:v>62.94</c:v>
                </c:pt>
                <c:pt idx="8">
                  <c:v>65.27</c:v>
                </c:pt>
                <c:pt idx="9">
                  <c:v>72.8</c:v>
                </c:pt>
                <c:pt idx="10">
                  <c:v>85.43</c:v>
                </c:pt>
              </c:numCache>
            </c:numRef>
          </c:val>
          <c:extLst>
            <c:ext xmlns:c16="http://schemas.microsoft.com/office/drawing/2014/chart" uri="{C3380CC4-5D6E-409C-BE32-E72D297353CC}">
              <c16:uniqueId val="{00000005-0E43-4030-8139-707B662A7971}"/>
            </c:ext>
          </c:extLst>
        </c:ser>
        <c:dLbls>
          <c:dLblPos val="outEnd"/>
          <c:showLegendKey val="0"/>
          <c:showVal val="1"/>
          <c:showCatName val="0"/>
          <c:showSerName val="0"/>
          <c:showPercent val="0"/>
          <c:showBubbleSize val="0"/>
        </c:dLbls>
        <c:gapWidth val="150"/>
        <c:axId val="171015552"/>
        <c:axId val="171021440"/>
      </c:barChart>
      <c:catAx>
        <c:axId val="17101555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71021440"/>
        <c:crosses val="autoZero"/>
        <c:auto val="1"/>
        <c:lblAlgn val="ctr"/>
        <c:lblOffset val="100"/>
        <c:tickLblSkip val="1"/>
        <c:tickMarkSkip val="1"/>
        <c:noMultiLvlLbl val="0"/>
      </c:catAx>
      <c:valAx>
        <c:axId val="171021440"/>
        <c:scaling>
          <c:orientation val="minMax"/>
        </c:scaling>
        <c:delete val="0"/>
        <c:axPos val="b"/>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71015552"/>
        <c:crosses val="autoZero"/>
        <c:crossBetween val="between"/>
      </c:valAx>
    </c:plotArea>
    <c:legend>
      <c:legendPos val="r"/>
      <c:layout>
        <c:manualLayout>
          <c:xMode val="edge"/>
          <c:yMode val="edge"/>
          <c:x val="0.85321694148076299"/>
          <c:y val="0.41385434471936555"/>
          <c:w val="8.2444228903976721E-2"/>
          <c:h val="7.7505907846928387E-2"/>
        </c:manualLayout>
      </c:layout>
      <c:overlay val="0"/>
      <c:spPr>
        <a:noFill/>
      </c:spPr>
      <c:txPr>
        <a:bodyPr/>
        <a:lstStyle/>
        <a:p>
          <a:pPr>
            <a:defRPr sz="85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3231392858364081E-2"/>
          <c:y val="0.10612582518094328"/>
          <c:w val="0.89465257032369572"/>
          <c:h val="0.66221421231295707"/>
        </c:manualLayout>
      </c:layout>
      <c:lineChart>
        <c:grouping val="standard"/>
        <c:varyColors val="0"/>
        <c:ser>
          <c:idx val="2"/>
          <c:order val="0"/>
          <c:tx>
            <c:strRef>
              <c:f>'Graphique 6'!$E$3</c:f>
              <c:strCache>
                <c:ptCount val="1"/>
                <c:pt idx="0">
                  <c:v>Français (1) </c:v>
                </c:pt>
              </c:strCache>
            </c:strRef>
          </c:tx>
          <c:spPr>
            <a:ln w="28575" cap="rnd" cmpd="sng" algn="ctr">
              <a:solidFill>
                <a:schemeClr val="accent1">
                  <a:tint val="65000"/>
                  <a:shade val="95000"/>
                  <a:satMod val="105000"/>
                </a:schemeClr>
              </a:solidFill>
              <a:prstDash val="solid"/>
              <a:round/>
            </a:ln>
            <a:effectLst/>
          </c:spPr>
          <c:marker>
            <c:symbol val="none"/>
          </c:marker>
          <c:cat>
            <c:numRef>
              <c:f>'Graphique 6'!$A$4:$A$8</c:f>
              <c:numCache>
                <c:formatCode>General</c:formatCode>
                <c:ptCount val="5"/>
                <c:pt idx="0">
                  <c:v>2019</c:v>
                </c:pt>
                <c:pt idx="1">
                  <c:v>2020</c:v>
                </c:pt>
                <c:pt idx="2">
                  <c:v>2021</c:v>
                </c:pt>
                <c:pt idx="3">
                  <c:v>2022</c:v>
                </c:pt>
                <c:pt idx="4">
                  <c:v>2023</c:v>
                </c:pt>
              </c:numCache>
            </c:numRef>
          </c:cat>
          <c:val>
            <c:numRef>
              <c:f>'Graphique 6'!$E$4:$E$8</c:f>
              <c:numCache>
                <c:formatCode>0.0</c:formatCode>
                <c:ptCount val="5"/>
                <c:pt idx="0">
                  <c:v>100</c:v>
                </c:pt>
                <c:pt idx="1">
                  <c:v>107.41689115370902</c:v>
                </c:pt>
                <c:pt idx="2">
                  <c:v>111.82385835174276</c:v>
                </c:pt>
                <c:pt idx="3">
                  <c:v>109.81394327826793</c:v>
                </c:pt>
                <c:pt idx="4">
                  <c:v>103.70146670507161</c:v>
                </c:pt>
              </c:numCache>
            </c:numRef>
          </c:val>
          <c:smooth val="0"/>
          <c:extLst>
            <c:ext xmlns:c16="http://schemas.microsoft.com/office/drawing/2014/chart" uri="{C3380CC4-5D6E-409C-BE32-E72D297353CC}">
              <c16:uniqueId val="{00000000-1D37-49CD-B01C-A1C686972054}"/>
            </c:ext>
          </c:extLst>
        </c:ser>
        <c:ser>
          <c:idx val="0"/>
          <c:order val="1"/>
          <c:tx>
            <c:strRef>
              <c:f>'Graphique 6'!$F$3</c:f>
              <c:strCache>
                <c:ptCount val="1"/>
                <c:pt idx="0">
                  <c:v>Etudiants étrangers en mobilité internationale</c:v>
                </c:pt>
              </c:strCache>
            </c:strRef>
          </c:tx>
          <c:spPr>
            <a:ln w="28575" cap="rnd" cmpd="sng" algn="ctr">
              <a:solidFill>
                <a:schemeClr val="accent1">
                  <a:shade val="65000"/>
                  <a:shade val="95000"/>
                  <a:satMod val="105000"/>
                </a:schemeClr>
              </a:solidFill>
              <a:prstDash val="solid"/>
              <a:round/>
            </a:ln>
            <a:effectLst/>
          </c:spPr>
          <c:marker>
            <c:symbol val="none"/>
          </c:marker>
          <c:cat>
            <c:numRef>
              <c:f>'Graphique 6'!$A$4:$A$8</c:f>
              <c:numCache>
                <c:formatCode>General</c:formatCode>
                <c:ptCount val="5"/>
                <c:pt idx="0">
                  <c:v>2019</c:v>
                </c:pt>
                <c:pt idx="1">
                  <c:v>2020</c:v>
                </c:pt>
                <c:pt idx="2">
                  <c:v>2021</c:v>
                </c:pt>
                <c:pt idx="3">
                  <c:v>2022</c:v>
                </c:pt>
                <c:pt idx="4">
                  <c:v>2023</c:v>
                </c:pt>
              </c:numCache>
            </c:numRef>
          </c:cat>
          <c:val>
            <c:numRef>
              <c:f>'Graphique 6'!$F$4:$F$8</c:f>
              <c:numCache>
                <c:formatCode>0.0</c:formatCode>
                <c:ptCount val="5"/>
                <c:pt idx="0">
                  <c:v>100</c:v>
                </c:pt>
                <c:pt idx="1">
                  <c:v>107.45789895749799</c:v>
                </c:pt>
                <c:pt idx="2">
                  <c:v>106.80761099365749</c:v>
                </c:pt>
                <c:pt idx="3">
                  <c:v>112.65582853393597</c:v>
                </c:pt>
                <c:pt idx="4">
                  <c:v>131.74600860246406</c:v>
                </c:pt>
              </c:numCache>
            </c:numRef>
          </c:val>
          <c:smooth val="0"/>
          <c:extLst>
            <c:ext xmlns:c16="http://schemas.microsoft.com/office/drawing/2014/chart" uri="{C3380CC4-5D6E-409C-BE32-E72D297353CC}">
              <c16:uniqueId val="{00000001-1D37-49CD-B01C-A1C686972054}"/>
            </c:ext>
          </c:extLst>
        </c:ser>
        <c:ser>
          <c:idx val="1"/>
          <c:order val="2"/>
          <c:tx>
            <c:strRef>
              <c:f>'Graphique 6'!$G$3</c:f>
              <c:strCache>
                <c:ptCount val="1"/>
                <c:pt idx="0">
                  <c:v>Ensemble (2)</c:v>
                </c:pt>
              </c:strCache>
            </c:strRef>
          </c:tx>
          <c:spPr>
            <a:ln w="28575" cap="rnd" cmpd="sng" algn="ctr">
              <a:solidFill>
                <a:schemeClr val="accent1">
                  <a:shade val="95000"/>
                  <a:satMod val="105000"/>
                </a:schemeClr>
              </a:solidFill>
              <a:prstDash val="solid"/>
              <a:round/>
            </a:ln>
            <a:effectLst/>
          </c:spPr>
          <c:marker>
            <c:symbol val="none"/>
          </c:marker>
          <c:cat>
            <c:numRef>
              <c:f>'Graphique 6'!$A$4:$A$8</c:f>
              <c:numCache>
                <c:formatCode>General</c:formatCode>
                <c:ptCount val="5"/>
                <c:pt idx="0">
                  <c:v>2019</c:v>
                </c:pt>
                <c:pt idx="1">
                  <c:v>2020</c:v>
                </c:pt>
                <c:pt idx="2">
                  <c:v>2021</c:v>
                </c:pt>
                <c:pt idx="3">
                  <c:v>2022</c:v>
                </c:pt>
                <c:pt idx="4">
                  <c:v>2023</c:v>
                </c:pt>
              </c:numCache>
            </c:numRef>
          </c:cat>
          <c:val>
            <c:numRef>
              <c:f>'Graphique 6'!$G$4:$G$8</c:f>
              <c:numCache>
                <c:formatCode>0.0</c:formatCode>
                <c:ptCount val="5"/>
                <c:pt idx="0">
                  <c:v>100</c:v>
                </c:pt>
                <c:pt idx="1">
                  <c:v>107.48630887185104</c:v>
                </c:pt>
                <c:pt idx="2">
                  <c:v>111.49949896296987</c:v>
                </c:pt>
                <c:pt idx="3">
                  <c:v>110.68979981822844</c:v>
                </c:pt>
                <c:pt idx="4">
                  <c:v>106.66239425788261</c:v>
                </c:pt>
              </c:numCache>
            </c:numRef>
          </c:val>
          <c:smooth val="0"/>
          <c:extLst>
            <c:ext xmlns:c16="http://schemas.microsoft.com/office/drawing/2014/chart" uri="{C3380CC4-5D6E-409C-BE32-E72D297353CC}">
              <c16:uniqueId val="{00000002-1D37-49CD-B01C-A1C686972054}"/>
            </c:ext>
          </c:extLst>
        </c:ser>
        <c:dLbls>
          <c:showLegendKey val="0"/>
          <c:showVal val="0"/>
          <c:showCatName val="0"/>
          <c:showSerName val="0"/>
          <c:showPercent val="0"/>
          <c:showBubbleSize val="0"/>
        </c:dLbls>
        <c:smooth val="0"/>
        <c:axId val="226046336"/>
        <c:axId val="226047872"/>
      </c:lineChart>
      <c:catAx>
        <c:axId val="22604633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fr-FR"/>
          </a:p>
        </c:txPr>
        <c:crossAx val="226047872"/>
        <c:crosses val="autoZero"/>
        <c:auto val="1"/>
        <c:lblAlgn val="ctr"/>
        <c:lblOffset val="100"/>
        <c:tickLblSkip val="1"/>
        <c:tickMarkSkip val="1"/>
        <c:noMultiLvlLbl val="0"/>
      </c:catAx>
      <c:valAx>
        <c:axId val="226047872"/>
        <c:scaling>
          <c:orientation val="minMax"/>
          <c:min val="95"/>
        </c:scaling>
        <c:delete val="0"/>
        <c:axPos val="l"/>
        <c:majorGridlines>
          <c:spPr>
            <a:ln w="3175" cap="flat" cmpd="sng" algn="ctr">
              <a:solidFill>
                <a:schemeClr val="bg1">
                  <a:lumMod val="75000"/>
                </a:schemeClr>
              </a:solidFill>
              <a:prstDash val="solid"/>
              <a:round/>
            </a:ln>
            <a:effectLst/>
          </c:spPr>
        </c:majorGridlines>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226046336"/>
        <c:crosses val="autoZero"/>
        <c:crossBetween val="between"/>
      </c:valAx>
      <c:spPr>
        <a:noFill/>
        <a:ln w="25400">
          <a:noFill/>
        </a:ln>
        <a:effectLst/>
      </c:spPr>
    </c:plotArea>
    <c:legend>
      <c:legendPos val="r"/>
      <c:layout>
        <c:manualLayout>
          <c:xMode val="edge"/>
          <c:yMode val="edge"/>
          <c:x val="5.7978867919836106E-2"/>
          <c:y val="0.87081886933176011"/>
          <c:w val="0.90152876849380559"/>
          <c:h val="6.2404075742720652E-2"/>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484652371280408E-2"/>
          <c:y val="9.5898903373671865E-2"/>
          <c:w val="0.94132847152201515"/>
          <c:h val="0.66674615673040882"/>
        </c:manualLayout>
      </c:layout>
      <c:lineChart>
        <c:grouping val="standard"/>
        <c:varyColors val="0"/>
        <c:ser>
          <c:idx val="0"/>
          <c:order val="0"/>
          <c:tx>
            <c:strRef>
              <c:f>'Graphique 7'!$A$4</c:f>
              <c:strCache>
                <c:ptCount val="1"/>
                <c:pt idx="0">
                  <c:v>Université (1)</c:v>
                </c:pt>
              </c:strCache>
            </c:strRef>
          </c:tx>
          <c:spPr>
            <a:ln w="28575" cap="rnd" cmpd="sng" algn="ctr">
              <a:solidFill>
                <a:schemeClr val="accent1">
                  <a:shade val="47000"/>
                  <a:shade val="95000"/>
                  <a:satMod val="105000"/>
                </a:schemeClr>
              </a:solidFill>
              <a:prstDash val="sysDash"/>
              <a:round/>
            </a:ln>
            <a:effectLst/>
          </c:spPr>
          <c:marker>
            <c:symbol val="none"/>
          </c:marker>
          <c:cat>
            <c:numRef>
              <c:f>'Graphique 7'!$B$3:$F$3</c:f>
              <c:numCache>
                <c:formatCode>General</c:formatCode>
                <c:ptCount val="5"/>
                <c:pt idx="0">
                  <c:v>2019</c:v>
                </c:pt>
                <c:pt idx="1">
                  <c:v>2020</c:v>
                </c:pt>
                <c:pt idx="2">
                  <c:v>2021</c:v>
                </c:pt>
                <c:pt idx="3">
                  <c:v>2022</c:v>
                </c:pt>
                <c:pt idx="4">
                  <c:v>2023</c:v>
                </c:pt>
              </c:numCache>
            </c:numRef>
          </c:cat>
          <c:val>
            <c:numRef>
              <c:f>'Graphique 7'!$B$4:$F$4</c:f>
              <c:numCache>
                <c:formatCode>0.0%</c:formatCode>
                <c:ptCount val="5"/>
                <c:pt idx="0">
                  <c:v>0.107</c:v>
                </c:pt>
                <c:pt idx="1">
                  <c:v>0.108</c:v>
                </c:pt>
                <c:pt idx="2">
                  <c:v>0.10100000000000001</c:v>
                </c:pt>
                <c:pt idx="3">
                  <c:v>0.108</c:v>
                </c:pt>
                <c:pt idx="4">
                  <c:v>0.11799999999999999</c:v>
                </c:pt>
              </c:numCache>
            </c:numRef>
          </c:val>
          <c:smooth val="0"/>
          <c:extLst>
            <c:ext xmlns:c16="http://schemas.microsoft.com/office/drawing/2014/chart" uri="{C3380CC4-5D6E-409C-BE32-E72D297353CC}">
              <c16:uniqueId val="{00000000-0E1F-4A6C-AF77-B9ECA5A661D5}"/>
            </c:ext>
          </c:extLst>
        </c:ser>
        <c:ser>
          <c:idx val="1"/>
          <c:order val="1"/>
          <c:tx>
            <c:strRef>
              <c:f>'Graphique 7'!$A$5</c:f>
              <c:strCache>
                <c:ptCount val="1"/>
                <c:pt idx="0">
                  <c:v>IUT</c:v>
                </c:pt>
              </c:strCache>
            </c:strRef>
          </c:tx>
          <c:spPr>
            <a:ln w="28575" cap="rnd" cmpd="sng" algn="ctr">
              <a:solidFill>
                <a:schemeClr val="accent1">
                  <a:shade val="65000"/>
                  <a:shade val="95000"/>
                  <a:satMod val="105000"/>
                </a:schemeClr>
              </a:solidFill>
              <a:prstDash val="solid"/>
              <a:round/>
            </a:ln>
            <a:effectLst/>
          </c:spPr>
          <c:marker>
            <c:symbol val="none"/>
          </c:marker>
          <c:cat>
            <c:numRef>
              <c:f>'Graphique 7'!$B$3:$F$3</c:f>
              <c:numCache>
                <c:formatCode>General</c:formatCode>
                <c:ptCount val="5"/>
                <c:pt idx="0">
                  <c:v>2019</c:v>
                </c:pt>
                <c:pt idx="1">
                  <c:v>2020</c:v>
                </c:pt>
                <c:pt idx="2">
                  <c:v>2021</c:v>
                </c:pt>
                <c:pt idx="3">
                  <c:v>2022</c:v>
                </c:pt>
                <c:pt idx="4">
                  <c:v>2023</c:v>
                </c:pt>
              </c:numCache>
            </c:numRef>
          </c:cat>
          <c:val>
            <c:numRef>
              <c:f>'Graphique 7'!$B$5:$F$5</c:f>
              <c:numCache>
                <c:formatCode>0.0%</c:formatCode>
                <c:ptCount val="5"/>
                <c:pt idx="0">
                  <c:v>2.5999999999999999E-2</c:v>
                </c:pt>
                <c:pt idx="1">
                  <c:v>2.5999999999999999E-2</c:v>
                </c:pt>
                <c:pt idx="2">
                  <c:v>2.5000000000000001E-2</c:v>
                </c:pt>
                <c:pt idx="3">
                  <c:v>0.02</c:v>
                </c:pt>
                <c:pt idx="4">
                  <c:v>4.5999999999999999E-2</c:v>
                </c:pt>
              </c:numCache>
            </c:numRef>
          </c:val>
          <c:smooth val="0"/>
          <c:extLst>
            <c:ext xmlns:c16="http://schemas.microsoft.com/office/drawing/2014/chart" uri="{C3380CC4-5D6E-409C-BE32-E72D297353CC}">
              <c16:uniqueId val="{00000001-0E1F-4A6C-AF77-B9ECA5A661D5}"/>
            </c:ext>
          </c:extLst>
        </c:ser>
        <c:ser>
          <c:idx val="2"/>
          <c:order val="2"/>
          <c:tx>
            <c:strRef>
              <c:f>'Graphique 7'!$A$6</c:f>
              <c:strCache>
                <c:ptCount val="1"/>
                <c:pt idx="0">
                  <c:v>Formations d'ingénieur (2)</c:v>
                </c:pt>
              </c:strCache>
            </c:strRef>
          </c:tx>
          <c:spPr>
            <a:ln w="28575" cap="rnd" cmpd="sng" algn="ctr">
              <a:solidFill>
                <a:schemeClr val="bg1">
                  <a:lumMod val="50000"/>
                </a:schemeClr>
              </a:solidFill>
              <a:prstDash val="solid"/>
              <a:round/>
            </a:ln>
            <a:effectLst/>
          </c:spPr>
          <c:marker>
            <c:symbol val="none"/>
          </c:marker>
          <c:cat>
            <c:numRef>
              <c:f>'Graphique 7'!$B$3:$F$3</c:f>
              <c:numCache>
                <c:formatCode>General</c:formatCode>
                <c:ptCount val="5"/>
                <c:pt idx="0">
                  <c:v>2019</c:v>
                </c:pt>
                <c:pt idx="1">
                  <c:v>2020</c:v>
                </c:pt>
                <c:pt idx="2">
                  <c:v>2021</c:v>
                </c:pt>
                <c:pt idx="3">
                  <c:v>2022</c:v>
                </c:pt>
                <c:pt idx="4">
                  <c:v>2023</c:v>
                </c:pt>
              </c:numCache>
            </c:numRef>
          </c:cat>
          <c:val>
            <c:numRef>
              <c:f>'Graphique 7'!$B$6:$F$6</c:f>
              <c:numCache>
                <c:formatCode>0.0%</c:formatCode>
                <c:ptCount val="5"/>
                <c:pt idx="0">
                  <c:v>8.3000000000000004E-2</c:v>
                </c:pt>
                <c:pt idx="1">
                  <c:v>0.09</c:v>
                </c:pt>
                <c:pt idx="2">
                  <c:v>8.8999999999999996E-2</c:v>
                </c:pt>
                <c:pt idx="3">
                  <c:v>8.4000000000000005E-2</c:v>
                </c:pt>
                <c:pt idx="4">
                  <c:v>9.8000000000000004E-2</c:v>
                </c:pt>
              </c:numCache>
            </c:numRef>
          </c:val>
          <c:smooth val="0"/>
          <c:extLst>
            <c:ext xmlns:c16="http://schemas.microsoft.com/office/drawing/2014/chart" uri="{C3380CC4-5D6E-409C-BE32-E72D297353CC}">
              <c16:uniqueId val="{00000002-0E1F-4A6C-AF77-B9ECA5A661D5}"/>
            </c:ext>
          </c:extLst>
        </c:ser>
        <c:ser>
          <c:idx val="5"/>
          <c:order val="3"/>
          <c:tx>
            <c:strRef>
              <c:f>'Graphique 7'!$A$7</c:f>
              <c:strCache>
                <c:ptCount val="1"/>
                <c:pt idx="0">
                  <c:v>STS</c:v>
                </c:pt>
              </c:strCache>
            </c:strRef>
          </c:tx>
          <c:spPr>
            <a:ln w="28575" cap="rnd" cmpd="sng" algn="ctr">
              <a:solidFill>
                <a:schemeClr val="accent1">
                  <a:tint val="65000"/>
                  <a:shade val="95000"/>
                  <a:satMod val="105000"/>
                </a:schemeClr>
              </a:solidFill>
              <a:prstDash val="sysDash"/>
              <a:round/>
            </a:ln>
            <a:effectLst/>
          </c:spPr>
          <c:marker>
            <c:symbol val="none"/>
          </c:marker>
          <c:cat>
            <c:numRef>
              <c:f>'Graphique 7'!$B$3:$F$3</c:f>
              <c:numCache>
                <c:formatCode>General</c:formatCode>
                <c:ptCount val="5"/>
                <c:pt idx="0">
                  <c:v>2019</c:v>
                </c:pt>
                <c:pt idx="1">
                  <c:v>2020</c:v>
                </c:pt>
                <c:pt idx="2">
                  <c:v>2021</c:v>
                </c:pt>
                <c:pt idx="3">
                  <c:v>2022</c:v>
                </c:pt>
                <c:pt idx="4">
                  <c:v>2023</c:v>
                </c:pt>
              </c:numCache>
            </c:numRef>
          </c:cat>
          <c:val>
            <c:numRef>
              <c:f>'Graphique 7'!$B$7:$F$7</c:f>
              <c:numCache>
                <c:formatCode>0.0%</c:formatCode>
                <c:ptCount val="5"/>
                <c:pt idx="0">
                  <c:v>7.0000000000000001E-3</c:v>
                </c:pt>
                <c:pt idx="1">
                  <c:v>7.0000000000000001E-3</c:v>
                </c:pt>
                <c:pt idx="2">
                  <c:v>7.0000000000000001E-3</c:v>
                </c:pt>
                <c:pt idx="3">
                  <c:v>0.01</c:v>
                </c:pt>
                <c:pt idx="4">
                  <c:v>1.4E-2</c:v>
                </c:pt>
              </c:numCache>
            </c:numRef>
          </c:val>
          <c:smooth val="0"/>
          <c:extLst>
            <c:ext xmlns:c16="http://schemas.microsoft.com/office/drawing/2014/chart" uri="{C3380CC4-5D6E-409C-BE32-E72D297353CC}">
              <c16:uniqueId val="{00000003-0E1F-4A6C-AF77-B9ECA5A661D5}"/>
            </c:ext>
          </c:extLst>
        </c:ser>
        <c:ser>
          <c:idx val="6"/>
          <c:order val="4"/>
          <c:tx>
            <c:strRef>
              <c:f>'Graphique 7'!$A$8</c:f>
              <c:strCache>
                <c:ptCount val="1"/>
                <c:pt idx="0">
                  <c:v>Écoles de commerce, gestion et comptabilité</c:v>
                </c:pt>
              </c:strCache>
            </c:strRef>
          </c:tx>
          <c:spPr>
            <a:ln w="28575" cap="rnd" cmpd="sng" algn="ctr">
              <a:solidFill>
                <a:schemeClr val="accent1">
                  <a:tint val="48000"/>
                  <a:shade val="95000"/>
                  <a:satMod val="105000"/>
                </a:schemeClr>
              </a:solidFill>
              <a:prstDash val="solid"/>
              <a:round/>
            </a:ln>
            <a:effectLst/>
          </c:spPr>
          <c:marker>
            <c:symbol val="none"/>
          </c:marker>
          <c:cat>
            <c:numRef>
              <c:f>'Graphique 7'!$B$3:$F$3</c:f>
              <c:numCache>
                <c:formatCode>General</c:formatCode>
                <c:ptCount val="5"/>
                <c:pt idx="0">
                  <c:v>2019</c:v>
                </c:pt>
                <c:pt idx="1">
                  <c:v>2020</c:v>
                </c:pt>
                <c:pt idx="2">
                  <c:v>2021</c:v>
                </c:pt>
                <c:pt idx="3">
                  <c:v>2022</c:v>
                </c:pt>
                <c:pt idx="4">
                  <c:v>2023</c:v>
                </c:pt>
              </c:numCache>
            </c:numRef>
          </c:cat>
          <c:val>
            <c:numRef>
              <c:f>'Graphique 7'!$B$8:$F$8</c:f>
              <c:numCache>
                <c:formatCode>0.0%</c:formatCode>
                <c:ptCount val="5"/>
                <c:pt idx="0">
                  <c:v>0.121</c:v>
                </c:pt>
                <c:pt idx="1">
                  <c:v>0.127</c:v>
                </c:pt>
                <c:pt idx="2">
                  <c:v>0.112</c:v>
                </c:pt>
                <c:pt idx="3">
                  <c:v>0.125</c:v>
                </c:pt>
                <c:pt idx="4">
                  <c:v>0.13200000000000001</c:v>
                </c:pt>
              </c:numCache>
            </c:numRef>
          </c:val>
          <c:smooth val="0"/>
          <c:extLst>
            <c:ext xmlns:c16="http://schemas.microsoft.com/office/drawing/2014/chart" uri="{C3380CC4-5D6E-409C-BE32-E72D297353CC}">
              <c16:uniqueId val="{00000004-0E1F-4A6C-AF77-B9ECA5A661D5}"/>
            </c:ext>
          </c:extLst>
        </c:ser>
        <c:ser>
          <c:idx val="3"/>
          <c:order val="5"/>
          <c:tx>
            <c:strRef>
              <c:f>'Graphique 7'!$A$9</c:f>
              <c:strCache>
                <c:ptCount val="1"/>
                <c:pt idx="0">
                  <c:v>Total enseignement supérieur</c:v>
                </c:pt>
              </c:strCache>
            </c:strRef>
          </c:tx>
          <c:spPr>
            <a:ln w="28575" cap="rnd" cmpd="sng" algn="ctr">
              <a:solidFill>
                <a:schemeClr val="tx1"/>
              </a:solidFill>
              <a:prstDash val="sysDash"/>
              <a:round/>
            </a:ln>
            <a:effectLst/>
          </c:spPr>
          <c:marker>
            <c:symbol val="none"/>
          </c:marker>
          <c:cat>
            <c:numRef>
              <c:f>'Graphique 7'!$B$3:$F$3</c:f>
              <c:numCache>
                <c:formatCode>General</c:formatCode>
                <c:ptCount val="5"/>
                <c:pt idx="0">
                  <c:v>2019</c:v>
                </c:pt>
                <c:pt idx="1">
                  <c:v>2020</c:v>
                </c:pt>
                <c:pt idx="2">
                  <c:v>2021</c:v>
                </c:pt>
                <c:pt idx="3">
                  <c:v>2022</c:v>
                </c:pt>
                <c:pt idx="4">
                  <c:v>2023</c:v>
                </c:pt>
              </c:numCache>
            </c:numRef>
          </c:cat>
          <c:val>
            <c:numRef>
              <c:f>'Graphique 7'!$B$9:$F$9</c:f>
              <c:numCache>
                <c:formatCode>0.0%</c:formatCode>
                <c:ptCount val="5"/>
                <c:pt idx="0">
                  <c:v>0.08</c:v>
                </c:pt>
                <c:pt idx="1">
                  <c:v>0.08</c:v>
                </c:pt>
                <c:pt idx="2">
                  <c:v>7.6999999999999999E-2</c:v>
                </c:pt>
                <c:pt idx="3">
                  <c:v>8.1000000000000003E-2</c:v>
                </c:pt>
                <c:pt idx="4">
                  <c:v>9.9000000000000005E-2</c:v>
                </c:pt>
              </c:numCache>
            </c:numRef>
          </c:val>
          <c:smooth val="0"/>
          <c:extLst>
            <c:ext xmlns:c16="http://schemas.microsoft.com/office/drawing/2014/chart" uri="{C3380CC4-5D6E-409C-BE32-E72D297353CC}">
              <c16:uniqueId val="{00000000-997B-448B-824E-2A07BD5A91CF}"/>
            </c:ext>
          </c:extLst>
        </c:ser>
        <c:dLbls>
          <c:showLegendKey val="0"/>
          <c:showVal val="0"/>
          <c:showCatName val="0"/>
          <c:showSerName val="0"/>
          <c:showPercent val="0"/>
          <c:showBubbleSize val="0"/>
        </c:dLbls>
        <c:smooth val="0"/>
        <c:axId val="226113408"/>
        <c:axId val="226114944"/>
      </c:lineChart>
      <c:catAx>
        <c:axId val="226113408"/>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fr-FR"/>
          </a:p>
        </c:txPr>
        <c:crossAx val="226114944"/>
        <c:crosses val="autoZero"/>
        <c:auto val="1"/>
        <c:lblAlgn val="ctr"/>
        <c:lblOffset val="100"/>
        <c:tickLblSkip val="1"/>
        <c:tickMarkSkip val="1"/>
        <c:noMultiLvlLbl val="0"/>
      </c:catAx>
      <c:valAx>
        <c:axId val="226114944"/>
        <c:scaling>
          <c:orientation val="minMax"/>
          <c:max val="0.22000000000000003"/>
          <c:min val="0"/>
        </c:scaling>
        <c:delete val="0"/>
        <c:axPos val="l"/>
        <c:majorGridlines>
          <c:spPr>
            <a:ln w="3175" cap="flat" cmpd="sng" algn="ctr">
              <a:solidFill>
                <a:schemeClr val="bg1">
                  <a:lumMod val="75000"/>
                </a:schemeClr>
              </a:solidFill>
              <a:prstDash val="solid"/>
              <a:round/>
            </a:ln>
            <a:effectLst/>
          </c:spPr>
        </c:majorGridlines>
        <c:numFmt formatCode="0.0%"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Arial"/>
                <a:ea typeface="Arial"/>
                <a:cs typeface="Arial"/>
              </a:defRPr>
            </a:pPr>
            <a:endParaRPr lang="fr-FR"/>
          </a:p>
        </c:txPr>
        <c:crossAx val="226113408"/>
        <c:crosses val="autoZero"/>
        <c:crossBetween val="between"/>
        <c:majorUnit val="2.0000000000000004E-2"/>
      </c:valAx>
      <c:spPr>
        <a:noFill/>
        <a:ln w="25400">
          <a:noFill/>
        </a:ln>
        <a:effectLst/>
      </c:spPr>
    </c:plotArea>
    <c:legend>
      <c:legendPos val="r"/>
      <c:layout>
        <c:manualLayout>
          <c:xMode val="edge"/>
          <c:yMode val="edge"/>
          <c:x val="2.9078140066810879E-3"/>
          <c:y val="0.83456374203224581"/>
          <c:w val="0.98519679611254907"/>
          <c:h val="0.12019816272965879"/>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900" b="0" i="0" u="none" strike="noStrike" kern="1200"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5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98556078613497"/>
          <c:y val="4.2861097440944879E-2"/>
          <c:w val="0.7907780428250758"/>
          <c:h val="0.91507874015748036"/>
        </c:manualLayout>
      </c:layout>
      <c:doughnutChart>
        <c:varyColors val="1"/>
        <c:ser>
          <c:idx val="1"/>
          <c:order val="0"/>
          <c:tx>
            <c:v>Continent</c:v>
          </c:tx>
          <c:dPt>
            <c:idx val="0"/>
            <c:bubble3D val="0"/>
            <c:spPr>
              <a:solidFill>
                <a:schemeClr val="accent5">
                  <a:lumMod val="50000"/>
                </a:schemeClr>
              </a:solidFill>
            </c:spPr>
            <c:extLst>
              <c:ext xmlns:c16="http://schemas.microsoft.com/office/drawing/2014/chart" uri="{C3380CC4-5D6E-409C-BE32-E72D297353CC}">
                <c16:uniqueId val="{00000001-7AC6-4202-BF6C-69709D0BE73C}"/>
              </c:ext>
            </c:extLst>
          </c:dPt>
          <c:dPt>
            <c:idx val="1"/>
            <c:bubble3D val="0"/>
            <c:spPr>
              <a:solidFill>
                <a:schemeClr val="accent6">
                  <a:lumMod val="75000"/>
                </a:schemeClr>
              </a:solidFill>
            </c:spPr>
            <c:extLst>
              <c:ext xmlns:c16="http://schemas.microsoft.com/office/drawing/2014/chart" uri="{C3380CC4-5D6E-409C-BE32-E72D297353CC}">
                <c16:uniqueId val="{00000003-7AC6-4202-BF6C-69709D0BE73C}"/>
              </c:ext>
            </c:extLst>
          </c:dPt>
          <c:dPt>
            <c:idx val="2"/>
            <c:bubble3D val="0"/>
            <c:spPr>
              <a:solidFill>
                <a:schemeClr val="accent3">
                  <a:lumMod val="50000"/>
                </a:schemeClr>
              </a:solidFill>
            </c:spPr>
            <c:extLst>
              <c:ext xmlns:c16="http://schemas.microsoft.com/office/drawing/2014/chart" uri="{C3380CC4-5D6E-409C-BE32-E72D297353CC}">
                <c16:uniqueId val="{00000005-7AC6-4202-BF6C-69709D0BE73C}"/>
              </c:ext>
            </c:extLst>
          </c:dPt>
          <c:dPt>
            <c:idx val="3"/>
            <c:bubble3D val="0"/>
            <c:spPr>
              <a:solidFill>
                <a:schemeClr val="accent4">
                  <a:lumMod val="50000"/>
                </a:schemeClr>
              </a:solidFill>
            </c:spPr>
            <c:extLst>
              <c:ext xmlns:c16="http://schemas.microsoft.com/office/drawing/2014/chart" uri="{C3380CC4-5D6E-409C-BE32-E72D297353CC}">
                <c16:uniqueId val="{00000007-7AC6-4202-BF6C-69709D0BE73C}"/>
              </c:ext>
            </c:extLst>
          </c:dPt>
          <c:dPt>
            <c:idx val="4"/>
            <c:bubble3D val="0"/>
            <c:extLst>
              <c:ext xmlns:c16="http://schemas.microsoft.com/office/drawing/2014/chart" uri="{C3380CC4-5D6E-409C-BE32-E72D297353CC}">
                <c16:uniqueId val="{00000008-7AC6-4202-BF6C-69709D0BE73C}"/>
              </c:ext>
            </c:extLst>
          </c:dPt>
          <c:dPt>
            <c:idx val="5"/>
            <c:bubble3D val="0"/>
            <c:extLst>
              <c:ext xmlns:c16="http://schemas.microsoft.com/office/drawing/2014/chart" uri="{C3380CC4-5D6E-409C-BE32-E72D297353CC}">
                <c16:uniqueId val="{00000009-7AC6-4202-BF6C-69709D0BE73C}"/>
              </c:ext>
            </c:extLst>
          </c:dPt>
          <c:dPt>
            <c:idx val="6"/>
            <c:bubble3D val="0"/>
            <c:extLst>
              <c:ext xmlns:c16="http://schemas.microsoft.com/office/drawing/2014/chart" uri="{C3380CC4-5D6E-409C-BE32-E72D297353CC}">
                <c16:uniqueId val="{0000000A-7AC6-4202-BF6C-69709D0BE73C}"/>
              </c:ext>
            </c:extLst>
          </c:dPt>
          <c:dPt>
            <c:idx val="7"/>
            <c:bubble3D val="0"/>
            <c:extLst>
              <c:ext xmlns:c16="http://schemas.microsoft.com/office/drawing/2014/chart" uri="{C3380CC4-5D6E-409C-BE32-E72D297353CC}">
                <c16:uniqueId val="{0000000B-7AC6-4202-BF6C-69709D0BE73C}"/>
              </c:ext>
            </c:extLst>
          </c:dPt>
          <c:dPt>
            <c:idx val="8"/>
            <c:bubble3D val="0"/>
            <c:extLst>
              <c:ext xmlns:c16="http://schemas.microsoft.com/office/drawing/2014/chart" uri="{C3380CC4-5D6E-409C-BE32-E72D297353CC}">
                <c16:uniqueId val="{0000000C-7AC6-4202-BF6C-69709D0BE73C}"/>
              </c:ext>
            </c:extLst>
          </c:dPt>
          <c:dPt>
            <c:idx val="9"/>
            <c:bubble3D val="0"/>
            <c:extLst>
              <c:ext xmlns:c16="http://schemas.microsoft.com/office/drawing/2014/chart" uri="{C3380CC4-5D6E-409C-BE32-E72D297353CC}">
                <c16:uniqueId val="{0000000D-7AC6-4202-BF6C-69709D0BE73C}"/>
              </c:ext>
            </c:extLst>
          </c:dPt>
          <c:dPt>
            <c:idx val="10"/>
            <c:bubble3D val="0"/>
            <c:extLst>
              <c:ext xmlns:c16="http://schemas.microsoft.com/office/drawing/2014/chart" uri="{C3380CC4-5D6E-409C-BE32-E72D297353CC}">
                <c16:uniqueId val="{0000000E-7AC6-4202-BF6C-69709D0BE73C}"/>
              </c:ext>
            </c:extLst>
          </c:dPt>
          <c:cat>
            <c:strRef>
              <c:f>'Annexe 4'!$A$5:$A$15</c:f>
              <c:strCache>
                <c:ptCount val="11"/>
                <c:pt idx="0">
                  <c:v>Maroc</c:v>
                </c:pt>
                <c:pt idx="1">
                  <c:v>Algérie</c:v>
                </c:pt>
                <c:pt idx="2">
                  <c:v>Tunisie</c:v>
                </c:pt>
                <c:pt idx="3">
                  <c:v>Sénégal</c:v>
                </c:pt>
                <c:pt idx="4">
                  <c:v>Autres Afrique</c:v>
                </c:pt>
                <c:pt idx="5">
                  <c:v>Chine</c:v>
                </c:pt>
                <c:pt idx="6">
                  <c:v>Autres Asie, Océanie</c:v>
                </c:pt>
                <c:pt idx="7">
                  <c:v>Allemagne</c:v>
                </c:pt>
                <c:pt idx="8">
                  <c:v>Italie</c:v>
                </c:pt>
                <c:pt idx="9">
                  <c:v>Autres Europe</c:v>
                </c:pt>
                <c:pt idx="10">
                  <c:v>Amérique</c:v>
                </c:pt>
              </c:strCache>
            </c:strRef>
          </c:cat>
          <c:val>
            <c:numRef>
              <c:f>'Annexe 4'!$B$16:$B$19</c:f>
              <c:numCache>
                <c:formatCode>0%</c:formatCode>
                <c:ptCount val="4"/>
                <c:pt idx="0">
                  <c:v>0.52</c:v>
                </c:pt>
                <c:pt idx="1">
                  <c:v>0.22</c:v>
                </c:pt>
                <c:pt idx="2">
                  <c:v>0.17</c:v>
                </c:pt>
                <c:pt idx="3">
                  <c:v>0.09</c:v>
                </c:pt>
              </c:numCache>
            </c:numRef>
          </c:val>
          <c:extLst>
            <c:ext xmlns:c16="http://schemas.microsoft.com/office/drawing/2014/chart" uri="{C3380CC4-5D6E-409C-BE32-E72D297353CC}">
              <c16:uniqueId val="{0000000F-7AC6-4202-BF6C-69709D0BE73C}"/>
            </c:ext>
          </c:extLst>
        </c:ser>
        <c:ser>
          <c:idx val="0"/>
          <c:order val="1"/>
          <c:tx>
            <c:v>Serie 1</c:v>
          </c:tx>
          <c:dPt>
            <c:idx val="0"/>
            <c:bubble3D val="0"/>
            <c:spPr>
              <a:solidFill>
                <a:schemeClr val="accent5">
                  <a:lumMod val="75000"/>
                </a:schemeClr>
              </a:solidFill>
            </c:spPr>
            <c:extLst>
              <c:ext xmlns:c16="http://schemas.microsoft.com/office/drawing/2014/chart" uri="{C3380CC4-5D6E-409C-BE32-E72D297353CC}">
                <c16:uniqueId val="{00000011-7AC6-4202-BF6C-69709D0BE73C}"/>
              </c:ext>
            </c:extLst>
          </c:dPt>
          <c:dPt>
            <c:idx val="1"/>
            <c:bubble3D val="0"/>
            <c:spPr>
              <a:solidFill>
                <a:schemeClr val="accent5">
                  <a:lumMod val="60000"/>
                  <a:lumOff val="40000"/>
                </a:schemeClr>
              </a:solidFill>
            </c:spPr>
            <c:extLst>
              <c:ext xmlns:c16="http://schemas.microsoft.com/office/drawing/2014/chart" uri="{C3380CC4-5D6E-409C-BE32-E72D297353CC}">
                <c16:uniqueId val="{00000013-7AC6-4202-BF6C-69709D0BE73C}"/>
              </c:ext>
            </c:extLst>
          </c:dPt>
          <c:dPt>
            <c:idx val="2"/>
            <c:bubble3D val="0"/>
            <c:spPr>
              <a:solidFill>
                <a:schemeClr val="accent5">
                  <a:lumMod val="40000"/>
                  <a:lumOff val="60000"/>
                </a:schemeClr>
              </a:solidFill>
            </c:spPr>
            <c:extLst>
              <c:ext xmlns:c16="http://schemas.microsoft.com/office/drawing/2014/chart" uri="{C3380CC4-5D6E-409C-BE32-E72D297353CC}">
                <c16:uniqueId val="{00000015-7AC6-4202-BF6C-69709D0BE73C}"/>
              </c:ext>
            </c:extLst>
          </c:dPt>
          <c:dPt>
            <c:idx val="3"/>
            <c:bubble3D val="0"/>
            <c:spPr>
              <a:solidFill>
                <a:schemeClr val="accent5">
                  <a:lumMod val="20000"/>
                  <a:lumOff val="80000"/>
                </a:schemeClr>
              </a:solidFill>
            </c:spPr>
            <c:extLst>
              <c:ext xmlns:c16="http://schemas.microsoft.com/office/drawing/2014/chart" uri="{C3380CC4-5D6E-409C-BE32-E72D297353CC}">
                <c16:uniqueId val="{00000017-7AC6-4202-BF6C-69709D0BE73C}"/>
              </c:ext>
            </c:extLst>
          </c:dPt>
          <c:dPt>
            <c:idx val="4"/>
            <c:bubble3D val="0"/>
            <c:spPr>
              <a:solidFill>
                <a:schemeClr val="bg1">
                  <a:lumMod val="75000"/>
                </a:schemeClr>
              </a:solidFill>
            </c:spPr>
            <c:extLst>
              <c:ext xmlns:c16="http://schemas.microsoft.com/office/drawing/2014/chart" uri="{C3380CC4-5D6E-409C-BE32-E72D297353CC}">
                <c16:uniqueId val="{00000019-7AC6-4202-BF6C-69709D0BE73C}"/>
              </c:ext>
            </c:extLst>
          </c:dPt>
          <c:dPt>
            <c:idx val="5"/>
            <c:bubble3D val="0"/>
            <c:spPr>
              <a:solidFill>
                <a:schemeClr val="accent6">
                  <a:lumMod val="60000"/>
                  <a:lumOff val="40000"/>
                </a:schemeClr>
              </a:solidFill>
            </c:spPr>
            <c:extLst>
              <c:ext xmlns:c16="http://schemas.microsoft.com/office/drawing/2014/chart" uri="{C3380CC4-5D6E-409C-BE32-E72D297353CC}">
                <c16:uniqueId val="{0000001B-7AC6-4202-BF6C-69709D0BE73C}"/>
              </c:ext>
            </c:extLst>
          </c:dPt>
          <c:dPt>
            <c:idx val="6"/>
            <c:bubble3D val="0"/>
            <c:spPr>
              <a:solidFill>
                <a:schemeClr val="accent6">
                  <a:lumMod val="40000"/>
                  <a:lumOff val="60000"/>
                </a:schemeClr>
              </a:solidFill>
            </c:spPr>
            <c:extLst>
              <c:ext xmlns:c16="http://schemas.microsoft.com/office/drawing/2014/chart" uri="{C3380CC4-5D6E-409C-BE32-E72D297353CC}">
                <c16:uniqueId val="{0000001D-7AC6-4202-BF6C-69709D0BE73C}"/>
              </c:ext>
            </c:extLst>
          </c:dPt>
          <c:dPt>
            <c:idx val="7"/>
            <c:bubble3D val="0"/>
            <c:spPr>
              <a:solidFill>
                <a:schemeClr val="accent3">
                  <a:lumMod val="75000"/>
                </a:schemeClr>
              </a:solidFill>
            </c:spPr>
            <c:extLst>
              <c:ext xmlns:c16="http://schemas.microsoft.com/office/drawing/2014/chart" uri="{C3380CC4-5D6E-409C-BE32-E72D297353CC}">
                <c16:uniqueId val="{0000001F-7AC6-4202-BF6C-69709D0BE73C}"/>
              </c:ext>
            </c:extLst>
          </c:dPt>
          <c:dPt>
            <c:idx val="8"/>
            <c:bubble3D val="0"/>
            <c:spPr>
              <a:solidFill>
                <a:schemeClr val="accent3">
                  <a:lumMod val="60000"/>
                  <a:lumOff val="40000"/>
                </a:schemeClr>
              </a:solidFill>
            </c:spPr>
            <c:extLst>
              <c:ext xmlns:c16="http://schemas.microsoft.com/office/drawing/2014/chart" uri="{C3380CC4-5D6E-409C-BE32-E72D297353CC}">
                <c16:uniqueId val="{00000021-7AC6-4202-BF6C-69709D0BE73C}"/>
              </c:ext>
            </c:extLst>
          </c:dPt>
          <c:dPt>
            <c:idx val="9"/>
            <c:bubble3D val="0"/>
            <c:spPr>
              <a:solidFill>
                <a:schemeClr val="accent3">
                  <a:lumMod val="40000"/>
                  <a:lumOff val="60000"/>
                </a:schemeClr>
              </a:solidFill>
            </c:spPr>
            <c:extLst>
              <c:ext xmlns:c16="http://schemas.microsoft.com/office/drawing/2014/chart" uri="{C3380CC4-5D6E-409C-BE32-E72D297353CC}">
                <c16:uniqueId val="{00000023-7AC6-4202-BF6C-69709D0BE73C}"/>
              </c:ext>
            </c:extLst>
          </c:dPt>
          <c:dPt>
            <c:idx val="10"/>
            <c:bubble3D val="0"/>
            <c:spPr>
              <a:solidFill>
                <a:schemeClr val="accent4">
                  <a:lumMod val="40000"/>
                  <a:lumOff val="60000"/>
                </a:schemeClr>
              </a:solidFill>
            </c:spPr>
            <c:extLst>
              <c:ext xmlns:c16="http://schemas.microsoft.com/office/drawing/2014/chart" uri="{C3380CC4-5D6E-409C-BE32-E72D297353CC}">
                <c16:uniqueId val="{00000025-7AC6-4202-BF6C-69709D0BE73C}"/>
              </c:ext>
            </c:extLst>
          </c:dPt>
          <c:dLbls>
            <c:dLbl>
              <c:idx val="12"/>
              <c:delete val="1"/>
              <c:extLst>
                <c:ext xmlns:c15="http://schemas.microsoft.com/office/drawing/2012/chart" uri="{CE6537A1-D6FC-4f65-9D91-7224C49458BB}"/>
                <c:ext xmlns:c16="http://schemas.microsoft.com/office/drawing/2014/chart" uri="{C3380CC4-5D6E-409C-BE32-E72D297353CC}">
                  <c16:uniqueId val="{00000026-7AC6-4202-BF6C-69709D0BE73C}"/>
                </c:ext>
              </c:extLst>
            </c:dLbl>
            <c:spPr>
              <a:noFill/>
              <a:ln>
                <a:noFill/>
              </a:ln>
              <a:effectLst/>
            </c:spPr>
            <c:txPr>
              <a:bodyPr/>
              <a:lstStyle/>
              <a:p>
                <a:pPr>
                  <a:defRPr sz="800" b="0" i="0" u="none" strike="noStrike" baseline="0">
                    <a:solidFill>
                      <a:srgbClr val="000000"/>
                    </a:solidFill>
                    <a:latin typeface="Calibri"/>
                    <a:ea typeface="Calibri"/>
                    <a:cs typeface="Calibri"/>
                  </a:defRPr>
                </a:pPr>
                <a:endParaRPr lang="fr-FR"/>
              </a:p>
            </c:txPr>
            <c:showLegendKey val="0"/>
            <c:showVal val="1"/>
            <c:showCatName val="1"/>
            <c:showSerName val="0"/>
            <c:showPercent val="0"/>
            <c:showBubbleSize val="0"/>
            <c:showLeaderLines val="0"/>
            <c:extLst>
              <c:ext xmlns:c15="http://schemas.microsoft.com/office/drawing/2012/chart" uri="{CE6537A1-D6FC-4f65-9D91-7224C49458BB}">
                <c15:layout/>
              </c:ext>
            </c:extLst>
          </c:dLbls>
          <c:cat>
            <c:strRef>
              <c:f>'Annexe 4'!$A$5:$A$15</c:f>
              <c:strCache>
                <c:ptCount val="11"/>
                <c:pt idx="0">
                  <c:v>Maroc</c:v>
                </c:pt>
                <c:pt idx="1">
                  <c:v>Algérie</c:v>
                </c:pt>
                <c:pt idx="2">
                  <c:v>Tunisie</c:v>
                </c:pt>
                <c:pt idx="3">
                  <c:v>Sénégal</c:v>
                </c:pt>
                <c:pt idx="4">
                  <c:v>Autres Afrique</c:v>
                </c:pt>
                <c:pt idx="5">
                  <c:v>Chine</c:v>
                </c:pt>
                <c:pt idx="6">
                  <c:v>Autres Asie, Océanie</c:v>
                </c:pt>
                <c:pt idx="7">
                  <c:v>Allemagne</c:v>
                </c:pt>
                <c:pt idx="8">
                  <c:v>Italie</c:v>
                </c:pt>
                <c:pt idx="9">
                  <c:v>Autres Europe</c:v>
                </c:pt>
                <c:pt idx="10">
                  <c:v>Amérique</c:v>
                </c:pt>
              </c:strCache>
            </c:strRef>
          </c:cat>
          <c:val>
            <c:numRef>
              <c:f>'Annexe 4'!$B$5:$B$15</c:f>
              <c:numCache>
                <c:formatCode>0%</c:formatCode>
                <c:ptCount val="11"/>
                <c:pt idx="0">
                  <c:v>0.14000000000000001</c:v>
                </c:pt>
                <c:pt idx="1">
                  <c:v>0.08</c:v>
                </c:pt>
                <c:pt idx="2">
                  <c:v>0.05</c:v>
                </c:pt>
                <c:pt idx="3">
                  <c:v>0.04</c:v>
                </c:pt>
                <c:pt idx="4">
                  <c:v>0.21</c:v>
                </c:pt>
                <c:pt idx="5">
                  <c:v>7.0000000000000007E-2</c:v>
                </c:pt>
                <c:pt idx="6">
                  <c:v>0.15</c:v>
                </c:pt>
                <c:pt idx="7">
                  <c:v>0.02</c:v>
                </c:pt>
                <c:pt idx="8">
                  <c:v>0.04</c:v>
                </c:pt>
                <c:pt idx="9">
                  <c:v>0.11</c:v>
                </c:pt>
                <c:pt idx="10">
                  <c:v>0.09</c:v>
                </c:pt>
              </c:numCache>
            </c:numRef>
          </c:val>
          <c:extLst>
            <c:ext xmlns:c16="http://schemas.microsoft.com/office/drawing/2014/chart" uri="{C3380CC4-5D6E-409C-BE32-E72D297353CC}">
              <c16:uniqueId val="{00000027-7AC6-4202-BF6C-69709D0BE73C}"/>
            </c:ext>
          </c:extLst>
        </c:ser>
        <c:dLbls>
          <c:showLegendKey val="0"/>
          <c:showVal val="0"/>
          <c:showCatName val="0"/>
          <c:showSerName val="0"/>
          <c:showPercent val="0"/>
          <c:showBubbleSize val="0"/>
          <c:showLeaderLines val="0"/>
        </c:dLbls>
        <c:firstSliceAng val="0"/>
        <c:holeSize val="10"/>
      </c:doughnut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29694</xdr:colOff>
      <xdr:row>12</xdr:row>
      <xdr:rowOff>76200</xdr:rowOff>
    </xdr:from>
    <xdr:to>
      <xdr:col>7</xdr:col>
      <xdr:colOff>752475</xdr:colOff>
      <xdr:row>45</xdr:row>
      <xdr:rowOff>66675</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36</xdr:row>
      <xdr:rowOff>19050</xdr:rowOff>
    </xdr:from>
    <xdr:to>
      <xdr:col>1</xdr:col>
      <xdr:colOff>0</xdr:colOff>
      <xdr:row>37</xdr:row>
      <xdr:rowOff>47625</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66675" y="5953125"/>
          <a:ext cx="5257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c:userShapes xmlns:c="http://schemas.openxmlformats.org/drawingml/2006/chart">
  <cdr:relSizeAnchor xmlns:cdr="http://schemas.openxmlformats.org/drawingml/2006/chartDrawing">
    <cdr:from>
      <cdr:x>0.09282</cdr:x>
      <cdr:y>0.49127</cdr:y>
    </cdr:from>
    <cdr:to>
      <cdr:x>0.34255</cdr:x>
      <cdr:y>0.54075</cdr:y>
    </cdr:to>
    <cdr:sp macro="" textlink="">
      <cdr:nvSpPr>
        <cdr:cNvPr id="2" name="ZoneTexte 1"/>
        <cdr:cNvSpPr txBox="1"/>
      </cdr:nvSpPr>
      <cdr:spPr>
        <a:xfrm xmlns:a="http://schemas.openxmlformats.org/drawingml/2006/main">
          <a:off x="800101" y="2629793"/>
          <a:ext cx="2152724" cy="264869"/>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fr-FR" sz="1000" b="1">
              <a:solidFill>
                <a:sysClr val="windowText" lastClr="000000"/>
              </a:solidFill>
              <a:latin typeface="Arial" panose="020B0604020202020204" pitchFamily="34" charset="0"/>
              <a:cs typeface="Arial" panose="020B0604020202020204" pitchFamily="34" charset="0"/>
            </a:rPr>
            <a:t>Ensemble des diplômes délivrés</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555625</xdr:colOff>
      <xdr:row>16</xdr:row>
      <xdr:rowOff>30690</xdr:rowOff>
    </xdr:from>
    <xdr:to>
      <xdr:col>10</xdr:col>
      <xdr:colOff>482600</xdr:colOff>
      <xdr:row>40</xdr:row>
      <xdr:rowOff>114300</xdr:rowOff>
    </xdr:to>
    <xdr:graphicFrame macro="">
      <xdr:nvGraphicFramePr>
        <xdr:cNvPr id="3" name="Graphique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86844</xdr:colOff>
      <xdr:row>15</xdr:row>
      <xdr:rowOff>9525</xdr:rowOff>
    </xdr:from>
    <xdr:to>
      <xdr:col>10</xdr:col>
      <xdr:colOff>95249</xdr:colOff>
      <xdr:row>48</xdr:row>
      <xdr:rowOff>0</xdr:rowOff>
    </xdr:to>
    <xdr:graphicFrame macro="">
      <xdr:nvGraphicFramePr>
        <xdr:cNvPr id="2054761" name="Graphique 1">
          <a:extLst>
            <a:ext uri="{FF2B5EF4-FFF2-40B4-BE49-F238E27FC236}">
              <a16:creationId xmlns:a16="http://schemas.microsoft.com/office/drawing/2014/main" id="{00000000-0008-0000-0B00-0000695A1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39</xdr:row>
      <xdr:rowOff>19050</xdr:rowOff>
    </xdr:from>
    <xdr:to>
      <xdr:col>1</xdr:col>
      <xdr:colOff>0</xdr:colOff>
      <xdr:row>40</xdr:row>
      <xdr:rowOff>47625</xdr:rowOff>
    </xdr:to>
    <xdr:sp macro="" textlink="">
      <xdr:nvSpPr>
        <xdr:cNvPr id="2054762" name="Text Box 2">
          <a:extLst>
            <a:ext uri="{FF2B5EF4-FFF2-40B4-BE49-F238E27FC236}">
              <a16:creationId xmlns:a16="http://schemas.microsoft.com/office/drawing/2014/main" id="{00000000-0008-0000-0B00-00006A5A1F00}"/>
            </a:ext>
          </a:extLst>
        </xdr:cNvPr>
        <xdr:cNvSpPr txBox="1">
          <a:spLocks noChangeArrowheads="1"/>
        </xdr:cNvSpPr>
      </xdr:nvSpPr>
      <xdr:spPr bwMode="auto">
        <a:xfrm>
          <a:off x="66675" y="7077075"/>
          <a:ext cx="5476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3.xml><?xml version="1.0" encoding="utf-8"?>
<c:userShapes xmlns:c="http://schemas.openxmlformats.org/drawingml/2006/chart">
  <cdr:relSizeAnchor xmlns:cdr="http://schemas.openxmlformats.org/drawingml/2006/chartDrawing">
    <cdr:from>
      <cdr:x>0.00388</cdr:x>
      <cdr:y>0.9423</cdr:y>
    </cdr:from>
    <cdr:to>
      <cdr:x>0.00388</cdr:x>
      <cdr:y>0.9423</cdr:y>
    </cdr:to>
    <cdr:sp macro="" textlink="">
      <cdr:nvSpPr>
        <cdr:cNvPr id="26625" name="Text Box 1"/>
        <cdr:cNvSpPr txBox="1">
          <a:spLocks xmlns:a="http://schemas.openxmlformats.org/drawingml/2006/main" noChangeArrowheads="1"/>
        </cdr:cNvSpPr>
      </cdr:nvSpPr>
      <cdr:spPr bwMode="auto">
        <a:xfrm xmlns:a="http://schemas.openxmlformats.org/drawingml/2006/main">
          <a:off x="50800" y="3638225"/>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1" u="none" strike="noStrike" baseline="0">
              <a:solidFill>
                <a:srgbClr val="000000"/>
              </a:solidFill>
              <a:latin typeface="Arial"/>
              <a:cs typeface="Arial"/>
            </a:rPr>
            <a:t>Sources : MESR-DGESIP-DGRI-SIES et MEN-MESR-DEPP</a:t>
          </a:r>
        </a:p>
      </cdr:txBody>
    </cdr:sp>
  </cdr:relSizeAnchor>
  <cdr:relSizeAnchor xmlns:cdr="http://schemas.openxmlformats.org/drawingml/2006/chartDrawing">
    <cdr:from>
      <cdr:x>0.07972</cdr:x>
      <cdr:y>0.83109</cdr:y>
    </cdr:from>
    <cdr:to>
      <cdr:x>0.20222</cdr:x>
      <cdr:y>1</cdr:y>
    </cdr:to>
    <cdr:sp macro="" textlink="">
      <cdr:nvSpPr>
        <cdr:cNvPr id="2" name="ZoneTexte 1"/>
        <cdr:cNvSpPr txBox="1"/>
      </cdr:nvSpPr>
      <cdr:spPr>
        <a:xfrm xmlns:a="http://schemas.openxmlformats.org/drawingml/2006/main">
          <a:off x="595033" y="51782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5</xdr:col>
      <xdr:colOff>544405</xdr:colOff>
      <xdr:row>3</xdr:row>
      <xdr:rowOff>118346</xdr:rowOff>
    </xdr:from>
    <xdr:to>
      <xdr:col>11</xdr:col>
      <xdr:colOff>252770</xdr:colOff>
      <xdr:row>17</xdr:row>
      <xdr:rowOff>139212</xdr:rowOff>
    </xdr:to>
    <xdr:pic>
      <xdr:nvPicPr>
        <xdr:cNvPr id="14" name="Image 13">
          <a:extLst>
            <a:ext uri="{FF2B5EF4-FFF2-40B4-BE49-F238E27FC236}">
              <a16:creationId xmlns:a16="http://schemas.microsoft.com/office/drawing/2014/main" id="{FC8C6C79-A22A-4DFC-8E21-3090D4F08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405" y="601923"/>
          <a:ext cx="4412250" cy="3120154"/>
        </a:xfrm>
        <a:prstGeom prst="rect">
          <a:avLst/>
        </a:prstGeom>
      </xdr:spPr>
    </xdr:pic>
    <xdr:clientData/>
  </xdr:twoCellAnchor>
  <xdr:twoCellAnchor editAs="oneCell">
    <xdr:from>
      <xdr:col>0</xdr:col>
      <xdr:colOff>194199</xdr:colOff>
      <xdr:row>3</xdr:row>
      <xdr:rowOff>95148</xdr:rowOff>
    </xdr:from>
    <xdr:to>
      <xdr:col>6</xdr:col>
      <xdr:colOff>58615</xdr:colOff>
      <xdr:row>17</xdr:row>
      <xdr:rowOff>133104</xdr:rowOff>
    </xdr:to>
    <xdr:pic>
      <xdr:nvPicPr>
        <xdr:cNvPr id="16" name="Image 15">
          <a:extLst>
            <a:ext uri="{FF2B5EF4-FFF2-40B4-BE49-F238E27FC236}">
              <a16:creationId xmlns:a16="http://schemas.microsoft.com/office/drawing/2014/main" id="{BFBD7A5F-8AA3-46F7-934D-6092697B8E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199" y="578725"/>
          <a:ext cx="4436416" cy="31372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25</xdr:row>
      <xdr:rowOff>133350</xdr:rowOff>
    </xdr:from>
    <xdr:to>
      <xdr:col>8</xdr:col>
      <xdr:colOff>104775</xdr:colOff>
      <xdr:row>57</xdr:row>
      <xdr:rowOff>85725</xdr:rowOff>
    </xdr:to>
    <xdr:graphicFrame macro="">
      <xdr:nvGraphicFramePr>
        <xdr:cNvPr id="3" name="Graphique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0.4363</cdr:x>
      <cdr:y>0.28385</cdr:y>
    </cdr:from>
    <cdr:to>
      <cdr:x>0.53458</cdr:x>
      <cdr:y>0.43423</cdr:y>
    </cdr:to>
    <cdr:sp macro="" textlink="">
      <cdr:nvSpPr>
        <cdr:cNvPr id="2" name="ZoneTexte 1"/>
        <cdr:cNvSpPr txBox="1"/>
      </cdr:nvSpPr>
      <cdr:spPr>
        <a:xfrm xmlns:a="http://schemas.openxmlformats.org/drawingml/2006/main">
          <a:off x="3100195" y="1386999"/>
          <a:ext cx="698343" cy="7348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fr-FR" sz="1100" b="1">
              <a:solidFill>
                <a:schemeClr val="bg1"/>
              </a:solidFill>
            </a:rPr>
            <a:t>Amérique </a:t>
          </a:r>
        </a:p>
        <a:p xmlns:a="http://schemas.openxmlformats.org/drawingml/2006/main">
          <a:pPr algn="ctr"/>
          <a:r>
            <a:rPr lang="fr-FR" sz="1100" b="1">
              <a:solidFill>
                <a:schemeClr val="bg1"/>
              </a:solidFill>
            </a:rPr>
            <a:t>9 %</a:t>
          </a:r>
        </a:p>
      </cdr:txBody>
    </cdr:sp>
  </cdr:relSizeAnchor>
  <cdr:relSizeAnchor xmlns:cdr="http://schemas.openxmlformats.org/drawingml/2006/chartDrawing">
    <cdr:from>
      <cdr:x>0.55567</cdr:x>
      <cdr:y>0.45073</cdr:y>
    </cdr:from>
    <cdr:to>
      <cdr:x>0.65395</cdr:x>
      <cdr:y>0.6011</cdr:y>
    </cdr:to>
    <cdr:sp macro="" textlink="">
      <cdr:nvSpPr>
        <cdr:cNvPr id="3" name="ZoneTexte 1"/>
        <cdr:cNvSpPr txBox="1"/>
      </cdr:nvSpPr>
      <cdr:spPr>
        <a:xfrm xmlns:a="http://schemas.openxmlformats.org/drawingml/2006/main">
          <a:off x="3948416" y="2202389"/>
          <a:ext cx="698343" cy="73480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bg1"/>
              </a:solidFill>
            </a:rPr>
            <a:t>Afrique</a:t>
          </a:r>
        </a:p>
        <a:p xmlns:a="http://schemas.openxmlformats.org/drawingml/2006/main">
          <a:pPr algn="ctr"/>
          <a:r>
            <a:rPr lang="fr-FR" sz="1100" b="1">
              <a:solidFill>
                <a:schemeClr val="bg1"/>
              </a:solidFill>
            </a:rPr>
            <a:t> 52</a:t>
          </a:r>
          <a:r>
            <a:rPr lang="fr-FR" sz="1100" b="1" baseline="0">
              <a:solidFill>
                <a:schemeClr val="bg1"/>
              </a:solidFill>
            </a:rPr>
            <a:t> </a:t>
          </a:r>
          <a:r>
            <a:rPr lang="fr-FR" sz="1100" b="1">
              <a:solidFill>
                <a:schemeClr val="bg1"/>
              </a:solidFill>
            </a:rPr>
            <a:t>%</a:t>
          </a:r>
        </a:p>
      </cdr:txBody>
    </cdr:sp>
  </cdr:relSizeAnchor>
  <cdr:relSizeAnchor xmlns:cdr="http://schemas.openxmlformats.org/drawingml/2006/chartDrawing">
    <cdr:from>
      <cdr:x>0.00546</cdr:x>
      <cdr:y>0.00835</cdr:y>
    </cdr:from>
    <cdr:to>
      <cdr:x>0.10374</cdr:x>
      <cdr:y>0.15873</cdr:y>
    </cdr:to>
    <cdr:sp macro="" textlink="">
      <cdr:nvSpPr>
        <cdr:cNvPr id="4" name="ZoneTexte 1"/>
        <cdr:cNvSpPr txBox="1"/>
      </cdr:nvSpPr>
      <cdr:spPr>
        <a:xfrm xmlns:a="http://schemas.openxmlformats.org/drawingml/2006/main">
          <a:off x="50800" y="508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bg1"/>
              </a:solidFill>
            </a:rPr>
            <a:t>Afrique</a:t>
          </a:r>
        </a:p>
        <a:p xmlns:a="http://schemas.openxmlformats.org/drawingml/2006/main">
          <a:pPr algn="ctr"/>
          <a:r>
            <a:rPr lang="fr-FR" sz="1100" b="1">
              <a:solidFill>
                <a:schemeClr val="bg1"/>
              </a:solidFill>
            </a:rPr>
            <a:t> 11%</a:t>
          </a:r>
        </a:p>
      </cdr:txBody>
    </cdr:sp>
  </cdr:relSizeAnchor>
  <cdr:relSizeAnchor xmlns:cdr="http://schemas.openxmlformats.org/drawingml/2006/chartDrawing">
    <cdr:from>
      <cdr:x>0.40233</cdr:x>
      <cdr:y>0.58967</cdr:y>
    </cdr:from>
    <cdr:to>
      <cdr:x>0.50061</cdr:x>
      <cdr:y>0.74005</cdr:y>
    </cdr:to>
    <cdr:sp macro="" textlink="">
      <cdr:nvSpPr>
        <cdr:cNvPr id="5" name="ZoneTexte 1"/>
        <cdr:cNvSpPr txBox="1"/>
      </cdr:nvSpPr>
      <cdr:spPr>
        <a:xfrm xmlns:a="http://schemas.openxmlformats.org/drawingml/2006/main">
          <a:off x="2858844" y="2881320"/>
          <a:ext cx="698343" cy="7348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bg1"/>
              </a:solidFill>
            </a:rPr>
            <a:t>Asie, Océanie</a:t>
          </a:r>
        </a:p>
        <a:p xmlns:a="http://schemas.openxmlformats.org/drawingml/2006/main">
          <a:pPr algn="ctr"/>
          <a:r>
            <a:rPr lang="fr-FR" sz="1100" b="1">
              <a:solidFill>
                <a:schemeClr val="bg1"/>
              </a:solidFill>
            </a:rPr>
            <a:t>22</a:t>
          </a:r>
          <a:r>
            <a:rPr lang="fr-FR" sz="1100" b="1" baseline="0">
              <a:solidFill>
                <a:schemeClr val="bg1"/>
              </a:solidFill>
            </a:rPr>
            <a:t> </a:t>
          </a:r>
          <a:r>
            <a:rPr lang="fr-FR" sz="1100" b="1">
              <a:solidFill>
                <a:schemeClr val="bg1"/>
              </a:solidFill>
            </a:rPr>
            <a:t>%</a:t>
          </a:r>
        </a:p>
      </cdr:txBody>
    </cdr:sp>
  </cdr:relSizeAnchor>
  <cdr:relSizeAnchor xmlns:cdr="http://schemas.openxmlformats.org/drawingml/2006/chartDrawing">
    <cdr:from>
      <cdr:x>0.36978</cdr:x>
      <cdr:y>0.39676</cdr:y>
    </cdr:from>
    <cdr:to>
      <cdr:x>0.46806</cdr:x>
      <cdr:y>0.54714</cdr:y>
    </cdr:to>
    <cdr:sp macro="" textlink="">
      <cdr:nvSpPr>
        <cdr:cNvPr id="6" name="ZoneTexte 1"/>
        <cdr:cNvSpPr txBox="1"/>
      </cdr:nvSpPr>
      <cdr:spPr>
        <a:xfrm xmlns:a="http://schemas.openxmlformats.org/drawingml/2006/main">
          <a:off x="2627534" y="1938707"/>
          <a:ext cx="698343" cy="7348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solidFill>
                <a:schemeClr val="bg1"/>
              </a:solidFill>
            </a:rPr>
            <a:t>Europe</a:t>
          </a:r>
        </a:p>
        <a:p xmlns:a="http://schemas.openxmlformats.org/drawingml/2006/main">
          <a:pPr algn="ctr"/>
          <a:r>
            <a:rPr lang="fr-FR" sz="1100" b="1">
              <a:solidFill>
                <a:schemeClr val="bg1"/>
              </a:solidFill>
            </a:rPr>
            <a:t>17 %</a:t>
          </a:r>
        </a:p>
      </cdr:txBody>
    </cdr:sp>
  </cdr:relSizeAnchor>
</c:userShapes>
</file>

<file path=xl/drawings/drawing2.xml><?xml version="1.0" encoding="utf-8"?>
<c:userShapes xmlns:c="http://schemas.openxmlformats.org/drawingml/2006/chart">
  <cdr:relSizeAnchor xmlns:cdr="http://schemas.openxmlformats.org/drawingml/2006/chartDrawing">
    <cdr:from>
      <cdr:x>0.00388</cdr:x>
      <cdr:y>0.9423</cdr:y>
    </cdr:from>
    <cdr:to>
      <cdr:x>0.00388</cdr:x>
      <cdr:y>0.9423</cdr:y>
    </cdr:to>
    <cdr:sp macro="" textlink="">
      <cdr:nvSpPr>
        <cdr:cNvPr id="26625" name="Text Box 1"/>
        <cdr:cNvSpPr txBox="1">
          <a:spLocks xmlns:a="http://schemas.openxmlformats.org/drawingml/2006/main" noChangeArrowheads="1"/>
        </cdr:cNvSpPr>
      </cdr:nvSpPr>
      <cdr:spPr bwMode="auto">
        <a:xfrm xmlns:a="http://schemas.openxmlformats.org/drawingml/2006/main">
          <a:off x="50800" y="3638225"/>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1" u="none" strike="noStrike" baseline="0">
              <a:solidFill>
                <a:srgbClr val="000000"/>
              </a:solidFill>
              <a:latin typeface="Arial"/>
              <a:cs typeface="Arial"/>
            </a:rPr>
            <a:t>Sources : MESR-DGESIP-DGRI-SIES et MEN-MESR-DEPP</a:t>
          </a:r>
        </a:p>
      </cdr:txBody>
    </cdr:sp>
  </cdr:relSizeAnchor>
  <cdr:relSizeAnchor xmlns:cdr="http://schemas.openxmlformats.org/drawingml/2006/chartDrawing">
    <cdr:from>
      <cdr:x>0.07972</cdr:x>
      <cdr:y>0.83109</cdr:y>
    </cdr:from>
    <cdr:to>
      <cdr:x>0.20222</cdr:x>
      <cdr:y>1</cdr:y>
    </cdr:to>
    <cdr:sp macro="" textlink="">
      <cdr:nvSpPr>
        <cdr:cNvPr id="2" name="ZoneTexte 1"/>
        <cdr:cNvSpPr txBox="1"/>
      </cdr:nvSpPr>
      <cdr:spPr>
        <a:xfrm xmlns:a="http://schemas.openxmlformats.org/drawingml/2006/main">
          <a:off x="595033" y="51782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47625</xdr:colOff>
      <xdr:row>18</xdr:row>
      <xdr:rowOff>19049</xdr:rowOff>
    </xdr:from>
    <xdr:to>
      <xdr:col>9</xdr:col>
      <xdr:colOff>160805</xdr:colOff>
      <xdr:row>54</xdr:row>
      <xdr:rowOff>142874</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42</xdr:row>
      <xdr:rowOff>19050</xdr:rowOff>
    </xdr:from>
    <xdr:to>
      <xdr:col>4</xdr:col>
      <xdr:colOff>171450</xdr:colOff>
      <xdr:row>43</xdr:row>
      <xdr:rowOff>47625</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66675" y="7800975"/>
          <a:ext cx="5410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c:userShapes xmlns:c="http://schemas.openxmlformats.org/drawingml/2006/chart">
  <cdr:relSizeAnchor xmlns:cdr="http://schemas.openxmlformats.org/drawingml/2006/chartDrawing">
    <cdr:from>
      <cdr:x>0.00388</cdr:x>
      <cdr:y>0.9423</cdr:y>
    </cdr:from>
    <cdr:to>
      <cdr:x>0.00388</cdr:x>
      <cdr:y>0.9423</cdr:y>
    </cdr:to>
    <cdr:sp macro="" textlink="">
      <cdr:nvSpPr>
        <cdr:cNvPr id="26625" name="Text Box 1"/>
        <cdr:cNvSpPr txBox="1">
          <a:spLocks xmlns:a="http://schemas.openxmlformats.org/drawingml/2006/main" noChangeArrowheads="1"/>
        </cdr:cNvSpPr>
      </cdr:nvSpPr>
      <cdr:spPr bwMode="auto">
        <a:xfrm xmlns:a="http://schemas.openxmlformats.org/drawingml/2006/main">
          <a:off x="50800" y="3638225"/>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1" u="none" strike="noStrike" baseline="0">
              <a:solidFill>
                <a:srgbClr val="000000"/>
              </a:solidFill>
              <a:latin typeface="Arial"/>
              <a:cs typeface="Arial"/>
            </a:rPr>
            <a:t>Sources : MESR-DGESIP-DGRI-SIES et MEN-MESR-DEPP</a:t>
          </a:r>
        </a:p>
      </cdr:txBody>
    </cdr:sp>
  </cdr:relSizeAnchor>
  <cdr:relSizeAnchor xmlns:cdr="http://schemas.openxmlformats.org/drawingml/2006/chartDrawing">
    <cdr:from>
      <cdr:x>0.07972</cdr:x>
      <cdr:y>0.83109</cdr:y>
    </cdr:from>
    <cdr:to>
      <cdr:x>0.20222</cdr:x>
      <cdr:y>1</cdr:y>
    </cdr:to>
    <cdr:sp macro="" textlink="">
      <cdr:nvSpPr>
        <cdr:cNvPr id="2" name="ZoneTexte 1"/>
        <cdr:cNvSpPr txBox="1"/>
      </cdr:nvSpPr>
      <cdr:spPr>
        <a:xfrm xmlns:a="http://schemas.openxmlformats.org/drawingml/2006/main">
          <a:off x="595033" y="51782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312643</xdr:colOff>
      <xdr:row>12</xdr:row>
      <xdr:rowOff>523876</xdr:rowOff>
    </xdr:from>
    <xdr:to>
      <xdr:col>12</xdr:col>
      <xdr:colOff>180974</xdr:colOff>
      <xdr:row>37</xdr:row>
      <xdr:rowOff>123824</xdr:rowOff>
    </xdr:to>
    <xdr:graphicFrame macro="">
      <xdr:nvGraphicFramePr>
        <xdr:cNvPr id="4" name="Graphique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0.91114</cdr:x>
      <cdr:y>0.17467</cdr:y>
    </cdr:from>
    <cdr:to>
      <cdr:x>0.91114</cdr:x>
      <cdr:y>0.17467</cdr:y>
    </cdr:to>
    <cdr:sp macro="" textlink="">
      <cdr:nvSpPr>
        <cdr:cNvPr id="2050" name="Text Box 2"/>
        <cdr:cNvSpPr txBox="1">
          <a:spLocks xmlns:a="http://schemas.openxmlformats.org/drawingml/2006/main" noChangeArrowheads="1"/>
        </cdr:cNvSpPr>
      </cdr:nvSpPr>
      <cdr:spPr bwMode="auto">
        <a:xfrm xmlns:a="http://schemas.openxmlformats.org/drawingml/2006/main">
          <a:off x="6168993" y="670008"/>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0.9109</cdr:x>
      <cdr:y>0.47756</cdr:y>
    </cdr:from>
    <cdr:to>
      <cdr:x>0.9109</cdr:x>
      <cdr:y>0.47756</cdr:y>
    </cdr:to>
    <cdr:sp macro="" textlink="">
      <cdr:nvSpPr>
        <cdr:cNvPr id="2051" name="Text Box 3"/>
        <cdr:cNvSpPr txBox="1">
          <a:spLocks xmlns:a="http://schemas.openxmlformats.org/drawingml/2006/main" noChangeArrowheads="1"/>
        </cdr:cNvSpPr>
      </cdr:nvSpPr>
      <cdr:spPr bwMode="auto">
        <a:xfrm xmlns:a="http://schemas.openxmlformats.org/drawingml/2006/main">
          <a:off x="6168993" y="18403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0.90203</cdr:x>
      <cdr:y>0.59974</cdr:y>
    </cdr:from>
    <cdr:to>
      <cdr:x>0.90203</cdr:x>
      <cdr:y>0.59974</cdr:y>
    </cdr:to>
    <cdr:sp macro="" textlink="">
      <cdr:nvSpPr>
        <cdr:cNvPr id="2052" name="Text Box 4"/>
        <cdr:cNvSpPr txBox="1">
          <a:spLocks xmlns:a="http://schemas.openxmlformats.org/drawingml/2006/main" noChangeArrowheads="1"/>
        </cdr:cNvSpPr>
      </cdr:nvSpPr>
      <cdr:spPr bwMode="auto">
        <a:xfrm xmlns:a="http://schemas.openxmlformats.org/drawingml/2006/main">
          <a:off x="6113829" y="231681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0.68266</cdr:y>
    </cdr:from>
    <cdr:to>
      <cdr:x>0.91114</cdr:x>
      <cdr:y>0.68266</cdr:y>
    </cdr:to>
    <cdr:sp macro="" textlink="">
      <cdr:nvSpPr>
        <cdr:cNvPr id="2053" name="Text Box 5"/>
        <cdr:cNvSpPr txBox="1">
          <a:spLocks xmlns:a="http://schemas.openxmlformats.org/drawingml/2006/main" noChangeArrowheads="1"/>
        </cdr:cNvSpPr>
      </cdr:nvSpPr>
      <cdr:spPr bwMode="auto">
        <a:xfrm xmlns:a="http://schemas.openxmlformats.org/drawingml/2006/main">
          <a:off x="6168993" y="2642967"/>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0.74705</cdr:y>
    </cdr:from>
    <cdr:to>
      <cdr:x>0.91114</cdr:x>
      <cdr:y>0.74705</cdr:y>
    </cdr:to>
    <cdr:sp macro="" textlink="">
      <cdr:nvSpPr>
        <cdr:cNvPr id="2054" name="Text Box 6"/>
        <cdr:cNvSpPr txBox="1">
          <a:spLocks xmlns:a="http://schemas.openxmlformats.org/drawingml/2006/main" noChangeArrowheads="1"/>
        </cdr:cNvSpPr>
      </cdr:nvSpPr>
      <cdr:spPr bwMode="auto">
        <a:xfrm xmlns:a="http://schemas.openxmlformats.org/drawingml/2006/main">
          <a:off x="6168993" y="28887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1680</xdr:colOff>
      <xdr:row>13</xdr:row>
      <xdr:rowOff>11206</xdr:rowOff>
    </xdr:from>
    <xdr:to>
      <xdr:col>12</xdr:col>
      <xdr:colOff>219074</xdr:colOff>
      <xdr:row>36</xdr:row>
      <xdr:rowOff>142875</xdr:rowOff>
    </xdr:to>
    <xdr:graphicFrame macro="">
      <xdr:nvGraphicFramePr>
        <xdr:cNvPr id="3" name="Graphique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0.91114</cdr:x>
      <cdr:y>0.17467</cdr:y>
    </cdr:from>
    <cdr:to>
      <cdr:x>0.91114</cdr:x>
      <cdr:y>0.17467</cdr:y>
    </cdr:to>
    <cdr:sp macro="" textlink="">
      <cdr:nvSpPr>
        <cdr:cNvPr id="2050" name="Text Box 2"/>
        <cdr:cNvSpPr txBox="1">
          <a:spLocks xmlns:a="http://schemas.openxmlformats.org/drawingml/2006/main" noChangeArrowheads="1"/>
        </cdr:cNvSpPr>
      </cdr:nvSpPr>
      <cdr:spPr bwMode="auto">
        <a:xfrm xmlns:a="http://schemas.openxmlformats.org/drawingml/2006/main">
          <a:off x="6168993" y="670008"/>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0.9109</cdr:x>
      <cdr:y>0.47756</cdr:y>
    </cdr:from>
    <cdr:to>
      <cdr:x>0.9109</cdr:x>
      <cdr:y>0.47756</cdr:y>
    </cdr:to>
    <cdr:sp macro="" textlink="">
      <cdr:nvSpPr>
        <cdr:cNvPr id="2051" name="Text Box 3"/>
        <cdr:cNvSpPr txBox="1">
          <a:spLocks xmlns:a="http://schemas.openxmlformats.org/drawingml/2006/main" noChangeArrowheads="1"/>
        </cdr:cNvSpPr>
      </cdr:nvSpPr>
      <cdr:spPr bwMode="auto">
        <a:xfrm xmlns:a="http://schemas.openxmlformats.org/drawingml/2006/main">
          <a:off x="6168993" y="18403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0.90203</cdr:x>
      <cdr:y>0.59974</cdr:y>
    </cdr:from>
    <cdr:to>
      <cdr:x>0.90203</cdr:x>
      <cdr:y>0.59974</cdr:y>
    </cdr:to>
    <cdr:sp macro="" textlink="">
      <cdr:nvSpPr>
        <cdr:cNvPr id="2052" name="Text Box 4"/>
        <cdr:cNvSpPr txBox="1">
          <a:spLocks xmlns:a="http://schemas.openxmlformats.org/drawingml/2006/main" noChangeArrowheads="1"/>
        </cdr:cNvSpPr>
      </cdr:nvSpPr>
      <cdr:spPr bwMode="auto">
        <a:xfrm xmlns:a="http://schemas.openxmlformats.org/drawingml/2006/main">
          <a:off x="6113829" y="231681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0.68266</cdr:y>
    </cdr:from>
    <cdr:to>
      <cdr:x>0.91114</cdr:x>
      <cdr:y>0.68266</cdr:y>
    </cdr:to>
    <cdr:sp macro="" textlink="">
      <cdr:nvSpPr>
        <cdr:cNvPr id="2053" name="Text Box 5"/>
        <cdr:cNvSpPr txBox="1">
          <a:spLocks xmlns:a="http://schemas.openxmlformats.org/drawingml/2006/main" noChangeArrowheads="1"/>
        </cdr:cNvSpPr>
      </cdr:nvSpPr>
      <cdr:spPr bwMode="auto">
        <a:xfrm xmlns:a="http://schemas.openxmlformats.org/drawingml/2006/main">
          <a:off x="6168993" y="2642967"/>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0.74705</cdr:y>
    </cdr:from>
    <cdr:to>
      <cdr:x>0.91114</cdr:x>
      <cdr:y>0.74705</cdr:y>
    </cdr:to>
    <cdr:sp macro="" textlink="">
      <cdr:nvSpPr>
        <cdr:cNvPr id="2054" name="Text Box 6"/>
        <cdr:cNvSpPr txBox="1">
          <a:spLocks xmlns:a="http://schemas.openxmlformats.org/drawingml/2006/main" noChangeArrowheads="1"/>
        </cdr:cNvSpPr>
      </cdr:nvSpPr>
      <cdr:spPr bwMode="auto">
        <a:xfrm xmlns:a="http://schemas.openxmlformats.org/drawingml/2006/main">
          <a:off x="6168993" y="28887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19</xdr:row>
      <xdr:rowOff>57150</xdr:rowOff>
    </xdr:from>
    <xdr:to>
      <xdr:col>6</xdr:col>
      <xdr:colOff>1219201</xdr:colOff>
      <xdr:row>52</xdr:row>
      <xdr:rowOff>66675</xdr:rowOff>
    </xdr:to>
    <xdr:graphicFrame macro="">
      <xdr:nvGraphicFramePr>
        <xdr:cNvPr id="2134308" name="Graphique 1">
          <a:extLst>
            <a:ext uri="{FF2B5EF4-FFF2-40B4-BE49-F238E27FC236}">
              <a16:creationId xmlns:a16="http://schemas.microsoft.com/office/drawing/2014/main" id="{00000000-0008-0000-0900-0000249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tabSelected="1" zoomScaleNormal="100" workbookViewId="0"/>
  </sheetViews>
  <sheetFormatPr baseColWidth="10" defaultRowHeight="12.75" x14ac:dyDescent="0.2"/>
  <sheetData>
    <row r="1" spans="1:10" ht="15.75" x14ac:dyDescent="0.25">
      <c r="A1" s="98" t="s">
        <v>106</v>
      </c>
    </row>
    <row r="2" spans="1:10" ht="15.75" x14ac:dyDescent="0.25">
      <c r="A2" s="98"/>
    </row>
    <row r="3" spans="1:10" s="289" customFormat="1" ht="24" customHeight="1" x14ac:dyDescent="0.2">
      <c r="A3" s="286" t="str">
        <f>'Graphique 1'!$A$1</f>
        <v xml:space="preserve">Graphique 1 - Nombre de diplômes délivrés par filière depuis la session 2019, en milliers (1) </v>
      </c>
      <c r="B3" s="287"/>
      <c r="C3" s="287"/>
      <c r="D3" s="288"/>
      <c r="E3" s="288"/>
      <c r="F3" s="288"/>
      <c r="G3" s="288"/>
      <c r="H3" s="288"/>
      <c r="I3" s="288"/>
      <c r="J3" s="288"/>
    </row>
    <row r="4" spans="1:10" s="289" customFormat="1" ht="20.25" customHeight="1" x14ac:dyDescent="0.2">
      <c r="A4" s="290" t="str">
        <f>'Tableau 1'!$A$1</f>
        <v>Tableau 1 - Répartition des diplômes LMD délivrés dans les universités françaises selon le cursus et la discipline à la session 2023, périmètre historique (1)</v>
      </c>
      <c r="B4" s="288"/>
      <c r="C4" s="288"/>
      <c r="D4" s="288"/>
      <c r="E4" s="288"/>
      <c r="F4" s="288"/>
      <c r="G4" s="288"/>
      <c r="H4" s="288"/>
      <c r="I4" s="288"/>
      <c r="J4" s="288"/>
    </row>
    <row r="5" spans="1:10" s="289" customFormat="1" ht="24" customHeight="1" x14ac:dyDescent="0.2">
      <c r="A5" s="286" t="s">
        <v>145</v>
      </c>
      <c r="B5" s="287"/>
      <c r="C5" s="287"/>
      <c r="D5" s="288"/>
      <c r="E5" s="288"/>
      <c r="F5" s="288"/>
      <c r="G5" s="288"/>
      <c r="H5" s="288"/>
      <c r="I5" s="288"/>
      <c r="J5" s="288"/>
    </row>
    <row r="6" spans="1:10" s="289" customFormat="1" ht="24" customHeight="1" x14ac:dyDescent="0.2">
      <c r="A6" s="286" t="str">
        <f>'Graphique 3'!$A$1</f>
        <v>Graphique 3 - Évolution du nombre de diplômes délivrés, selon le secteur et la tutelle</v>
      </c>
      <c r="B6" s="287"/>
      <c r="C6" s="287"/>
      <c r="D6" s="288"/>
      <c r="E6" s="288"/>
      <c r="F6" s="288"/>
      <c r="G6" s="288"/>
      <c r="H6" s="288"/>
      <c r="I6" s="288"/>
      <c r="J6" s="288"/>
    </row>
    <row r="7" spans="1:10" s="289" customFormat="1" ht="26.25" customHeight="1" x14ac:dyDescent="0.2">
      <c r="A7" s="287" t="str">
        <f>'Graphique 4'!$A$1</f>
        <v>Graphique 4 - Évolution du nombre de diplômes délivrés, selon le secteur et la tutelle, base 100 en 2019</v>
      </c>
      <c r="B7" s="288"/>
      <c r="C7" s="288"/>
      <c r="D7" s="288"/>
      <c r="E7" s="288"/>
      <c r="F7" s="288"/>
      <c r="G7" s="288"/>
      <c r="H7" s="288"/>
      <c r="I7" s="288"/>
      <c r="J7" s="288"/>
    </row>
    <row r="8" spans="1:10" s="289" customFormat="1" ht="24.75" customHeight="1" x14ac:dyDescent="0.2">
      <c r="A8" s="291" t="str">
        <f>'Tableau 2'!A1</f>
        <v>Tableau 2 - Nombre de diplômes délivrés dans l'enseignement supérieur en fonction de la filière et du type d'établissement à la session 2023 (en milliers)</v>
      </c>
      <c r="B8" s="288"/>
      <c r="C8" s="288"/>
      <c r="D8" s="288"/>
      <c r="E8" s="288"/>
      <c r="F8" s="288"/>
      <c r="G8" s="288"/>
      <c r="H8" s="288"/>
      <c r="I8" s="288"/>
      <c r="J8" s="288"/>
    </row>
    <row r="9" spans="1:10" s="289" customFormat="1" ht="21" customHeight="1" x14ac:dyDescent="0.2">
      <c r="A9" s="291" t="str">
        <f>'Graphique 5'!A1</f>
        <v>Graphique 5 - Part des diplômes délivrés à des femmes dans les différentes formations d'enseignement supérieur (en %)</v>
      </c>
      <c r="B9" s="288"/>
      <c r="C9" s="288"/>
      <c r="D9" s="288"/>
      <c r="E9" s="288"/>
      <c r="F9" s="288"/>
      <c r="G9" s="288"/>
      <c r="H9" s="288"/>
      <c r="I9" s="288"/>
      <c r="J9" s="288"/>
    </row>
    <row r="10" spans="1:10" s="289" customFormat="1" ht="22.5" customHeight="1" x14ac:dyDescent="0.2">
      <c r="A10" s="287" t="str">
        <f>'Graphique 6'!$A$1</f>
        <v>Graphique 6 - Évolution des diplômes délivrés à des étudiants français et étrangers en mobilité internationale depuis 2019 (base 100)</v>
      </c>
      <c r="B10" s="288"/>
      <c r="C10" s="288"/>
      <c r="D10" s="288"/>
      <c r="E10" s="288"/>
      <c r="F10" s="288"/>
      <c r="G10" s="288"/>
      <c r="H10" s="288"/>
      <c r="I10" s="288"/>
      <c r="J10" s="288"/>
    </row>
    <row r="11" spans="1:10" s="289" customFormat="1" ht="22.5" customHeight="1" x14ac:dyDescent="0.2">
      <c r="A11" s="287" t="str">
        <f>'Graphique 7'!$A$1</f>
        <v>Graphique 7 - Évolution de la proportion de diplômes délivrés à des étudiants étrangers en mobilité internationale dans les principales formations de l'enseignement supérieur</v>
      </c>
      <c r="B11" s="288"/>
      <c r="C11" s="288"/>
      <c r="D11" s="288"/>
      <c r="E11" s="288"/>
      <c r="F11" s="288"/>
      <c r="G11" s="288"/>
      <c r="H11" s="288"/>
      <c r="I11" s="288"/>
      <c r="J11" s="288"/>
    </row>
    <row r="12" spans="1:10" s="289" customFormat="1" ht="24" customHeight="1" x14ac:dyDescent="0.2">
      <c r="A12" s="287" t="s">
        <v>86</v>
      </c>
      <c r="B12" s="287"/>
      <c r="C12" s="287"/>
      <c r="D12" s="288"/>
      <c r="E12" s="288"/>
      <c r="F12" s="288"/>
      <c r="G12" s="288"/>
      <c r="H12" s="288"/>
      <c r="I12" s="288"/>
      <c r="J12" s="288"/>
    </row>
    <row r="13" spans="1:10" s="289" customFormat="1" ht="29.25" customHeight="1" x14ac:dyDescent="0.2">
      <c r="A13" s="292" t="str">
        <f>'Tableau 3'!$A$1</f>
        <v xml:space="preserve">Tableau 3 - Diplômes délivrés par académie à la session 2023 (1) </v>
      </c>
      <c r="B13" s="288"/>
      <c r="C13" s="288"/>
      <c r="D13" s="288"/>
      <c r="E13" s="288"/>
      <c r="F13" s="288"/>
      <c r="G13" s="288"/>
      <c r="H13" s="288"/>
      <c r="I13" s="288"/>
      <c r="J13" s="288"/>
    </row>
    <row r="14" spans="1:10" s="289" customFormat="1" ht="22.5" customHeight="1" x14ac:dyDescent="0.2">
      <c r="A14" s="287" t="str">
        <f>'Annexe 1'!A1</f>
        <v>Annexe 1 - Évolution du nombre de diplômes délivrés dans l'enseignement supérieur (1) (en milliers)</v>
      </c>
      <c r="B14" s="288"/>
      <c r="C14" s="288"/>
      <c r="D14" s="288"/>
      <c r="E14" s="288"/>
      <c r="F14" s="288"/>
      <c r="G14" s="288"/>
      <c r="H14" s="288"/>
      <c r="I14" s="288"/>
      <c r="J14" s="288"/>
    </row>
    <row r="15" spans="1:10" s="289" customFormat="1" ht="22.5" customHeight="1" x14ac:dyDescent="0.2">
      <c r="A15" s="287" t="str">
        <f>'Annexe 2'!A1</f>
        <v>Annexe 2 - Répartition des diplômes LMD délivrés dans les universités françaises selon le cursus depuis la session 2019, périmètre historique (1)</v>
      </c>
      <c r="B15" s="288"/>
      <c r="C15" s="288"/>
      <c r="D15" s="288"/>
      <c r="E15" s="288"/>
      <c r="F15" s="288"/>
      <c r="G15" s="288"/>
      <c r="H15" s="288"/>
      <c r="I15" s="288"/>
      <c r="J15" s="288"/>
    </row>
    <row r="16" spans="1:10" s="289" customFormat="1" ht="22.5" customHeight="1" x14ac:dyDescent="0.2">
      <c r="A16" s="287" t="str">
        <f>'Annexe 3'!A1</f>
        <v>Annexe 3 - Évolution du nombre de diplômes délivrés à des étudiants étrangers en mobilité internationale par continent de provenance de 2019 à 2023</v>
      </c>
      <c r="B16" s="288"/>
      <c r="C16" s="288"/>
      <c r="D16" s="288"/>
      <c r="E16" s="288"/>
      <c r="F16" s="288"/>
      <c r="G16" s="288"/>
      <c r="H16" s="288"/>
      <c r="I16" s="288"/>
      <c r="J16" s="288"/>
    </row>
    <row r="17" spans="1:10" s="289" customFormat="1" ht="22.5" customHeight="1" x14ac:dyDescent="0.2">
      <c r="A17" s="287" t="str">
        <f>'Annexe 4'!A1</f>
        <v>Annexe 4 - Répartition des nationalités des étudiants ayant obtenu un diplôme dans l'enseignement supérieur à la session 2023</v>
      </c>
      <c r="B17" s="288"/>
      <c r="C17" s="288"/>
      <c r="D17" s="288"/>
      <c r="E17" s="288"/>
      <c r="F17" s="288"/>
      <c r="G17" s="288"/>
      <c r="H17" s="288"/>
      <c r="I17" s="288"/>
      <c r="J17" s="288"/>
    </row>
    <row r="18" spans="1:10" ht="22.5" customHeight="1" x14ac:dyDescent="0.2">
      <c r="A18" s="55"/>
      <c r="B18" s="56"/>
      <c r="C18" s="56"/>
      <c r="D18" s="56"/>
      <c r="E18" s="56"/>
      <c r="F18" s="56"/>
      <c r="G18" s="56"/>
      <c r="H18" s="56"/>
      <c r="I18" s="56"/>
      <c r="J18" s="56"/>
    </row>
  </sheetData>
  <hyperlinks>
    <hyperlink ref="A13" location="'Tableau 3'!A1" display="'Tableau 3'!A1"/>
    <hyperlink ref="A12:C12" location="Cartes!A1" display="Cartes"/>
    <hyperlink ref="A7" location="'Graphique 4'!A1" display="'Graphique 4'!A1"/>
    <hyperlink ref="A10" location="'Graphique 6'!A1" display="'Graphique 6'!A1"/>
    <hyperlink ref="A11" location="'Graphique 7'!A1" display="'Graphique 7'!A1"/>
    <hyperlink ref="A15" location="'Annexe 2'!A1" display="'Annexe 2'!A1"/>
    <hyperlink ref="A16" location="'Annexe 3'!A1" display="'Annexe 3'!A1"/>
    <hyperlink ref="A4" location="'Tableau 1'!A1" display="'Tableau 1'!A1"/>
    <hyperlink ref="A12" location="Cartes!A1" display="Cartes"/>
    <hyperlink ref="A3" location="'Graphique 1'!A1" display="'Graphique 1'!A1"/>
    <hyperlink ref="A5" location="'Graphique 2'!A1" display="Graphique 2 - Évolution des effectifs de l'enseignement supérieur, détail des disciplines (en milliers)"/>
    <hyperlink ref="A14" location="'Annexe 1'!A1" display="'Annexe 1'!A1"/>
    <hyperlink ref="A17" location="'Annexe 4'!A1" display="'Annexe 4'!A1"/>
    <hyperlink ref="A6" location="'Graphique 3'!A1" display="'Graphique 3'!A1"/>
    <hyperlink ref="A8" location="'Tableau 2'!A1" display="'Tableau 2'!A1"/>
    <hyperlink ref="A9" location="'Graphique 5'!A1" display="'Graphique 5'!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53"/>
  <sheetViews>
    <sheetView showGridLines="0" topLeftCell="A13" zoomScaleNormal="100" workbookViewId="0">
      <selection activeCell="A53" sqref="A53:J53"/>
    </sheetView>
  </sheetViews>
  <sheetFormatPr baseColWidth="10" defaultRowHeight="12.75" x14ac:dyDescent="0.2"/>
  <cols>
    <col min="1" max="1" width="46.28515625" style="6" customWidth="1"/>
    <col min="2" max="2" width="11.42578125" style="6" customWidth="1"/>
    <col min="3" max="3" width="11.42578125" style="6"/>
    <col min="4" max="4" width="14.85546875" style="6" customWidth="1"/>
    <col min="5" max="6" width="13.140625" style="6" bestFit="1" customWidth="1"/>
    <col min="7" max="7" width="15.42578125" style="6" customWidth="1"/>
    <col min="8" max="16384" width="11.42578125" style="6"/>
  </cols>
  <sheetData>
    <row r="1" spans="1:9" s="7" customFormat="1" ht="17.45" customHeight="1" x14ac:dyDescent="0.2">
      <c r="A1" s="225" t="s">
        <v>206</v>
      </c>
      <c r="B1" s="100"/>
      <c r="C1" s="100"/>
      <c r="D1" s="100"/>
    </row>
    <row r="2" spans="1:9" s="7" customFormat="1" ht="17.45" customHeight="1" x14ac:dyDescent="0.2">
      <c r="A2" s="176" t="s">
        <v>138</v>
      </c>
      <c r="B2" s="100"/>
      <c r="C2" s="100"/>
      <c r="D2" s="100"/>
    </row>
    <row r="3" spans="1:9" s="15" customFormat="1" ht="17.45" customHeight="1" x14ac:dyDescent="0.2">
      <c r="A3" s="162"/>
      <c r="B3" s="259">
        <v>2019</v>
      </c>
      <c r="C3" s="259">
        <v>2020</v>
      </c>
      <c r="D3" s="259">
        <v>2021</v>
      </c>
      <c r="E3" s="259">
        <v>2022</v>
      </c>
      <c r="F3" s="259">
        <v>2023</v>
      </c>
    </row>
    <row r="4" spans="1:9" s="15" customFormat="1" ht="17.45" customHeight="1" x14ac:dyDescent="0.25">
      <c r="A4" s="61" t="s">
        <v>53</v>
      </c>
      <c r="B4" s="75">
        <v>0.107</v>
      </c>
      <c r="C4" s="75">
        <v>0.108</v>
      </c>
      <c r="D4" s="75">
        <v>0.10100000000000001</v>
      </c>
      <c r="E4" s="75">
        <v>0.108</v>
      </c>
      <c r="F4" s="75">
        <v>0.11799999999999999</v>
      </c>
      <c r="G4" s="273"/>
      <c r="H4" s="274"/>
    </row>
    <row r="5" spans="1:9" s="15" customFormat="1" ht="17.45" customHeight="1" x14ac:dyDescent="0.25">
      <c r="A5" s="61" t="s">
        <v>141</v>
      </c>
      <c r="B5" s="75">
        <v>2.5999999999999999E-2</v>
      </c>
      <c r="C5" s="75">
        <v>2.5999999999999999E-2</v>
      </c>
      <c r="D5" s="75">
        <v>2.5000000000000001E-2</v>
      </c>
      <c r="E5" s="75">
        <v>0.02</v>
      </c>
      <c r="F5" s="75">
        <v>4.5999999999999999E-2</v>
      </c>
      <c r="G5" s="273"/>
      <c r="H5" s="274"/>
    </row>
    <row r="6" spans="1:9" s="15" customFormat="1" ht="17.45" customHeight="1" x14ac:dyDescent="0.25">
      <c r="A6" s="61" t="s">
        <v>144</v>
      </c>
      <c r="B6" s="75">
        <v>8.3000000000000004E-2</v>
      </c>
      <c r="C6" s="75">
        <v>0.09</v>
      </c>
      <c r="D6" s="75">
        <v>8.8999999999999996E-2</v>
      </c>
      <c r="E6" s="75">
        <v>8.4000000000000005E-2</v>
      </c>
      <c r="F6" s="75">
        <v>9.8000000000000004E-2</v>
      </c>
      <c r="G6" s="273"/>
      <c r="H6" s="274"/>
    </row>
    <row r="7" spans="1:9" s="15" customFormat="1" ht="17.45" customHeight="1" x14ac:dyDescent="0.25">
      <c r="A7" s="61" t="s">
        <v>181</v>
      </c>
      <c r="B7" s="75">
        <v>7.0000000000000001E-3</v>
      </c>
      <c r="C7" s="75">
        <v>7.0000000000000001E-3</v>
      </c>
      <c r="D7" s="75">
        <v>7.0000000000000001E-3</v>
      </c>
      <c r="E7" s="75">
        <v>0.01</v>
      </c>
      <c r="F7" s="75">
        <v>1.4E-2</v>
      </c>
      <c r="G7" s="273"/>
      <c r="H7" s="274"/>
    </row>
    <row r="8" spans="1:9" s="15" customFormat="1" ht="17.45" customHeight="1" x14ac:dyDescent="0.25">
      <c r="A8" s="61" t="s">
        <v>42</v>
      </c>
      <c r="B8" s="260">
        <v>0.121</v>
      </c>
      <c r="C8" s="75">
        <v>0.127</v>
      </c>
      <c r="D8" s="75">
        <v>0.112</v>
      </c>
      <c r="E8" s="75">
        <v>0.125</v>
      </c>
      <c r="F8" s="75">
        <v>0.13200000000000001</v>
      </c>
      <c r="G8" s="273"/>
      <c r="H8" s="274"/>
    </row>
    <row r="9" spans="1:9" s="15" customFormat="1" ht="17.45" customHeight="1" x14ac:dyDescent="0.2">
      <c r="A9" s="280" t="s">
        <v>205</v>
      </c>
      <c r="B9" s="279">
        <v>0.08</v>
      </c>
      <c r="C9" s="279">
        <v>0.08</v>
      </c>
      <c r="D9" s="279">
        <v>7.6999999999999999E-2</v>
      </c>
      <c r="E9" s="279">
        <v>8.1000000000000003E-2</v>
      </c>
      <c r="F9" s="279">
        <v>9.9000000000000005E-2</v>
      </c>
      <c r="G9" s="273"/>
      <c r="H9" s="274"/>
    </row>
    <row r="10" spans="1:9" s="16" customFormat="1" ht="17.45" customHeight="1" x14ac:dyDescent="0.2">
      <c r="A10" s="163" t="s">
        <v>143</v>
      </c>
      <c r="B10" s="164"/>
      <c r="C10" s="164"/>
      <c r="E10" s="6"/>
      <c r="F10" s="6"/>
      <c r="G10" s="6"/>
    </row>
    <row r="11" spans="1:9" s="16" customFormat="1" ht="17.45" customHeight="1" x14ac:dyDescent="0.2">
      <c r="A11" s="163" t="s">
        <v>51</v>
      </c>
      <c r="B11" s="164"/>
      <c r="C11" s="164"/>
      <c r="E11" s="6"/>
      <c r="F11" s="6"/>
      <c r="G11" s="6"/>
      <c r="H11" s="6"/>
      <c r="I11" s="6"/>
    </row>
    <row r="12" spans="1:9" s="16" customFormat="1" ht="17.45" customHeight="1" x14ac:dyDescent="0.2">
      <c r="A12" s="163"/>
      <c r="B12" s="164"/>
      <c r="C12" s="164"/>
      <c r="E12" s="6"/>
      <c r="F12" s="6"/>
      <c r="G12" s="6"/>
      <c r="H12" s="6"/>
      <c r="I12" s="6"/>
    </row>
    <row r="13" spans="1:9" s="16" customFormat="1" ht="28.5" customHeight="1" x14ac:dyDescent="0.2">
      <c r="A13" s="163"/>
      <c r="B13" s="163"/>
      <c r="C13" s="163"/>
      <c r="E13" s="6"/>
      <c r="F13" s="6"/>
      <c r="G13" s="6"/>
      <c r="H13" s="6"/>
      <c r="I13" s="6"/>
    </row>
    <row r="14" spans="1:9" x14ac:dyDescent="0.2">
      <c r="A14" s="310"/>
      <c r="B14" s="310"/>
      <c r="C14" s="310"/>
    </row>
    <row r="15" spans="1:9" ht="15" x14ac:dyDescent="0.2">
      <c r="A15" s="225" t="s">
        <v>206</v>
      </c>
    </row>
    <row r="36" spans="1:7" x14ac:dyDescent="0.2">
      <c r="A36" s="10"/>
    </row>
    <row r="37" spans="1:7" x14ac:dyDescent="0.2">
      <c r="A37" s="10"/>
    </row>
    <row r="40" spans="1:7" x14ac:dyDescent="0.2">
      <c r="G40" s="104"/>
    </row>
    <row r="47" spans="1:7" x14ac:dyDescent="0.2">
      <c r="A47" s="8"/>
    </row>
    <row r="50" spans="1:10" ht="12.75" customHeight="1" x14ac:dyDescent="0.2">
      <c r="A50" s="172" t="s">
        <v>140</v>
      </c>
      <c r="B50" s="173"/>
      <c r="C50" s="173"/>
      <c r="D50" s="173"/>
      <c r="E50" s="174"/>
      <c r="F50" s="174"/>
      <c r="G50" s="174"/>
      <c r="H50" s="258"/>
      <c r="I50" s="258"/>
      <c r="J50" s="258"/>
    </row>
    <row r="51" spans="1:10" ht="12.75" customHeight="1" x14ac:dyDescent="0.2">
      <c r="A51" s="172" t="s">
        <v>238</v>
      </c>
      <c r="B51" s="173"/>
      <c r="C51" s="173"/>
      <c r="D51" s="173"/>
      <c r="E51" s="174"/>
      <c r="F51" s="174"/>
      <c r="G51" s="174"/>
      <c r="H51" s="258"/>
      <c r="I51" s="258"/>
      <c r="J51" s="258"/>
    </row>
    <row r="52" spans="1:10" ht="12.75" customHeight="1" x14ac:dyDescent="0.2">
      <c r="A52" s="172" t="s">
        <v>239</v>
      </c>
      <c r="B52" s="173"/>
      <c r="C52" s="173"/>
      <c r="D52" s="173"/>
      <c r="E52" s="174"/>
      <c r="F52" s="174"/>
      <c r="G52" s="174"/>
      <c r="H52" s="258"/>
      <c r="I52" s="258"/>
      <c r="J52" s="258"/>
    </row>
    <row r="53" spans="1:10" ht="24" customHeight="1" x14ac:dyDescent="0.2">
      <c r="A53" s="301" t="s">
        <v>247</v>
      </c>
      <c r="B53" s="301"/>
      <c r="C53" s="301"/>
      <c r="D53" s="301"/>
      <c r="E53" s="301"/>
      <c r="F53" s="301"/>
      <c r="G53" s="301"/>
      <c r="H53" s="301"/>
      <c r="I53" s="301"/>
      <c r="J53" s="301"/>
    </row>
  </sheetData>
  <mergeCells count="2">
    <mergeCell ref="A14:C14"/>
    <mergeCell ref="A53:J53"/>
  </mergeCells>
  <hyperlinks>
    <hyperlink ref="A2" location="Sommaire!A2" display="Retour au sommaire"/>
  </hyperlinks>
  <pageMargins left="0.78740157499999996" right="0.78740157499999996" top="0.984251969" bottom="0.984251969" header="0.4921259845" footer="0.492125984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zoomScale="130" zoomScaleNormal="130" workbookViewId="0">
      <selection activeCell="A27" sqref="A27:XFD27"/>
    </sheetView>
  </sheetViews>
  <sheetFormatPr baseColWidth="10" defaultRowHeight="12.75" x14ac:dyDescent="0.2"/>
  <cols>
    <col min="9" max="9" width="13.42578125" customWidth="1"/>
    <col min="12" max="12" width="10.28515625" customWidth="1"/>
    <col min="13" max="13" width="25.42578125" customWidth="1"/>
    <col min="14" max="14" width="13" bestFit="1" customWidth="1"/>
  </cols>
  <sheetData>
    <row r="1" spans="1:16" x14ac:dyDescent="0.2">
      <c r="A1" s="176" t="s">
        <v>138</v>
      </c>
    </row>
    <row r="2" spans="1:16" ht="12.75" customHeight="1" x14ac:dyDescent="0.2"/>
    <row r="3" spans="1:16" ht="12.75" customHeight="1" x14ac:dyDescent="0.2"/>
    <row r="4" spans="1:16" ht="12.75" customHeight="1" x14ac:dyDescent="0.2"/>
    <row r="5" spans="1:16" ht="13.5" customHeight="1" x14ac:dyDescent="0.2"/>
    <row r="6" spans="1:16" ht="68.25" customHeight="1" x14ac:dyDescent="0.2">
      <c r="M6" s="275" t="s">
        <v>65</v>
      </c>
      <c r="N6" s="275" t="s">
        <v>66</v>
      </c>
      <c r="O6" s="275" t="s">
        <v>129</v>
      </c>
      <c r="P6" s="275" t="s">
        <v>245</v>
      </c>
    </row>
    <row r="7" spans="1:16" x14ac:dyDescent="0.2">
      <c r="M7" s="102" t="s">
        <v>108</v>
      </c>
      <c r="N7" s="43" t="s">
        <v>67</v>
      </c>
      <c r="O7" s="41">
        <v>17.639246285382299</v>
      </c>
      <c r="P7" s="41">
        <v>20.215267978196501</v>
      </c>
    </row>
    <row r="8" spans="1:16" x14ac:dyDescent="0.2">
      <c r="M8" s="102">
        <v>20</v>
      </c>
      <c r="N8" s="43" t="s">
        <v>68</v>
      </c>
      <c r="O8" s="41">
        <v>23.148337770496301</v>
      </c>
      <c r="P8" s="41">
        <v>19.939927640112</v>
      </c>
    </row>
    <row r="9" spans="1:16" ht="23.25" customHeight="1" x14ac:dyDescent="0.2">
      <c r="A9" s="45"/>
      <c r="B9" s="47"/>
      <c r="C9" s="47"/>
      <c r="D9" s="47"/>
      <c r="E9" s="47"/>
      <c r="F9" s="45"/>
      <c r="G9" s="47"/>
      <c r="H9" s="47"/>
      <c r="I9" s="47"/>
      <c r="J9" s="47"/>
      <c r="M9" s="102" t="s">
        <v>109</v>
      </c>
      <c r="N9" s="43" t="s">
        <v>69</v>
      </c>
      <c r="O9" s="41">
        <v>22.639901524476802</v>
      </c>
      <c r="P9" s="41">
        <v>12.205283590569101</v>
      </c>
    </row>
    <row r="10" spans="1:16" x14ac:dyDescent="0.2">
      <c r="A10" s="44"/>
      <c r="B10" s="47"/>
      <c r="C10" s="47"/>
      <c r="D10" s="47"/>
      <c r="E10" s="47"/>
      <c r="F10" s="44"/>
      <c r="G10" s="47"/>
      <c r="H10" s="47"/>
      <c r="I10" s="47"/>
      <c r="J10" s="47"/>
      <c r="M10" s="102" t="s">
        <v>110</v>
      </c>
      <c r="N10" s="43" t="s">
        <v>70</v>
      </c>
      <c r="O10" s="41">
        <v>15.9548434758519</v>
      </c>
      <c r="P10" s="41">
        <v>31.524148120786801</v>
      </c>
    </row>
    <row r="11" spans="1:16" x14ac:dyDescent="0.2">
      <c r="M11" s="102" t="s">
        <v>111</v>
      </c>
      <c r="N11" s="43" t="s">
        <v>8</v>
      </c>
      <c r="O11" s="40">
        <v>19.124018413214198</v>
      </c>
      <c r="P11" s="40">
        <v>16.8155970755483</v>
      </c>
    </row>
    <row r="12" spans="1:16" x14ac:dyDescent="0.2">
      <c r="A12" s="47"/>
      <c r="B12" s="47"/>
      <c r="C12" s="47"/>
      <c r="D12" s="47"/>
      <c r="E12" s="47"/>
      <c r="F12" s="47"/>
      <c r="G12" s="47"/>
      <c r="H12" s="47"/>
      <c r="I12" s="47"/>
      <c r="J12" s="47"/>
      <c r="M12" s="102">
        <v>27</v>
      </c>
      <c r="N12" s="43" t="s">
        <v>71</v>
      </c>
      <c r="O12" s="41">
        <v>12.370670265407099</v>
      </c>
      <c r="P12" s="41">
        <v>6.4777327935222697</v>
      </c>
    </row>
    <row r="13" spans="1:16" x14ac:dyDescent="0.2">
      <c r="A13" s="47"/>
      <c r="B13" s="47"/>
      <c r="C13" s="47"/>
      <c r="D13" s="47"/>
      <c r="E13" s="47"/>
      <c r="F13" s="47"/>
      <c r="G13" s="47"/>
      <c r="H13" s="47"/>
      <c r="I13" s="47"/>
      <c r="J13" s="47"/>
      <c r="M13" s="102">
        <v>24</v>
      </c>
      <c r="N13" s="43" t="s">
        <v>27</v>
      </c>
      <c r="O13" s="41">
        <v>13.5123394220227</v>
      </c>
      <c r="P13" s="41">
        <v>22.5667652717155</v>
      </c>
    </row>
    <row r="14" spans="1:16" x14ac:dyDescent="0.2">
      <c r="A14" s="47"/>
      <c r="B14" s="47"/>
      <c r="C14" s="47"/>
      <c r="D14" s="47"/>
      <c r="E14" s="47"/>
      <c r="F14" s="47"/>
      <c r="G14" s="47"/>
      <c r="H14" s="47"/>
      <c r="I14" s="47"/>
      <c r="J14" s="47"/>
      <c r="M14" s="102" t="s">
        <v>112</v>
      </c>
      <c r="N14" s="43" t="s">
        <v>72</v>
      </c>
      <c r="O14" s="41">
        <v>19.261096273686899</v>
      </c>
      <c r="P14" s="41">
        <v>19.331044130738899</v>
      </c>
    </row>
    <row r="15" spans="1:16" x14ac:dyDescent="0.2">
      <c r="A15" s="47"/>
      <c r="B15" s="47"/>
      <c r="C15" s="47"/>
      <c r="D15" s="47"/>
      <c r="E15" s="47"/>
      <c r="F15" s="47"/>
      <c r="G15" s="47"/>
      <c r="H15" s="47"/>
      <c r="I15" s="47"/>
      <c r="J15" s="47"/>
      <c r="M15" s="102" t="s">
        <v>113</v>
      </c>
      <c r="N15" s="43" t="s">
        <v>73</v>
      </c>
      <c r="O15" s="41">
        <v>20.484346571303099</v>
      </c>
      <c r="P15" s="41">
        <v>23.1915427567601</v>
      </c>
    </row>
    <row r="16" spans="1:16" x14ac:dyDescent="0.2">
      <c r="A16" s="47"/>
      <c r="B16" s="47"/>
      <c r="C16" s="47"/>
      <c r="D16" s="47"/>
      <c r="E16" s="47"/>
      <c r="F16" s="47"/>
      <c r="G16" s="47"/>
      <c r="H16" s="47"/>
      <c r="I16" s="47"/>
      <c r="J16" s="47"/>
      <c r="M16" s="102">
        <v>32</v>
      </c>
      <c r="N16" s="43" t="s">
        <v>29</v>
      </c>
      <c r="O16" s="41">
        <v>36.676321506154999</v>
      </c>
      <c r="P16" s="41">
        <v>13.396089790007199</v>
      </c>
    </row>
    <row r="17" spans="1:17" x14ac:dyDescent="0.2">
      <c r="A17" s="47"/>
      <c r="B17" s="47"/>
      <c r="C17" s="47"/>
      <c r="D17" s="47"/>
      <c r="E17" s="47"/>
      <c r="F17" s="47"/>
      <c r="G17" s="47"/>
      <c r="H17" s="47"/>
      <c r="I17" s="47"/>
      <c r="J17" s="47"/>
      <c r="M17" s="102">
        <v>33</v>
      </c>
      <c r="N17" s="43" t="s">
        <v>30</v>
      </c>
      <c r="O17" s="41">
        <v>31.5702479338843</v>
      </c>
      <c r="P17" s="41">
        <v>16.1157024793388</v>
      </c>
    </row>
    <row r="18" spans="1:17" x14ac:dyDescent="0.2">
      <c r="A18" s="47"/>
      <c r="B18" s="47"/>
      <c r="C18" s="47"/>
      <c r="D18" s="47"/>
      <c r="E18" s="47"/>
      <c r="F18" s="47"/>
      <c r="G18" s="47"/>
      <c r="H18" s="47"/>
      <c r="I18" s="47"/>
      <c r="J18" s="47"/>
      <c r="M18" s="102">
        <v>28</v>
      </c>
      <c r="N18" s="43" t="s">
        <v>49</v>
      </c>
      <c r="O18" s="41">
        <v>26.104038975326102</v>
      </c>
      <c r="P18" s="41">
        <v>12.2112211221122</v>
      </c>
    </row>
    <row r="19" spans="1:17" x14ac:dyDescent="0.2">
      <c r="A19" s="47"/>
      <c r="B19" s="47"/>
      <c r="C19" s="47"/>
      <c r="D19" s="47"/>
      <c r="E19" s="47"/>
      <c r="F19" s="47"/>
      <c r="G19" s="47"/>
      <c r="H19" s="47"/>
      <c r="I19" s="47"/>
      <c r="J19" s="47"/>
      <c r="M19" s="102" t="s">
        <v>114</v>
      </c>
      <c r="N19" s="43" t="s">
        <v>74</v>
      </c>
      <c r="O19" s="41">
        <v>15.806604116662999</v>
      </c>
      <c r="P19" s="41">
        <v>29.9858171503382</v>
      </c>
    </row>
    <row r="20" spans="1:17" x14ac:dyDescent="0.2">
      <c r="A20" s="47"/>
      <c r="C20" s="47"/>
      <c r="D20" s="47"/>
      <c r="E20" s="47"/>
      <c r="F20" s="42"/>
      <c r="G20" s="42"/>
      <c r="H20" s="42"/>
      <c r="I20" s="42"/>
      <c r="M20" s="102">
        <v>22</v>
      </c>
      <c r="N20" s="43" t="s">
        <v>75</v>
      </c>
      <c r="O20" s="41">
        <v>20.337407013815099</v>
      </c>
      <c r="P20" s="41">
        <v>11.9287991498406</v>
      </c>
    </row>
    <row r="21" spans="1:17" x14ac:dyDescent="0.2">
      <c r="A21" s="47"/>
      <c r="B21" s="170" t="s">
        <v>135</v>
      </c>
      <c r="M21" s="102">
        <v>10</v>
      </c>
      <c r="N21" s="43" t="s">
        <v>76</v>
      </c>
      <c r="O21" s="41">
        <v>11.21996897318</v>
      </c>
      <c r="P21" s="41">
        <v>36.209137538259398</v>
      </c>
    </row>
    <row r="22" spans="1:17" x14ac:dyDescent="0.2">
      <c r="A22" s="47"/>
      <c r="B22" s="172" t="s">
        <v>140</v>
      </c>
      <c r="M22" s="102">
        <v>31</v>
      </c>
      <c r="N22" s="43" t="s">
        <v>31</v>
      </c>
      <c r="O22" s="41">
        <v>35.352661185633899</v>
      </c>
      <c r="P22" s="41">
        <v>15.664214625703201</v>
      </c>
    </row>
    <row r="23" spans="1:17" x14ac:dyDescent="0.2">
      <c r="A23" s="47"/>
      <c r="B23" s="312" t="s">
        <v>244</v>
      </c>
      <c r="C23" s="312"/>
      <c r="D23" s="312"/>
      <c r="E23" s="312"/>
      <c r="F23" s="312"/>
      <c r="G23" s="312"/>
      <c r="H23" s="312"/>
      <c r="M23" s="102">
        <v>43</v>
      </c>
      <c r="N23" s="43" t="s">
        <v>32</v>
      </c>
      <c r="O23" s="41">
        <v>44.539249146757697</v>
      </c>
      <c r="P23" s="41">
        <v>5.8020477815699696</v>
      </c>
    </row>
    <row r="24" spans="1:17" x14ac:dyDescent="0.2">
      <c r="A24" s="47"/>
      <c r="B24" s="304" t="s">
        <v>251</v>
      </c>
      <c r="C24" s="304"/>
      <c r="D24" s="304"/>
      <c r="E24" s="304"/>
      <c r="F24" s="304"/>
      <c r="G24" s="304"/>
      <c r="H24" s="304"/>
      <c r="I24" s="304"/>
      <c r="J24" s="304"/>
      <c r="M24" s="102">
        <v>11</v>
      </c>
      <c r="N24" s="43" t="s">
        <v>77</v>
      </c>
      <c r="O24" s="41">
        <v>15.0850233633605</v>
      </c>
      <c r="P24" s="41">
        <v>20.487499397851501</v>
      </c>
    </row>
    <row r="25" spans="1:17" x14ac:dyDescent="0.2">
      <c r="A25" s="47"/>
      <c r="B25" s="304"/>
      <c r="C25" s="304"/>
      <c r="D25" s="304"/>
      <c r="E25" s="304"/>
      <c r="F25" s="304"/>
      <c r="G25" s="304"/>
      <c r="H25" s="304"/>
      <c r="I25" s="304"/>
      <c r="J25" s="304"/>
      <c r="M25" s="102">
        <v>12</v>
      </c>
      <c r="N25" s="43" t="s">
        <v>16</v>
      </c>
      <c r="O25" s="41">
        <v>17.677195685670299</v>
      </c>
      <c r="P25" s="41">
        <v>17.958397534668698</v>
      </c>
    </row>
    <row r="26" spans="1:17" x14ac:dyDescent="0.2">
      <c r="A26" s="47"/>
      <c r="B26" s="304"/>
      <c r="C26" s="304"/>
      <c r="D26" s="304"/>
      <c r="E26" s="304"/>
      <c r="F26" s="304"/>
      <c r="G26" s="304"/>
      <c r="H26" s="304"/>
      <c r="I26" s="304"/>
      <c r="J26" s="304"/>
      <c r="M26" s="102">
        <v>17</v>
      </c>
      <c r="N26" s="43" t="s">
        <v>78</v>
      </c>
      <c r="O26" s="41">
        <v>21.507191994996901</v>
      </c>
      <c r="P26" s="41">
        <v>40.0333541796956</v>
      </c>
      <c r="Q26" s="103"/>
    </row>
    <row r="27" spans="1:17" x14ac:dyDescent="0.2">
      <c r="A27" s="47"/>
      <c r="B27" s="304"/>
      <c r="C27" s="304"/>
      <c r="D27" s="304"/>
      <c r="E27" s="304"/>
      <c r="F27" s="304"/>
      <c r="G27" s="304"/>
      <c r="H27" s="304"/>
      <c r="I27" s="304"/>
      <c r="J27" s="304"/>
      <c r="M27" s="102">
        <v>23</v>
      </c>
      <c r="N27" s="43" t="s">
        <v>79</v>
      </c>
      <c r="O27" s="41">
        <v>17.318863421443702</v>
      </c>
      <c r="P27" s="41">
        <v>27.144594046922101</v>
      </c>
      <c r="Q27" s="103"/>
    </row>
    <row r="28" spans="1:17" x14ac:dyDescent="0.2">
      <c r="A28" s="47"/>
      <c r="B28" s="47"/>
      <c r="C28" s="47"/>
      <c r="D28" s="47"/>
      <c r="E28" s="47"/>
      <c r="F28" s="47"/>
      <c r="G28" s="47"/>
      <c r="H28" s="47"/>
      <c r="I28" s="47"/>
      <c r="J28" s="47"/>
      <c r="M28" s="102" t="s">
        <v>116</v>
      </c>
      <c r="N28" s="43" t="s">
        <v>107</v>
      </c>
      <c r="O28" s="41">
        <v>21.4044892628254</v>
      </c>
      <c r="P28" s="41">
        <v>30.753576527048001</v>
      </c>
      <c r="Q28" s="103"/>
    </row>
    <row r="29" spans="1:17" x14ac:dyDescent="0.2">
      <c r="K29" s="47"/>
      <c r="M29" s="102">
        <v>18</v>
      </c>
      <c r="N29" s="43" t="s">
        <v>19</v>
      </c>
      <c r="O29" s="41">
        <v>25.299668451925498</v>
      </c>
      <c r="P29" s="41">
        <v>23.871461361897499</v>
      </c>
      <c r="Q29" s="103"/>
    </row>
    <row r="30" spans="1:17" ht="24.75" customHeight="1" x14ac:dyDescent="0.2">
      <c r="A30" s="45"/>
      <c r="B30" s="47"/>
      <c r="C30" s="47"/>
      <c r="D30" s="47"/>
      <c r="E30" s="47"/>
      <c r="F30" s="311"/>
      <c r="G30" s="311"/>
      <c r="H30" s="311"/>
      <c r="I30" s="311"/>
      <c r="K30" s="47"/>
      <c r="M30" s="102" t="s">
        <v>115</v>
      </c>
      <c r="N30" s="43" t="s">
        <v>26</v>
      </c>
      <c r="O30" s="41">
        <v>7.2023717849992304</v>
      </c>
      <c r="P30" s="41">
        <v>37.413368242722903</v>
      </c>
      <c r="Q30" s="103"/>
    </row>
    <row r="31" spans="1:17" x14ac:dyDescent="0.2">
      <c r="A31" s="44"/>
      <c r="B31" s="47"/>
      <c r="C31" s="47"/>
      <c r="D31" s="47"/>
      <c r="E31" s="47"/>
      <c r="F31" s="44"/>
      <c r="G31" s="42"/>
      <c r="H31" s="42"/>
      <c r="I31" s="42"/>
      <c r="M31" s="102">
        <v>13</v>
      </c>
      <c r="N31" s="43" t="s">
        <v>80</v>
      </c>
      <c r="O31" s="41">
        <v>19.250331711632001</v>
      </c>
      <c r="P31" s="41">
        <v>26.172047766475</v>
      </c>
      <c r="Q31" s="103"/>
    </row>
    <row r="32" spans="1:17" x14ac:dyDescent="0.2">
      <c r="K32" s="47"/>
      <c r="M32" s="102">
        <v>19</v>
      </c>
      <c r="N32" s="43" t="s">
        <v>81</v>
      </c>
      <c r="O32" s="41">
        <v>20.2565678291596</v>
      </c>
      <c r="P32" s="41">
        <v>25.0422491934245</v>
      </c>
      <c r="Q32" s="103"/>
    </row>
    <row r="33" spans="1:17" x14ac:dyDescent="0.2">
      <c r="A33" s="47"/>
      <c r="B33" s="47"/>
      <c r="C33" s="47"/>
      <c r="D33" s="47"/>
      <c r="E33" s="47"/>
      <c r="F33" s="42"/>
      <c r="G33" s="42"/>
      <c r="H33" s="42"/>
      <c r="I33" s="42"/>
      <c r="K33" s="47"/>
      <c r="M33" s="102">
        <v>14</v>
      </c>
      <c r="N33" s="43" t="s">
        <v>82</v>
      </c>
      <c r="O33" s="41">
        <v>17.627344404580299</v>
      </c>
      <c r="P33" s="41">
        <v>31.840934968956098</v>
      </c>
      <c r="Q33" s="103"/>
    </row>
    <row r="34" spans="1:17" x14ac:dyDescent="0.2">
      <c r="A34" s="47"/>
      <c r="B34" s="47"/>
      <c r="C34" s="47"/>
      <c r="D34" s="47"/>
      <c r="E34" s="47"/>
      <c r="F34" s="42"/>
      <c r="G34" s="42"/>
      <c r="H34" s="42"/>
      <c r="I34" s="42"/>
      <c r="K34" s="47"/>
      <c r="M34" s="102">
        <v>15</v>
      </c>
      <c r="N34" s="43" t="s">
        <v>83</v>
      </c>
      <c r="O34" s="41">
        <v>13.9720779459977</v>
      </c>
      <c r="P34" s="41">
        <v>11.857663830257501</v>
      </c>
      <c r="Q34" s="103"/>
    </row>
    <row r="35" spans="1:17" x14ac:dyDescent="0.2">
      <c r="A35" s="47"/>
      <c r="B35" s="47"/>
      <c r="C35" s="47"/>
      <c r="D35" s="47"/>
      <c r="E35" s="47"/>
      <c r="F35" s="42"/>
      <c r="G35" s="42"/>
      <c r="H35" s="42"/>
      <c r="I35" s="42"/>
      <c r="K35" s="47"/>
      <c r="M35" s="102">
        <v>16</v>
      </c>
      <c r="N35" s="43" t="s">
        <v>84</v>
      </c>
      <c r="O35" s="41">
        <v>15.154576682158</v>
      </c>
      <c r="P35" s="41">
        <v>24.054242158909801</v>
      </c>
      <c r="Q35" s="103"/>
    </row>
    <row r="36" spans="1:17" x14ac:dyDescent="0.2">
      <c r="A36" s="47"/>
      <c r="B36" s="47"/>
      <c r="C36" s="47"/>
      <c r="D36" s="47"/>
      <c r="E36" s="47"/>
      <c r="F36" s="42"/>
      <c r="G36" s="42"/>
      <c r="H36" s="42"/>
      <c r="I36" s="42"/>
      <c r="K36" s="47"/>
      <c r="M36" s="102">
        <v>25</v>
      </c>
      <c r="N36" s="43" t="s">
        <v>85</v>
      </c>
      <c r="O36" s="41">
        <v>12.170805886284001</v>
      </c>
      <c r="P36" s="41">
        <v>34.609876846282901</v>
      </c>
      <c r="Q36" s="103"/>
    </row>
    <row r="37" spans="1:17" x14ac:dyDescent="0.2">
      <c r="A37" s="47"/>
      <c r="B37" s="47"/>
      <c r="C37" s="47"/>
      <c r="D37" s="47"/>
      <c r="E37" s="47"/>
      <c r="F37" s="42"/>
      <c r="G37" s="42"/>
      <c r="H37" s="42"/>
      <c r="I37" s="42"/>
      <c r="K37" s="47"/>
      <c r="M37" s="156"/>
      <c r="N37" s="156" t="s">
        <v>2</v>
      </c>
      <c r="O37" s="277">
        <v>15.5142950636885</v>
      </c>
      <c r="P37" s="277">
        <v>28.194402871756299</v>
      </c>
    </row>
    <row r="38" spans="1:17" x14ac:dyDescent="0.2">
      <c r="K38" s="47"/>
    </row>
    <row r="39" spans="1:17" x14ac:dyDescent="0.2">
      <c r="P39" s="208"/>
    </row>
    <row r="41" spans="1:17" x14ac:dyDescent="0.2">
      <c r="P41" s="208"/>
    </row>
  </sheetData>
  <sortState ref="O40:P70">
    <sortCondition ref="O40:O70"/>
  </sortState>
  <mergeCells count="3">
    <mergeCell ref="F30:I30"/>
    <mergeCell ref="B23:H23"/>
    <mergeCell ref="B24:J27"/>
  </mergeCells>
  <hyperlinks>
    <hyperlink ref="A1" location="Sommaire!A2" display="Retour au sommaire"/>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I71"/>
  <sheetViews>
    <sheetView showGridLines="0" zoomScaleNormal="100" workbookViewId="0">
      <pane xSplit="1" ySplit="5" topLeftCell="B27" activePane="bottomRight" state="frozen"/>
      <selection pane="topRight" activeCell="B1" sqref="B1"/>
      <selection pane="bottomLeft" activeCell="A4" sqref="A4"/>
      <selection pane="bottomRight" activeCell="A53" sqref="A53:I56"/>
    </sheetView>
  </sheetViews>
  <sheetFormatPr baseColWidth="10" defaultRowHeight="12.75" x14ac:dyDescent="0.2"/>
  <cols>
    <col min="1" max="1" width="32.5703125" style="5" customWidth="1"/>
    <col min="2" max="2" width="12.42578125" style="5" customWidth="1"/>
    <col min="3" max="3" width="17.7109375" style="5" customWidth="1"/>
    <col min="4" max="4" width="15.28515625" style="5" customWidth="1"/>
    <col min="5" max="5" width="14.85546875" style="5" customWidth="1"/>
    <col min="6" max="6" width="15.7109375" style="5" customWidth="1"/>
    <col min="7" max="7" width="12.42578125" style="5" customWidth="1"/>
    <col min="8" max="16384" width="11.42578125" style="5"/>
  </cols>
  <sheetData>
    <row r="1" spans="1:7" s="4" customFormat="1" ht="15" customHeight="1" x14ac:dyDescent="0.25">
      <c r="A1" s="151" t="s">
        <v>207</v>
      </c>
      <c r="B1" s="152"/>
      <c r="C1" s="152"/>
      <c r="D1" s="152"/>
      <c r="E1" s="152"/>
      <c r="F1" s="152"/>
      <c r="G1" s="152"/>
    </row>
    <row r="2" spans="1:7" s="4" customFormat="1" ht="13.5" customHeight="1" x14ac:dyDescent="0.2">
      <c r="A2" s="108"/>
      <c r="B2" s="152"/>
      <c r="C2" s="152"/>
      <c r="D2" s="152"/>
      <c r="E2" s="152"/>
      <c r="F2" s="152"/>
      <c r="G2" s="152"/>
    </row>
    <row r="3" spans="1:7" s="4" customFormat="1" ht="13.5" customHeight="1" x14ac:dyDescent="0.2">
      <c r="A3" s="176" t="s">
        <v>138</v>
      </c>
      <c r="B3" s="152"/>
      <c r="C3" s="152"/>
      <c r="D3" s="152"/>
      <c r="E3" s="152"/>
      <c r="F3" s="152"/>
      <c r="G3" s="152"/>
    </row>
    <row r="4" spans="1:7" s="4" customFormat="1" ht="13.5" customHeight="1" x14ac:dyDescent="0.2">
      <c r="A4" s="315" t="s">
        <v>3</v>
      </c>
      <c r="B4" s="317" t="s">
        <v>50</v>
      </c>
      <c r="C4" s="317" t="s">
        <v>230</v>
      </c>
      <c r="D4" s="315" t="s">
        <v>52</v>
      </c>
      <c r="E4" s="315" t="s">
        <v>151</v>
      </c>
      <c r="F4" s="315" t="s">
        <v>152</v>
      </c>
      <c r="G4" s="315" t="s">
        <v>153</v>
      </c>
    </row>
    <row r="5" spans="1:7" ht="45" customHeight="1" x14ac:dyDescent="0.2">
      <c r="A5" s="316"/>
      <c r="B5" s="318"/>
      <c r="C5" s="318"/>
      <c r="D5" s="316"/>
      <c r="E5" s="316"/>
      <c r="F5" s="316"/>
      <c r="G5" s="316"/>
    </row>
    <row r="6" spans="1:7" ht="16.5" customHeight="1" x14ac:dyDescent="0.2">
      <c r="A6" s="153" t="s">
        <v>4</v>
      </c>
      <c r="B6" s="154">
        <v>22358</v>
      </c>
      <c r="C6" s="154">
        <v>6375</v>
      </c>
      <c r="D6" s="154">
        <v>1182</v>
      </c>
      <c r="E6" s="154">
        <v>2608</v>
      </c>
      <c r="F6" s="155">
        <v>3993</v>
      </c>
      <c r="G6" s="154">
        <v>36141</v>
      </c>
    </row>
    <row r="7" spans="1:7" ht="16.5" customHeight="1" x14ac:dyDescent="0.2">
      <c r="A7" s="153" t="s">
        <v>5</v>
      </c>
      <c r="B7" s="154">
        <v>7242</v>
      </c>
      <c r="C7" s="154">
        <v>3391</v>
      </c>
      <c r="D7" s="154">
        <v>1662</v>
      </c>
      <c r="E7" s="154">
        <v>219</v>
      </c>
      <c r="F7" s="155">
        <v>2135</v>
      </c>
      <c r="G7" s="154">
        <v>14649</v>
      </c>
    </row>
    <row r="8" spans="1:7" ht="16.5" customHeight="1" x14ac:dyDescent="0.2">
      <c r="A8" s="153" t="s">
        <v>6</v>
      </c>
      <c r="B8" s="154">
        <v>5985</v>
      </c>
      <c r="C8" s="154">
        <v>2391</v>
      </c>
      <c r="D8" s="154">
        <v>793</v>
      </c>
      <c r="E8" s="154">
        <v>243</v>
      </c>
      <c r="F8" s="155">
        <v>1204</v>
      </c>
      <c r="G8" s="154">
        <v>10561</v>
      </c>
    </row>
    <row r="9" spans="1:7" ht="16.5" customHeight="1" x14ac:dyDescent="0.2">
      <c r="A9" s="153" t="s">
        <v>7</v>
      </c>
      <c r="B9" s="154">
        <v>21946</v>
      </c>
      <c r="C9" s="154">
        <v>6911</v>
      </c>
      <c r="D9" s="154">
        <v>1588</v>
      </c>
      <c r="E9" s="154">
        <v>7125</v>
      </c>
      <c r="F9" s="155">
        <v>5941</v>
      </c>
      <c r="G9" s="154">
        <v>43316</v>
      </c>
    </row>
    <row r="10" spans="1:7" ht="16.5" customHeight="1" x14ac:dyDescent="0.2">
      <c r="A10" s="153" t="s">
        <v>8</v>
      </c>
      <c r="B10" s="154">
        <v>8806</v>
      </c>
      <c r="C10" s="154">
        <v>2825</v>
      </c>
      <c r="D10" s="154">
        <v>754</v>
      </c>
      <c r="E10" s="154">
        <v>935</v>
      </c>
      <c r="F10" s="155">
        <v>1452</v>
      </c>
      <c r="G10" s="154">
        <v>14772</v>
      </c>
    </row>
    <row r="11" spans="1:7" ht="16.5" customHeight="1" x14ac:dyDescent="0.2">
      <c r="A11" s="153" t="s">
        <v>9</v>
      </c>
      <c r="B11" s="154">
        <v>1753</v>
      </c>
      <c r="C11" s="154">
        <v>275</v>
      </c>
      <c r="D11" s="154">
        <v>17</v>
      </c>
      <c r="E11" s="154">
        <v>22</v>
      </c>
      <c r="F11" s="155">
        <v>173</v>
      </c>
      <c r="G11" s="154">
        <v>2223</v>
      </c>
    </row>
    <row r="12" spans="1:7" ht="16.5" customHeight="1" x14ac:dyDescent="0.2">
      <c r="A12" s="153" t="s">
        <v>10</v>
      </c>
      <c r="B12" s="154">
        <v>8805</v>
      </c>
      <c r="C12" s="154">
        <v>3029</v>
      </c>
      <c r="D12" s="154">
        <v>612</v>
      </c>
      <c r="E12" s="154">
        <v>1148</v>
      </c>
      <c r="F12" s="155">
        <v>2432</v>
      </c>
      <c r="G12" s="154">
        <v>15726</v>
      </c>
    </row>
    <row r="13" spans="1:7" ht="16.5" customHeight="1" x14ac:dyDescent="0.2">
      <c r="A13" s="153" t="s">
        <v>11</v>
      </c>
      <c r="B13" s="154">
        <v>17249</v>
      </c>
      <c r="C13" s="154">
        <v>6530</v>
      </c>
      <c r="D13" s="154">
        <v>1773</v>
      </c>
      <c r="E13" s="154">
        <v>2927</v>
      </c>
      <c r="F13" s="155">
        <v>3889</v>
      </c>
      <c r="G13" s="154">
        <v>31878</v>
      </c>
    </row>
    <row r="14" spans="1:7" ht="16.5" customHeight="1" x14ac:dyDescent="0.2">
      <c r="A14" s="153" t="s">
        <v>12</v>
      </c>
      <c r="B14" s="154">
        <v>29421</v>
      </c>
      <c r="C14" s="154">
        <v>8693</v>
      </c>
      <c r="D14" s="154">
        <v>3335</v>
      </c>
      <c r="E14" s="154">
        <v>5139</v>
      </c>
      <c r="F14" s="155">
        <v>8881</v>
      </c>
      <c r="G14" s="154">
        <v>54996</v>
      </c>
    </row>
    <row r="15" spans="1:7" ht="16.5" customHeight="1" x14ac:dyDescent="0.2">
      <c r="A15" s="153" t="s">
        <v>13</v>
      </c>
      <c r="B15" s="154">
        <v>5030</v>
      </c>
      <c r="C15" s="154">
        <v>1531</v>
      </c>
      <c r="D15" s="154">
        <v>373</v>
      </c>
      <c r="E15" s="154">
        <v>24</v>
      </c>
      <c r="F15" s="155">
        <v>807</v>
      </c>
      <c r="G15" s="154">
        <v>7528</v>
      </c>
    </row>
    <row r="16" spans="1:7" ht="16.5" customHeight="1" x14ac:dyDescent="0.2">
      <c r="A16" s="153" t="s">
        <v>14</v>
      </c>
      <c r="B16" s="154">
        <v>34760</v>
      </c>
      <c r="C16" s="154">
        <v>8028</v>
      </c>
      <c r="D16" s="154">
        <v>3937</v>
      </c>
      <c r="E16" s="154">
        <v>9844</v>
      </c>
      <c r="F16" s="155">
        <v>15287</v>
      </c>
      <c r="G16" s="154">
        <v>71551</v>
      </c>
    </row>
    <row r="17" spans="1:7" ht="16.5" customHeight="1" x14ac:dyDescent="0.2">
      <c r="A17" s="153" t="s">
        <v>15</v>
      </c>
      <c r="B17" s="154">
        <v>26643</v>
      </c>
      <c r="C17" s="154">
        <v>6263</v>
      </c>
      <c r="D17" s="154">
        <v>1273</v>
      </c>
      <c r="E17" s="154">
        <v>2871</v>
      </c>
      <c r="F17" s="155">
        <v>4783</v>
      </c>
      <c r="G17" s="154">
        <v>41518</v>
      </c>
    </row>
    <row r="18" spans="1:7" ht="16.5" customHeight="1" x14ac:dyDescent="0.2">
      <c r="A18" s="153" t="s">
        <v>16</v>
      </c>
      <c r="B18" s="154">
        <v>16647</v>
      </c>
      <c r="C18" s="154">
        <v>4589</v>
      </c>
      <c r="D18" s="154">
        <v>1796</v>
      </c>
      <c r="E18" s="154">
        <v>1598</v>
      </c>
      <c r="F18" s="155">
        <v>2849</v>
      </c>
      <c r="G18" s="154">
        <v>25960</v>
      </c>
    </row>
    <row r="19" spans="1:7" ht="16.5" customHeight="1" x14ac:dyDescent="0.2">
      <c r="A19" s="153" t="s">
        <v>17</v>
      </c>
      <c r="B19" s="154">
        <v>21610</v>
      </c>
      <c r="C19" s="154">
        <v>10317</v>
      </c>
      <c r="D19" s="154">
        <v>2990</v>
      </c>
      <c r="E19" s="154">
        <v>4158</v>
      </c>
      <c r="F19" s="155">
        <v>9553</v>
      </c>
      <c r="G19" s="154">
        <v>47970</v>
      </c>
    </row>
    <row r="20" spans="1:7" ht="16.5" customHeight="1" x14ac:dyDescent="0.2">
      <c r="A20" s="153" t="s">
        <v>18</v>
      </c>
      <c r="B20" s="154">
        <v>12931</v>
      </c>
      <c r="C20" s="154">
        <v>3846</v>
      </c>
      <c r="D20" s="154">
        <v>684</v>
      </c>
      <c r="E20" s="154">
        <v>2929</v>
      </c>
      <c r="F20" s="155">
        <v>2298</v>
      </c>
      <c r="G20" s="154">
        <v>22207</v>
      </c>
    </row>
    <row r="21" spans="1:7" ht="17.25" customHeight="1" x14ac:dyDescent="0.2">
      <c r="A21" s="153" t="s">
        <v>107</v>
      </c>
      <c r="B21" s="154">
        <v>16454</v>
      </c>
      <c r="C21" s="154">
        <v>7047</v>
      </c>
      <c r="D21" s="154">
        <v>1990</v>
      </c>
      <c r="E21" s="154">
        <v>4404</v>
      </c>
      <c r="F21" s="155">
        <v>3407</v>
      </c>
      <c r="G21" s="154">
        <v>32923</v>
      </c>
    </row>
    <row r="22" spans="1:7" ht="16.5" customHeight="1" x14ac:dyDescent="0.2">
      <c r="A22" s="153" t="s">
        <v>19</v>
      </c>
      <c r="B22" s="154">
        <v>10734</v>
      </c>
      <c r="C22" s="154">
        <v>4960</v>
      </c>
      <c r="D22" s="154">
        <v>861</v>
      </c>
      <c r="E22" s="154">
        <v>1144</v>
      </c>
      <c r="F22" s="155">
        <v>2437</v>
      </c>
      <c r="G22" s="154">
        <v>19605</v>
      </c>
    </row>
    <row r="23" spans="1:7" ht="16.5" customHeight="1" x14ac:dyDescent="0.2">
      <c r="A23" s="153" t="s">
        <v>20</v>
      </c>
      <c r="B23" s="154">
        <v>10292</v>
      </c>
      <c r="C23" s="154">
        <v>3482</v>
      </c>
      <c r="D23" s="154">
        <v>921</v>
      </c>
      <c r="E23" s="154">
        <v>1811</v>
      </c>
      <c r="F23" s="155">
        <v>1720</v>
      </c>
      <c r="G23" s="154">
        <v>18088</v>
      </c>
    </row>
    <row r="24" spans="1:7" ht="16.5" customHeight="1" x14ac:dyDescent="0.2">
      <c r="A24" s="153" t="s">
        <v>21</v>
      </c>
      <c r="B24" s="154">
        <v>6335</v>
      </c>
      <c r="C24" s="154">
        <v>2637</v>
      </c>
      <c r="D24" s="154">
        <v>733</v>
      </c>
      <c r="E24" s="154">
        <v>1913</v>
      </c>
      <c r="F24" s="155">
        <v>1487</v>
      </c>
      <c r="G24" s="154">
        <v>13018</v>
      </c>
    </row>
    <row r="25" spans="1:7" ht="16.5" customHeight="1" x14ac:dyDescent="0.2">
      <c r="A25" s="153" t="s">
        <v>22</v>
      </c>
      <c r="B25" s="154">
        <v>24022</v>
      </c>
      <c r="C25" s="154">
        <v>8205</v>
      </c>
      <c r="D25" s="154">
        <v>2685</v>
      </c>
      <c r="E25" s="154">
        <v>6245</v>
      </c>
      <c r="F25" s="155">
        <v>5868</v>
      </c>
      <c r="G25" s="154">
        <v>46547</v>
      </c>
    </row>
    <row r="26" spans="1:7" ht="16.5" customHeight="1" x14ac:dyDescent="0.2">
      <c r="A26" s="153" t="s">
        <v>23</v>
      </c>
      <c r="B26" s="154">
        <v>19540</v>
      </c>
      <c r="C26" s="154">
        <v>3793</v>
      </c>
      <c r="D26" s="154">
        <v>1305</v>
      </c>
      <c r="E26" s="154">
        <v>406</v>
      </c>
      <c r="F26" s="155">
        <v>2667</v>
      </c>
      <c r="G26" s="154">
        <v>27147</v>
      </c>
    </row>
    <row r="27" spans="1:7" ht="16.5" customHeight="1" x14ac:dyDescent="0.2">
      <c r="A27" s="153" t="s">
        <v>24</v>
      </c>
      <c r="B27" s="154">
        <v>23710</v>
      </c>
      <c r="C27" s="154">
        <v>6750</v>
      </c>
      <c r="D27" s="154">
        <v>3031</v>
      </c>
      <c r="E27" s="154">
        <v>4243</v>
      </c>
      <c r="F27" s="155">
        <v>6866</v>
      </c>
      <c r="G27" s="154">
        <v>44541</v>
      </c>
    </row>
    <row r="28" spans="1:7" ht="16.5" customHeight="1" x14ac:dyDescent="0.2">
      <c r="A28" s="156" t="s">
        <v>25</v>
      </c>
      <c r="B28" s="157">
        <v>352273</v>
      </c>
      <c r="C28" s="157">
        <v>111868</v>
      </c>
      <c r="D28" s="157">
        <v>34295</v>
      </c>
      <c r="E28" s="157">
        <v>61956</v>
      </c>
      <c r="F28" s="157">
        <v>90129</v>
      </c>
      <c r="G28" s="157">
        <v>642865</v>
      </c>
    </row>
    <row r="29" spans="1:7" ht="16.5" customHeight="1" x14ac:dyDescent="0.2">
      <c r="A29" s="153" t="s">
        <v>26</v>
      </c>
      <c r="B29" s="154">
        <v>57595</v>
      </c>
      <c r="C29" s="154">
        <v>9353</v>
      </c>
      <c r="D29" s="154">
        <v>3209</v>
      </c>
      <c r="E29" s="154">
        <v>22648</v>
      </c>
      <c r="F29" s="155">
        <v>37390</v>
      </c>
      <c r="G29" s="154">
        <v>129860</v>
      </c>
    </row>
    <row r="30" spans="1:7" ht="16.5" customHeight="1" x14ac:dyDescent="0.2">
      <c r="A30" s="153" t="s">
        <v>27</v>
      </c>
      <c r="B30" s="154">
        <v>29608</v>
      </c>
      <c r="C30" s="154">
        <v>6532</v>
      </c>
      <c r="D30" s="154">
        <v>4883</v>
      </c>
      <c r="E30" s="154">
        <v>1201</v>
      </c>
      <c r="F30" s="155">
        <v>6526</v>
      </c>
      <c r="G30" s="154">
        <v>48341</v>
      </c>
    </row>
    <row r="31" spans="1:7" ht="16.5" customHeight="1" x14ac:dyDescent="0.2">
      <c r="A31" s="153" t="s">
        <v>28</v>
      </c>
      <c r="B31" s="154">
        <v>32925</v>
      </c>
      <c r="C31" s="154">
        <v>8924</v>
      </c>
      <c r="D31" s="154">
        <v>5750</v>
      </c>
      <c r="E31" s="154">
        <v>13565</v>
      </c>
      <c r="F31" s="155">
        <v>12771</v>
      </c>
      <c r="G31" s="154">
        <v>73323</v>
      </c>
    </row>
    <row r="32" spans="1:7" ht="16.5" customHeight="1" x14ac:dyDescent="0.2">
      <c r="A32" s="156" t="s">
        <v>226</v>
      </c>
      <c r="B32" s="157">
        <v>120128</v>
      </c>
      <c r="C32" s="157">
        <v>24809</v>
      </c>
      <c r="D32" s="157">
        <v>13842</v>
      </c>
      <c r="E32" s="157">
        <v>37414</v>
      </c>
      <c r="F32" s="157">
        <v>56687</v>
      </c>
      <c r="G32" s="157">
        <v>251524</v>
      </c>
    </row>
    <row r="33" spans="1:7" ht="16.5" customHeight="1" x14ac:dyDescent="0.2">
      <c r="A33" s="156" t="s">
        <v>228</v>
      </c>
      <c r="B33" s="157">
        <v>472401</v>
      </c>
      <c r="C33" s="157">
        <v>136677</v>
      </c>
      <c r="D33" s="157">
        <v>48137</v>
      </c>
      <c r="E33" s="157">
        <v>99370</v>
      </c>
      <c r="F33" s="157">
        <v>146816</v>
      </c>
      <c r="G33" s="157">
        <v>894389</v>
      </c>
    </row>
    <row r="34" spans="1:7" ht="16.5" customHeight="1" x14ac:dyDescent="0.2">
      <c r="A34" s="153" t="s">
        <v>29</v>
      </c>
      <c r="B34" s="154">
        <v>1526</v>
      </c>
      <c r="C34" s="154">
        <v>1013</v>
      </c>
      <c r="D34" s="154">
        <v>10</v>
      </c>
      <c r="E34" s="154">
        <v>0</v>
      </c>
      <c r="F34" s="155">
        <v>223</v>
      </c>
      <c r="G34" s="154">
        <v>2762</v>
      </c>
    </row>
    <row r="35" spans="1:7" ht="16.5" customHeight="1" x14ac:dyDescent="0.2">
      <c r="A35" s="153" t="s">
        <v>30</v>
      </c>
      <c r="B35" s="154">
        <v>711</v>
      </c>
      <c r="C35" s="154">
        <v>382</v>
      </c>
      <c r="D35" s="154">
        <v>0</v>
      </c>
      <c r="E35" s="154">
        <v>19</v>
      </c>
      <c r="F35" s="155">
        <v>98</v>
      </c>
      <c r="G35" s="154">
        <v>1210</v>
      </c>
    </row>
    <row r="36" spans="1:7" ht="16.5" customHeight="1" x14ac:dyDescent="0.2">
      <c r="A36" s="153" t="s">
        <v>49</v>
      </c>
      <c r="B36" s="154">
        <v>3927</v>
      </c>
      <c r="C36" s="154">
        <v>1661</v>
      </c>
      <c r="D36" s="154">
        <v>36</v>
      </c>
      <c r="E36" s="154">
        <v>50</v>
      </c>
      <c r="F36" s="155">
        <v>725</v>
      </c>
      <c r="G36" s="154">
        <v>6363</v>
      </c>
    </row>
    <row r="37" spans="1:7" ht="16.5" customHeight="1" x14ac:dyDescent="0.2">
      <c r="A37" s="153" t="s">
        <v>31</v>
      </c>
      <c r="B37" s="154">
        <v>1289</v>
      </c>
      <c r="C37" s="154">
        <v>817</v>
      </c>
      <c r="D37" s="154">
        <v>0</v>
      </c>
      <c r="E37" s="154">
        <v>31</v>
      </c>
      <c r="F37" s="155">
        <v>174</v>
      </c>
      <c r="G37" s="154">
        <v>2311</v>
      </c>
    </row>
    <row r="38" spans="1:7" ht="16.5" customHeight="1" x14ac:dyDescent="0.2">
      <c r="A38" s="153" t="s">
        <v>32</v>
      </c>
      <c r="B38" s="154">
        <v>253</v>
      </c>
      <c r="C38" s="154">
        <v>261</v>
      </c>
      <c r="D38" s="154">
        <v>0</v>
      </c>
      <c r="E38" s="154">
        <v>0</v>
      </c>
      <c r="F38" s="155">
        <v>72</v>
      </c>
      <c r="G38" s="154">
        <v>586</v>
      </c>
    </row>
    <row r="39" spans="1:7" ht="16.5" customHeight="1" x14ac:dyDescent="0.2">
      <c r="A39" s="156" t="s">
        <v>227</v>
      </c>
      <c r="B39" s="157">
        <v>7706</v>
      </c>
      <c r="C39" s="157">
        <v>4134</v>
      </c>
      <c r="D39" s="157">
        <v>46</v>
      </c>
      <c r="E39" s="157">
        <v>100</v>
      </c>
      <c r="F39" s="157">
        <v>1292</v>
      </c>
      <c r="G39" s="157">
        <v>13232</v>
      </c>
    </row>
    <row r="40" spans="1:7" ht="16.5" customHeight="1" x14ac:dyDescent="0.2">
      <c r="A40" s="156" t="s">
        <v>229</v>
      </c>
      <c r="B40" s="157">
        <v>480107</v>
      </c>
      <c r="C40" s="157">
        <v>140812</v>
      </c>
      <c r="D40" s="157">
        <v>48183</v>
      </c>
      <c r="E40" s="157">
        <v>99470</v>
      </c>
      <c r="F40" s="157">
        <v>155884</v>
      </c>
      <c r="G40" s="157">
        <v>915398</v>
      </c>
    </row>
    <row r="41" spans="1:7" x14ac:dyDescent="0.2">
      <c r="A41" s="314" t="s">
        <v>140</v>
      </c>
      <c r="B41" s="314"/>
      <c r="C41" s="314"/>
      <c r="D41" s="314"/>
      <c r="E41" s="314"/>
      <c r="F41" s="314"/>
      <c r="G41" s="314"/>
    </row>
    <row r="42" spans="1:7" ht="36.75" customHeight="1" x14ac:dyDescent="0.2">
      <c r="A42" s="313" t="s">
        <v>157</v>
      </c>
      <c r="B42" s="313"/>
      <c r="C42" s="313"/>
      <c r="D42" s="313"/>
      <c r="E42" s="313"/>
      <c r="F42" s="313"/>
      <c r="G42" s="313"/>
    </row>
    <row r="43" spans="1:7" x14ac:dyDescent="0.2">
      <c r="A43" s="319" t="s">
        <v>158</v>
      </c>
      <c r="B43" s="319"/>
      <c r="C43" s="319"/>
      <c r="D43" s="319"/>
      <c r="E43" s="319"/>
      <c r="F43" s="319"/>
      <c r="G43" s="319"/>
    </row>
    <row r="44" spans="1:7" x14ac:dyDescent="0.2">
      <c r="A44" s="235" t="s">
        <v>159</v>
      </c>
      <c r="B44" s="236"/>
      <c r="C44" s="234"/>
      <c r="D44" s="234"/>
      <c r="E44" s="234"/>
      <c r="F44" s="234"/>
      <c r="G44" s="234"/>
    </row>
    <row r="45" spans="1:7" ht="16.5" customHeight="1" x14ac:dyDescent="0.2">
      <c r="A45" s="313" t="s">
        <v>160</v>
      </c>
      <c r="B45" s="313"/>
      <c r="C45" s="313"/>
      <c r="D45" s="313"/>
      <c r="E45" s="313"/>
      <c r="F45" s="313"/>
      <c r="G45" s="313"/>
    </row>
    <row r="46" spans="1:7" x14ac:dyDescent="0.2">
      <c r="A46" s="313"/>
      <c r="B46" s="313"/>
      <c r="C46" s="313"/>
      <c r="D46" s="313"/>
      <c r="E46" s="313"/>
      <c r="F46" s="313"/>
      <c r="G46" s="313"/>
    </row>
    <row r="47" spans="1:7" x14ac:dyDescent="0.2">
      <c r="A47" s="313"/>
      <c r="B47" s="313"/>
      <c r="C47" s="313"/>
      <c r="D47" s="313"/>
      <c r="E47" s="313"/>
      <c r="F47" s="313"/>
      <c r="G47" s="313"/>
    </row>
    <row r="48" spans="1:7" x14ac:dyDescent="0.2">
      <c r="A48" s="313"/>
      <c r="B48" s="313"/>
      <c r="C48" s="313"/>
      <c r="D48" s="313"/>
      <c r="E48" s="313"/>
      <c r="F48" s="313"/>
      <c r="G48" s="313"/>
    </row>
    <row r="49" spans="1:9" x14ac:dyDescent="0.2">
      <c r="A49" s="313" t="s">
        <v>161</v>
      </c>
      <c r="B49" s="313"/>
      <c r="C49" s="313"/>
      <c r="D49" s="313"/>
      <c r="E49" s="313"/>
      <c r="F49" s="313"/>
      <c r="G49" s="313"/>
    </row>
    <row r="50" spans="1:9" x14ac:dyDescent="0.2">
      <c r="A50" s="313"/>
      <c r="B50" s="313"/>
      <c r="C50" s="313"/>
      <c r="D50" s="313"/>
      <c r="E50" s="313"/>
      <c r="F50" s="313"/>
      <c r="G50" s="313"/>
    </row>
    <row r="51" spans="1:9" x14ac:dyDescent="0.2">
      <c r="A51" s="313"/>
      <c r="B51" s="313"/>
      <c r="C51" s="313"/>
      <c r="D51" s="313"/>
      <c r="E51" s="313"/>
      <c r="F51" s="313"/>
      <c r="G51" s="313"/>
    </row>
    <row r="52" spans="1:9" x14ac:dyDescent="0.2">
      <c r="A52" s="137"/>
      <c r="B52" s="103"/>
      <c r="C52" s="103"/>
      <c r="D52" s="103"/>
      <c r="E52" s="103"/>
      <c r="F52" s="103"/>
      <c r="G52" s="103"/>
    </row>
    <row r="53" spans="1:9" x14ac:dyDescent="0.2">
      <c r="A53" s="304" t="s">
        <v>251</v>
      </c>
      <c r="B53" s="304"/>
      <c r="C53" s="304"/>
      <c r="D53" s="304"/>
      <c r="E53" s="304"/>
      <c r="F53" s="304"/>
      <c r="G53" s="304"/>
      <c r="H53" s="304"/>
      <c r="I53" s="304"/>
    </row>
    <row r="54" spans="1:9" x14ac:dyDescent="0.2">
      <c r="A54" s="304"/>
      <c r="B54" s="304"/>
      <c r="C54" s="304"/>
      <c r="D54" s="304"/>
      <c r="E54" s="304"/>
      <c r="F54" s="304"/>
      <c r="G54" s="304"/>
      <c r="H54" s="304"/>
      <c r="I54" s="304"/>
    </row>
    <row r="55" spans="1:9" x14ac:dyDescent="0.2">
      <c r="A55" s="304"/>
      <c r="B55" s="304"/>
      <c r="C55" s="304"/>
      <c r="D55" s="304"/>
      <c r="E55" s="304"/>
      <c r="F55" s="304"/>
      <c r="G55" s="304"/>
      <c r="H55" s="304"/>
      <c r="I55" s="304"/>
    </row>
    <row r="56" spans="1:9" x14ac:dyDescent="0.2">
      <c r="A56" s="304"/>
      <c r="B56" s="304"/>
      <c r="C56" s="304"/>
      <c r="D56" s="304"/>
      <c r="E56" s="304"/>
      <c r="F56" s="304"/>
      <c r="G56" s="304"/>
      <c r="H56" s="304"/>
      <c r="I56" s="304"/>
    </row>
    <row r="57" spans="1:9" x14ac:dyDescent="0.2">
      <c r="A57" s="137"/>
      <c r="B57" s="103"/>
      <c r="C57" s="103"/>
      <c r="D57" s="103"/>
      <c r="E57" s="103"/>
      <c r="F57" s="103"/>
      <c r="G57" s="103"/>
    </row>
    <row r="58" spans="1:9" x14ac:dyDescent="0.2">
      <c r="A58" s="137"/>
      <c r="B58" s="103"/>
      <c r="C58" s="103"/>
      <c r="D58" s="103"/>
      <c r="E58" s="103"/>
      <c r="F58" s="103"/>
      <c r="G58" s="103"/>
    </row>
    <row r="59" spans="1:9" x14ac:dyDescent="0.2">
      <c r="A59" s="137"/>
      <c r="B59" s="103"/>
      <c r="C59" s="103"/>
      <c r="D59" s="103"/>
      <c r="E59" s="103"/>
      <c r="F59" s="103"/>
      <c r="G59" s="103"/>
    </row>
    <row r="60" spans="1:9" x14ac:dyDescent="0.2">
      <c r="A60" s="137"/>
      <c r="B60" s="103"/>
      <c r="C60" s="103"/>
      <c r="D60" s="103"/>
      <c r="E60" s="103"/>
      <c r="F60" s="103"/>
      <c r="G60" s="103"/>
    </row>
    <row r="61" spans="1:9" x14ac:dyDescent="0.2">
      <c r="A61" s="137"/>
      <c r="B61" s="103"/>
      <c r="C61" s="103"/>
      <c r="D61" s="103"/>
      <c r="E61" s="103"/>
      <c r="F61" s="103"/>
      <c r="G61" s="103"/>
    </row>
    <row r="62" spans="1:9" x14ac:dyDescent="0.2">
      <c r="A62" s="137"/>
      <c r="B62" s="103"/>
      <c r="C62" s="103"/>
      <c r="D62" s="103"/>
      <c r="E62" s="103"/>
      <c r="F62" s="103"/>
      <c r="G62" s="103"/>
    </row>
    <row r="63" spans="1:9" x14ac:dyDescent="0.2">
      <c r="A63" s="137"/>
      <c r="B63" s="103"/>
      <c r="C63" s="103"/>
      <c r="D63" s="103"/>
      <c r="E63" s="103"/>
      <c r="F63" s="103"/>
      <c r="G63" s="103"/>
    </row>
    <row r="64" spans="1:9" x14ac:dyDescent="0.2">
      <c r="A64" s="137"/>
      <c r="B64" s="103"/>
      <c r="C64" s="103"/>
      <c r="D64" s="103"/>
      <c r="E64" s="103"/>
      <c r="F64" s="103"/>
      <c r="G64" s="103"/>
    </row>
    <row r="65" spans="1:7" x14ac:dyDescent="0.2">
      <c r="A65" s="137"/>
      <c r="B65" s="103"/>
      <c r="C65" s="103"/>
      <c r="D65" s="103"/>
      <c r="E65" s="103"/>
      <c r="F65" s="103"/>
      <c r="G65" s="103"/>
    </row>
    <row r="66" spans="1:7" x14ac:dyDescent="0.2">
      <c r="A66" s="137"/>
      <c r="B66" s="103"/>
      <c r="C66" s="103"/>
      <c r="D66" s="103"/>
      <c r="E66" s="103"/>
      <c r="F66" s="103"/>
      <c r="G66" s="103"/>
    </row>
    <row r="67" spans="1:7" x14ac:dyDescent="0.2">
      <c r="A67" s="137"/>
      <c r="B67" s="103"/>
      <c r="C67" s="103"/>
      <c r="D67" s="103"/>
      <c r="E67" s="103"/>
      <c r="F67" s="103"/>
      <c r="G67" s="103"/>
    </row>
    <row r="68" spans="1:7" x14ac:dyDescent="0.2">
      <c r="A68" s="137"/>
      <c r="B68" s="103"/>
      <c r="C68" s="103"/>
      <c r="D68" s="103"/>
      <c r="E68" s="103"/>
      <c r="F68" s="103"/>
      <c r="G68" s="103"/>
    </row>
    <row r="69" spans="1:7" x14ac:dyDescent="0.2">
      <c r="A69" s="137"/>
      <c r="B69" s="103"/>
      <c r="C69" s="103"/>
      <c r="D69" s="103"/>
      <c r="E69" s="103"/>
      <c r="F69" s="103"/>
      <c r="G69" s="103"/>
    </row>
    <row r="70" spans="1:7" x14ac:dyDescent="0.2">
      <c r="A70" s="137"/>
      <c r="B70" s="103"/>
      <c r="C70" s="103"/>
      <c r="D70" s="103"/>
      <c r="E70" s="103"/>
      <c r="F70" s="103"/>
      <c r="G70" s="103"/>
    </row>
    <row r="71" spans="1:7" x14ac:dyDescent="0.2">
      <c r="A71" s="137"/>
      <c r="B71" s="103"/>
      <c r="C71" s="103"/>
      <c r="D71" s="103"/>
      <c r="E71" s="103"/>
      <c r="F71" s="103"/>
      <c r="G71" s="103"/>
    </row>
  </sheetData>
  <mergeCells count="13">
    <mergeCell ref="A53:I56"/>
    <mergeCell ref="A49:G51"/>
    <mergeCell ref="A41:G41"/>
    <mergeCell ref="A45:G48"/>
    <mergeCell ref="A4:A5"/>
    <mergeCell ref="B4:B5"/>
    <mergeCell ref="C4:C5"/>
    <mergeCell ref="D4:D5"/>
    <mergeCell ref="E4:E5"/>
    <mergeCell ref="F4:F5"/>
    <mergeCell ref="G4:G5"/>
    <mergeCell ref="A42:G42"/>
    <mergeCell ref="A43:G43"/>
  </mergeCells>
  <hyperlinks>
    <hyperlink ref="A3" location="Sommaire!A2" display="Retour au sommaire"/>
  </hyperlinks>
  <pageMargins left="0.78740157499999996" right="0.78740157499999996" top="0.984251969" bottom="0.984251969" header="0.4921259845" footer="0.4921259845"/>
  <pageSetup paperSize="9" scale="7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J39"/>
  <sheetViews>
    <sheetView showGridLines="0" zoomScaleNormal="100" zoomScaleSheetLayoutView="85" workbookViewId="0">
      <pane xSplit="1" topLeftCell="B1" activePane="topRight" state="frozen"/>
      <selection pane="topRight" activeCell="A22" sqref="A22:J22"/>
    </sheetView>
  </sheetViews>
  <sheetFormatPr baseColWidth="10" defaultRowHeight="12.75" x14ac:dyDescent="0.2"/>
  <cols>
    <col min="1" max="1" width="51.28515625" style="1" customWidth="1"/>
    <col min="2" max="6" width="9.85546875" style="2" customWidth="1"/>
    <col min="7" max="7" width="11.85546875" style="1" bestFit="1" customWidth="1"/>
    <col min="8" max="16384" width="11.42578125" style="1"/>
  </cols>
  <sheetData>
    <row r="1" spans="1:10" ht="15" x14ac:dyDescent="0.25">
      <c r="A1" s="226" t="s">
        <v>183</v>
      </c>
      <c r="B1" s="3"/>
      <c r="C1" s="3"/>
      <c r="D1" s="3"/>
      <c r="E1" s="3"/>
      <c r="F1" s="3"/>
    </row>
    <row r="2" spans="1:10" x14ac:dyDescent="0.2">
      <c r="A2" s="106"/>
      <c r="B2" s="3"/>
      <c r="C2" s="3"/>
      <c r="D2" s="3"/>
      <c r="E2" s="3"/>
      <c r="F2" s="3"/>
    </row>
    <row r="3" spans="1:10" x14ac:dyDescent="0.2">
      <c r="A3" s="176" t="s">
        <v>138</v>
      </c>
      <c r="B3" s="3"/>
      <c r="C3" s="3"/>
      <c r="D3" s="3"/>
      <c r="E3" s="3"/>
      <c r="F3" s="3"/>
    </row>
    <row r="4" spans="1:10" ht="26.25" customHeight="1" x14ac:dyDescent="0.2">
      <c r="A4" s="320" t="s">
        <v>33</v>
      </c>
      <c r="B4" s="322">
        <v>2019</v>
      </c>
      <c r="C4" s="322">
        <v>2020</v>
      </c>
      <c r="D4" s="322">
        <v>2021</v>
      </c>
      <c r="E4" s="322">
        <v>2022</v>
      </c>
      <c r="F4" s="322">
        <v>2023</v>
      </c>
    </row>
    <row r="5" spans="1:10" ht="14.25" customHeight="1" x14ac:dyDescent="0.2">
      <c r="A5" s="321"/>
      <c r="B5" s="323"/>
      <c r="C5" s="323"/>
      <c r="D5" s="323"/>
      <c r="E5" s="323"/>
      <c r="F5" s="323"/>
    </row>
    <row r="6" spans="1:10" x14ac:dyDescent="0.2">
      <c r="A6" s="118" t="s">
        <v>50</v>
      </c>
      <c r="B6" s="124">
        <f>(48904+8379+446679)/1000</f>
        <v>503.96199999999999</v>
      </c>
      <c r="C6" s="124">
        <f>(50807+9034+464397)/1000</f>
        <v>524.23800000000006</v>
      </c>
      <c r="D6" s="124">
        <f>(51283+8767+483244)/1000</f>
        <v>543.29399999999998</v>
      </c>
      <c r="E6" s="124">
        <f>(49861+8751+473169)/1000</f>
        <v>531.78099999999995</v>
      </c>
      <c r="F6" s="124">
        <f>(410+9058+470639)/1000</f>
        <v>480.10700000000003</v>
      </c>
      <c r="G6" s="18"/>
    </row>
    <row r="7" spans="1:10" x14ac:dyDescent="0.2">
      <c r="A7" s="91" t="s">
        <v>186</v>
      </c>
      <c r="B7" s="92">
        <v>48.904000000000003</v>
      </c>
      <c r="C7" s="92">
        <f>50807/1000</f>
        <v>50.807000000000002</v>
      </c>
      <c r="D7" s="92">
        <f>51283/1000</f>
        <v>51.283000000000001</v>
      </c>
      <c r="E7" s="92">
        <f>49861/1000</f>
        <v>49.860999999999997</v>
      </c>
      <c r="F7" s="92">
        <v>0.41</v>
      </c>
      <c r="G7" s="18"/>
    </row>
    <row r="8" spans="1:10" x14ac:dyDescent="0.2">
      <c r="A8" s="91" t="s">
        <v>54</v>
      </c>
      <c r="B8" s="92">
        <f>8379/1000</f>
        <v>8.3789999999999996</v>
      </c>
      <c r="C8" s="92">
        <f>9034/1000</f>
        <v>9.0340000000000007</v>
      </c>
      <c r="D8" s="92">
        <f>8767/1000</f>
        <v>8.7669999999999995</v>
      </c>
      <c r="E8" s="92">
        <f>8751/1000</f>
        <v>8.7509999999999994</v>
      </c>
      <c r="F8" s="92">
        <v>9.0579999999999998</v>
      </c>
      <c r="G8" s="18"/>
    </row>
    <row r="9" spans="1:10" ht="24.75" customHeight="1" x14ac:dyDescent="0.2">
      <c r="A9" s="150" t="s">
        <v>134</v>
      </c>
      <c r="B9" s="124">
        <f>34195/1000</f>
        <v>34.195</v>
      </c>
      <c r="C9" s="124">
        <f>34865/1000</f>
        <v>34.865000000000002</v>
      </c>
      <c r="D9" s="124">
        <f>37125/1000</f>
        <v>37.125</v>
      </c>
      <c r="E9" s="124">
        <f>38113/1000</f>
        <v>38.113</v>
      </c>
      <c r="F9" s="124">
        <v>39.125</v>
      </c>
      <c r="G9" s="168"/>
      <c r="H9" s="18"/>
      <c r="I9" s="18"/>
      <c r="J9" s="18"/>
    </row>
    <row r="10" spans="1:10" x14ac:dyDescent="0.2">
      <c r="A10" s="118" t="s">
        <v>150</v>
      </c>
      <c r="B10" s="124">
        <f>138734/1000</f>
        <v>138.73400000000001</v>
      </c>
      <c r="C10" s="124">
        <f>160899/1000</f>
        <v>160.899</v>
      </c>
      <c r="D10" s="124">
        <f>157913/1000</f>
        <v>157.91300000000001</v>
      </c>
      <c r="E10" s="124">
        <f>141751/1000</f>
        <v>141.751</v>
      </c>
      <c r="F10" s="124">
        <v>140.81200000000001</v>
      </c>
    </row>
    <row r="11" spans="1:10" x14ac:dyDescent="0.2">
      <c r="A11" s="118" t="s">
        <v>59</v>
      </c>
      <c r="B11" s="124">
        <f>62264/1000</f>
        <v>62.264000000000003</v>
      </c>
      <c r="C11" s="124">
        <f>66569/1000</f>
        <v>66.569000000000003</v>
      </c>
      <c r="D11" s="124">
        <f>81703/1000</f>
        <v>81.703000000000003</v>
      </c>
      <c r="E11" s="124">
        <f>91781/1000</f>
        <v>91.781000000000006</v>
      </c>
      <c r="F11" s="124">
        <v>99.47</v>
      </c>
    </row>
    <row r="12" spans="1:10" x14ac:dyDescent="0.2">
      <c r="A12" s="118" t="s">
        <v>187</v>
      </c>
      <c r="B12" s="124">
        <f>42584/1000</f>
        <v>42.584000000000003</v>
      </c>
      <c r="C12" s="124">
        <f>45777/1000</f>
        <v>45.777000000000001</v>
      </c>
      <c r="D12" s="124">
        <f>41734/1000</f>
        <v>41.734000000000002</v>
      </c>
      <c r="E12" s="124">
        <f>42861/1000</f>
        <v>42.860999999999997</v>
      </c>
      <c r="F12" s="124">
        <v>42.77</v>
      </c>
    </row>
    <row r="13" spans="1:10" x14ac:dyDescent="0.2">
      <c r="A13" s="118" t="s">
        <v>55</v>
      </c>
      <c r="B13" s="124">
        <f>76481/1000</f>
        <v>76.480999999999995</v>
      </c>
      <c r="C13" s="124">
        <f>90121/1000</f>
        <v>90.120999999999995</v>
      </c>
      <c r="D13" s="124">
        <f>95142/1000</f>
        <v>95.141999999999996</v>
      </c>
      <c r="E13" s="124">
        <f>103675/1000</f>
        <v>103.675</v>
      </c>
      <c r="F13" s="124">
        <v>113.114</v>
      </c>
      <c r="G13" s="18"/>
      <c r="H13" s="18"/>
      <c r="I13" s="18"/>
    </row>
    <row r="14" spans="1:10" x14ac:dyDescent="0.2">
      <c r="A14" s="276" t="s">
        <v>184</v>
      </c>
      <c r="B14" s="276">
        <f t="shared" ref="B14:D14" si="0">B6+B9+B10+B11+B13+B12</f>
        <v>858.22</v>
      </c>
      <c r="C14" s="276">
        <f t="shared" si="0"/>
        <v>922.46900000000005</v>
      </c>
      <c r="D14" s="276">
        <f t="shared" si="0"/>
        <v>956.91099999999994</v>
      </c>
      <c r="E14" s="276">
        <f>E6+E9+E10+E11+E13+E12</f>
        <v>949.96199999999988</v>
      </c>
      <c r="F14" s="276">
        <f>F6+F9+F10+F11+F13+F12</f>
        <v>915.39800000000002</v>
      </c>
      <c r="G14" s="18"/>
      <c r="H14" s="18"/>
      <c r="I14" s="18"/>
      <c r="J14" s="18"/>
    </row>
    <row r="15" spans="1:10" x14ac:dyDescent="0.2">
      <c r="A15" s="93" t="s">
        <v>185</v>
      </c>
      <c r="B15" s="94">
        <v>183.78</v>
      </c>
      <c r="C15" s="94">
        <v>211.14699999999999</v>
      </c>
      <c r="D15" s="94">
        <v>224.429</v>
      </c>
      <c r="E15" s="94">
        <v>237.26599999999999</v>
      </c>
      <c r="F15" s="94">
        <v>258.09100000000001</v>
      </c>
      <c r="G15" s="18"/>
    </row>
    <row r="16" spans="1:10" x14ac:dyDescent="0.2">
      <c r="A16" s="95" t="s">
        <v>188</v>
      </c>
      <c r="B16" s="96">
        <v>68.584999999999994</v>
      </c>
      <c r="C16" s="96">
        <v>73.7</v>
      </c>
      <c r="D16" s="96">
        <v>73.254000000000005</v>
      </c>
      <c r="E16" s="96">
        <v>77.265000000000001</v>
      </c>
      <c r="F16" s="96">
        <v>90.358000000000004</v>
      </c>
    </row>
    <row r="17" spans="1:10" x14ac:dyDescent="0.2">
      <c r="B17" s="135"/>
      <c r="C17" s="135"/>
      <c r="D17" s="135"/>
      <c r="E17" s="135"/>
      <c r="F17" s="135"/>
    </row>
    <row r="18" spans="1:10" x14ac:dyDescent="0.2">
      <c r="A18" s="172" t="s">
        <v>140</v>
      </c>
      <c r="B18" s="173"/>
      <c r="C18" s="173"/>
      <c r="D18" s="173"/>
      <c r="E18" s="174"/>
      <c r="F18" s="174"/>
      <c r="G18" s="174"/>
      <c r="H18" s="258"/>
      <c r="I18" s="258"/>
      <c r="J18" s="258"/>
    </row>
    <row r="19" spans="1:10" ht="25.5" customHeight="1" x14ac:dyDescent="0.2">
      <c r="A19" s="301" t="s">
        <v>235</v>
      </c>
      <c r="B19" s="301"/>
      <c r="C19" s="301"/>
      <c r="D19" s="301"/>
    </row>
    <row r="20" spans="1:10" ht="12.75" customHeight="1" x14ac:dyDescent="0.2">
      <c r="A20" s="301" t="s">
        <v>236</v>
      </c>
      <c r="B20" s="301"/>
      <c r="C20" s="301"/>
      <c r="D20" s="301"/>
    </row>
    <row r="21" spans="1:10" ht="29.25" customHeight="1" x14ac:dyDescent="0.2">
      <c r="A21" s="301" t="s">
        <v>237</v>
      </c>
      <c r="B21" s="301"/>
      <c r="C21" s="301"/>
      <c r="D21" s="301"/>
      <c r="E21"/>
      <c r="F21"/>
    </row>
    <row r="22" spans="1:10" ht="35.25" customHeight="1" x14ac:dyDescent="0.2">
      <c r="A22" s="301" t="s">
        <v>247</v>
      </c>
      <c r="B22" s="301"/>
      <c r="C22" s="301"/>
      <c r="D22" s="301"/>
      <c r="E22" s="301"/>
      <c r="F22" s="301"/>
      <c r="G22" s="301"/>
      <c r="H22" s="301"/>
      <c r="I22" s="301"/>
      <c r="J22" s="301"/>
    </row>
    <row r="26" spans="1:10" x14ac:dyDescent="0.2">
      <c r="B26" s="18"/>
      <c r="C26" s="18"/>
      <c r="D26" s="18"/>
      <c r="E26" s="18"/>
      <c r="F26" s="18"/>
    </row>
    <row r="27" spans="1:10" x14ac:dyDescent="0.2">
      <c r="B27" s="1"/>
      <c r="C27" s="18"/>
      <c r="D27" s="18"/>
      <c r="E27" s="18"/>
      <c r="F27" s="18"/>
    </row>
    <row r="28" spans="1:10" x14ac:dyDescent="0.2">
      <c r="B28" s="18"/>
      <c r="C28" s="18"/>
      <c r="D28" s="18"/>
      <c r="E28" s="18"/>
      <c r="F28" s="18"/>
    </row>
    <row r="38" s="1" customFormat="1" x14ac:dyDescent="0.2"/>
    <row r="39" s="1" customFormat="1" x14ac:dyDescent="0.2"/>
  </sheetData>
  <mergeCells count="10">
    <mergeCell ref="A22:J22"/>
    <mergeCell ref="A4:A5"/>
    <mergeCell ref="B4:B5"/>
    <mergeCell ref="C4:C5"/>
    <mergeCell ref="D4:D5"/>
    <mergeCell ref="E4:E5"/>
    <mergeCell ref="F4:F5"/>
    <mergeCell ref="A19:D19"/>
    <mergeCell ref="A20:D20"/>
    <mergeCell ref="A21:D21"/>
  </mergeCells>
  <phoneticPr fontId="0" type="noConversion"/>
  <hyperlinks>
    <hyperlink ref="A3" location="Sommaire!A2" display="Retour au sommaire"/>
  </hyperlinks>
  <pageMargins left="0.78740157499999996" right="0.78740157499999996" top="0.984251969" bottom="0.984251969" header="0.4921259845" footer="0.4921259845"/>
  <pageSetup paperSize="9" scale="6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A11" sqref="A11:G11"/>
    </sheetView>
  </sheetViews>
  <sheetFormatPr baseColWidth="10" defaultColWidth="11.42578125" defaultRowHeight="12" x14ac:dyDescent="0.2"/>
  <cols>
    <col min="1" max="1" width="38.5703125" style="106" customWidth="1"/>
    <col min="2" max="6" width="12.85546875" style="106" customWidth="1"/>
    <col min="7" max="16384" width="11.42578125" style="106"/>
  </cols>
  <sheetData>
    <row r="1" spans="1:10" ht="15" x14ac:dyDescent="0.25">
      <c r="A1" s="226" t="s">
        <v>195</v>
      </c>
    </row>
    <row r="3" spans="1:10" ht="12.75" thickBot="1" x14ac:dyDescent="0.25">
      <c r="A3" s="176" t="s">
        <v>138</v>
      </c>
      <c r="G3" s="253"/>
    </row>
    <row r="4" spans="1:10" ht="13.5" thickBot="1" x14ac:dyDescent="0.25">
      <c r="A4" s="114"/>
      <c r="B4" s="114">
        <v>2019</v>
      </c>
      <c r="C4" s="114">
        <v>2020</v>
      </c>
      <c r="D4" s="114">
        <v>2021</v>
      </c>
      <c r="E4" s="261">
        <v>2022</v>
      </c>
      <c r="F4" s="261">
        <v>2023</v>
      </c>
    </row>
    <row r="5" spans="1:10" ht="12.75" x14ac:dyDescent="0.2">
      <c r="A5" s="200" t="s">
        <v>117</v>
      </c>
      <c r="B5" s="201">
        <v>275363</v>
      </c>
      <c r="C5" s="201">
        <v>296308</v>
      </c>
      <c r="D5" s="202">
        <v>301124</v>
      </c>
      <c r="E5" s="202">
        <v>289101</v>
      </c>
      <c r="F5" s="202">
        <v>235010</v>
      </c>
    </row>
    <row r="6" spans="1:10" ht="12.75" x14ac:dyDescent="0.2">
      <c r="A6" s="200" t="s">
        <v>118</v>
      </c>
      <c r="B6" s="201">
        <v>215588</v>
      </c>
      <c r="C6" s="201">
        <v>217067</v>
      </c>
      <c r="D6" s="202">
        <v>227420</v>
      </c>
      <c r="E6" s="202">
        <v>230202</v>
      </c>
      <c r="F6" s="202">
        <v>231825</v>
      </c>
    </row>
    <row r="7" spans="1:10" ht="12.75" customHeight="1" x14ac:dyDescent="0.2">
      <c r="A7" s="200" t="s">
        <v>196</v>
      </c>
      <c r="B7" s="201">
        <v>12989</v>
      </c>
      <c r="C7" s="201">
        <v>10840</v>
      </c>
      <c r="D7" s="202">
        <v>11422</v>
      </c>
      <c r="E7" s="202">
        <v>11865</v>
      </c>
      <c r="F7" s="202">
        <v>13140</v>
      </c>
    </row>
    <row r="8" spans="1:10" ht="12.75" x14ac:dyDescent="0.2">
      <c r="A8" s="203" t="s">
        <v>64</v>
      </c>
      <c r="B8" s="204">
        <v>503940</v>
      </c>
      <c r="C8" s="204">
        <v>524215</v>
      </c>
      <c r="D8" s="204">
        <v>543257</v>
      </c>
      <c r="E8" s="204">
        <v>531756</v>
      </c>
      <c r="F8" s="204">
        <v>480107</v>
      </c>
    </row>
    <row r="9" spans="1:10" x14ac:dyDescent="0.2">
      <c r="A9" s="172" t="s">
        <v>140</v>
      </c>
      <c r="B9" s="237"/>
      <c r="C9" s="205"/>
      <c r="D9" s="205"/>
      <c r="E9" s="206"/>
    </row>
    <row r="10" spans="1:10" ht="28.5" customHeight="1" x14ac:dyDescent="0.2">
      <c r="A10" s="325" t="s">
        <v>149</v>
      </c>
      <c r="B10" s="325"/>
      <c r="C10" s="325"/>
      <c r="D10" s="325"/>
      <c r="E10" s="325"/>
      <c r="F10" s="325"/>
    </row>
    <row r="11" spans="1:10" ht="51.75" customHeight="1" x14ac:dyDescent="0.2">
      <c r="A11" s="301" t="s">
        <v>247</v>
      </c>
      <c r="B11" s="301"/>
      <c r="C11" s="301"/>
      <c r="D11" s="301"/>
      <c r="E11" s="301"/>
      <c r="F11" s="301"/>
      <c r="G11" s="301"/>
      <c r="H11" s="257"/>
      <c r="I11" s="257"/>
      <c r="J11" s="257"/>
    </row>
    <row r="12" spans="1:10" ht="51.75" customHeight="1" x14ac:dyDescent="0.2">
      <c r="A12" s="324"/>
      <c r="B12" s="324"/>
      <c r="C12" s="324"/>
      <c r="D12" s="324"/>
      <c r="E12" s="324"/>
    </row>
    <row r="13" spans="1:10" x14ac:dyDescent="0.2">
      <c r="A13" s="207"/>
      <c r="B13" s="205"/>
      <c r="C13" s="205"/>
      <c r="D13" s="205"/>
      <c r="E13" s="205"/>
    </row>
  </sheetData>
  <mergeCells count="3">
    <mergeCell ref="A12:E12"/>
    <mergeCell ref="A10:F10"/>
    <mergeCell ref="A11:G11"/>
  </mergeCells>
  <hyperlinks>
    <hyperlink ref="A3" location="Sommaire!A2" display="Retour au sommair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election activeCell="A28" sqref="A28:J28"/>
    </sheetView>
  </sheetViews>
  <sheetFormatPr baseColWidth="10" defaultRowHeight="12.75" x14ac:dyDescent="0.2"/>
  <cols>
    <col min="1" max="1" width="29.28515625" style="208" bestFit="1" customWidth="1"/>
    <col min="2" max="7" width="11.42578125" style="208"/>
    <col min="8" max="8" width="11.42578125" style="209"/>
    <col min="9" max="9" width="30.28515625" style="210" customWidth="1"/>
    <col min="10" max="10" width="11" style="208" customWidth="1"/>
    <col min="11" max="16384" width="11.42578125" style="208"/>
  </cols>
  <sheetData>
    <row r="1" spans="1:17" ht="15.75" customHeight="1" x14ac:dyDescent="0.25">
      <c r="A1" s="227" t="s">
        <v>246</v>
      </c>
    </row>
    <row r="2" spans="1:17" ht="15.75" customHeight="1" x14ac:dyDescent="0.25">
      <c r="A2" s="227"/>
    </row>
    <row r="3" spans="1:17" ht="13.5" thickBot="1" x14ac:dyDescent="0.25">
      <c r="A3" s="176" t="s">
        <v>138</v>
      </c>
    </row>
    <row r="4" spans="1:17" ht="32.25" customHeight="1" x14ac:dyDescent="0.2">
      <c r="A4" s="114"/>
      <c r="B4" s="114">
        <v>2019</v>
      </c>
      <c r="C4" s="120">
        <v>2020</v>
      </c>
      <c r="D4" s="120">
        <v>2021</v>
      </c>
      <c r="E4" s="120">
        <v>2022</v>
      </c>
      <c r="F4" s="120">
        <v>2023</v>
      </c>
      <c r="G4" s="121" t="s">
        <v>146</v>
      </c>
      <c r="H4" s="122"/>
      <c r="I4" s="114"/>
      <c r="J4" s="114">
        <v>2019</v>
      </c>
      <c r="K4" s="114">
        <v>2020</v>
      </c>
      <c r="L4" s="114">
        <v>2021</v>
      </c>
      <c r="M4" s="114">
        <v>2022</v>
      </c>
      <c r="N4" s="114">
        <v>2023</v>
      </c>
    </row>
    <row r="5" spans="1:17" ht="14.25" x14ac:dyDescent="0.2">
      <c r="A5" s="281" t="s">
        <v>126</v>
      </c>
      <c r="B5" s="211">
        <v>9633</v>
      </c>
      <c r="C5" s="211">
        <v>9497</v>
      </c>
      <c r="D5" s="211">
        <v>9285</v>
      </c>
      <c r="E5" s="211">
        <v>9995</v>
      </c>
      <c r="F5" s="211">
        <v>11076</v>
      </c>
      <c r="G5" s="212">
        <f>F5/SUM($F$5:$F$10)</f>
        <v>0.13403521510255945</v>
      </c>
      <c r="H5" s="213"/>
      <c r="I5" s="281" t="s">
        <v>126</v>
      </c>
      <c r="J5" s="211">
        <v>10159</v>
      </c>
      <c r="K5" s="211">
        <v>10073</v>
      </c>
      <c r="L5" s="211">
        <v>9833</v>
      </c>
      <c r="M5" s="211">
        <v>10538</v>
      </c>
      <c r="N5" s="211">
        <v>11649</v>
      </c>
    </row>
    <row r="6" spans="1:17" ht="14.25" x14ac:dyDescent="0.2">
      <c r="A6" s="281" t="s">
        <v>99</v>
      </c>
      <c r="B6" s="211">
        <v>2908</v>
      </c>
      <c r="C6" s="211">
        <v>2939</v>
      </c>
      <c r="D6" s="211">
        <v>2787</v>
      </c>
      <c r="E6" s="211">
        <v>2799</v>
      </c>
      <c r="F6" s="211">
        <v>3232</v>
      </c>
      <c r="G6" s="212">
        <f t="shared" ref="G6:G10" si="0">F6/SUM($F$5:$F$10)</f>
        <v>3.9111756519634534E-2</v>
      </c>
      <c r="H6" s="213"/>
      <c r="I6" s="281" t="s">
        <v>99</v>
      </c>
      <c r="J6" s="211">
        <v>2382</v>
      </c>
      <c r="K6" s="211">
        <v>2363</v>
      </c>
      <c r="L6" s="211">
        <v>2239</v>
      </c>
      <c r="M6" s="211">
        <v>2256</v>
      </c>
      <c r="N6" s="211">
        <v>2659</v>
      </c>
    </row>
    <row r="7" spans="1:17" ht="14.25" x14ac:dyDescent="0.2">
      <c r="A7" s="281" t="s">
        <v>121</v>
      </c>
      <c r="B7" s="211">
        <v>14749</v>
      </c>
      <c r="C7" s="211">
        <v>15574</v>
      </c>
      <c r="D7" s="211">
        <v>14809</v>
      </c>
      <c r="E7" s="211">
        <v>16180</v>
      </c>
      <c r="F7" s="211">
        <v>17973</v>
      </c>
      <c r="G7" s="212">
        <f t="shared" si="0"/>
        <v>0.2174986385913959</v>
      </c>
      <c r="H7" s="213"/>
      <c r="I7" s="281" t="s">
        <v>121</v>
      </c>
      <c r="J7" s="211">
        <v>14749</v>
      </c>
      <c r="K7" s="211">
        <v>15574</v>
      </c>
      <c r="L7" s="211">
        <v>14809</v>
      </c>
      <c r="M7" s="211">
        <v>16180</v>
      </c>
      <c r="N7" s="211">
        <v>17973</v>
      </c>
    </row>
    <row r="8" spans="1:17" ht="14.25" x14ac:dyDescent="0.2">
      <c r="A8" s="281" t="s">
        <v>122</v>
      </c>
      <c r="B8" s="211">
        <v>18155</v>
      </c>
      <c r="C8" s="211">
        <v>19432</v>
      </c>
      <c r="D8" s="211">
        <v>19959</v>
      </c>
      <c r="E8" s="211">
        <v>20287</v>
      </c>
      <c r="F8" s="211">
        <v>22665</v>
      </c>
      <c r="G8" s="212">
        <f t="shared" si="0"/>
        <v>0.27427845343982576</v>
      </c>
      <c r="H8" s="213"/>
      <c r="I8" s="281" t="s">
        <v>122</v>
      </c>
      <c r="J8" s="211">
        <v>18155</v>
      </c>
      <c r="K8" s="211">
        <v>19432</v>
      </c>
      <c r="L8" s="211">
        <v>19959</v>
      </c>
      <c r="M8" s="211">
        <v>20287</v>
      </c>
      <c r="N8" s="211">
        <v>22665</v>
      </c>
    </row>
    <row r="9" spans="1:17" ht="14.25" x14ac:dyDescent="0.2">
      <c r="A9" s="281" t="s">
        <v>132</v>
      </c>
      <c r="B9" s="211">
        <v>15125</v>
      </c>
      <c r="C9" s="211">
        <v>17706</v>
      </c>
      <c r="D9" s="211">
        <v>17979</v>
      </c>
      <c r="E9" s="211">
        <v>18826</v>
      </c>
      <c r="F9" s="211">
        <v>19965</v>
      </c>
      <c r="G9" s="212">
        <f t="shared" si="0"/>
        <v>0.24160464694136866</v>
      </c>
      <c r="H9" s="213"/>
      <c r="I9" s="281" t="s">
        <v>123</v>
      </c>
      <c r="J9" s="211">
        <v>15125</v>
      </c>
      <c r="K9" s="211">
        <v>17706</v>
      </c>
      <c r="L9" s="211">
        <v>17979</v>
      </c>
      <c r="M9" s="211">
        <v>18826</v>
      </c>
      <c r="N9" s="211">
        <v>19965</v>
      </c>
    </row>
    <row r="10" spans="1:17" ht="15" thickBot="1" x14ac:dyDescent="0.25">
      <c r="A10" s="281" t="s">
        <v>60</v>
      </c>
      <c r="B10" s="211">
        <v>6327</v>
      </c>
      <c r="C10" s="211">
        <v>6693</v>
      </c>
      <c r="D10" s="211">
        <v>6567</v>
      </c>
      <c r="E10" s="211">
        <v>7016</v>
      </c>
      <c r="F10" s="211">
        <v>7724</v>
      </c>
      <c r="G10" s="212">
        <f t="shared" si="0"/>
        <v>9.3471289405215707E-2</v>
      </c>
      <c r="H10" s="213"/>
      <c r="I10" s="281" t="s">
        <v>60</v>
      </c>
      <c r="J10" s="211">
        <v>6327</v>
      </c>
      <c r="K10" s="211">
        <v>6693</v>
      </c>
      <c r="L10" s="211">
        <v>6567</v>
      </c>
      <c r="M10" s="211">
        <v>7016</v>
      </c>
      <c r="N10" s="211">
        <v>7724</v>
      </c>
    </row>
    <row r="11" spans="1:17" ht="14.25" x14ac:dyDescent="0.2">
      <c r="A11" s="114" t="s">
        <v>124</v>
      </c>
      <c r="B11" s="114">
        <v>68585</v>
      </c>
      <c r="C11" s="114">
        <v>73700</v>
      </c>
      <c r="D11" s="114">
        <v>73254</v>
      </c>
      <c r="E11" s="114">
        <v>77265</v>
      </c>
      <c r="F11" s="114">
        <v>90358</v>
      </c>
      <c r="G11" s="282">
        <f>SUM(G5:G10)</f>
        <v>1</v>
      </c>
      <c r="H11" s="213"/>
      <c r="I11" s="114" t="s">
        <v>124</v>
      </c>
      <c r="J11" s="114">
        <v>68585</v>
      </c>
      <c r="K11" s="114">
        <v>73700</v>
      </c>
      <c r="L11" s="114">
        <v>73254</v>
      </c>
      <c r="M11" s="114">
        <v>77265</v>
      </c>
      <c r="N11" s="114">
        <v>90358</v>
      </c>
    </row>
    <row r="12" spans="1:17" ht="17.25" customHeight="1" x14ac:dyDescent="0.25">
      <c r="A12" s="326" t="s">
        <v>148</v>
      </c>
      <c r="B12" s="326"/>
      <c r="C12" s="326"/>
      <c r="D12" s="326"/>
      <c r="E12" s="326"/>
      <c r="F12" s="326"/>
      <c r="G12" s="326"/>
      <c r="H12" s="213"/>
      <c r="I12" s="214"/>
      <c r="J12" s="215"/>
      <c r="K12" s="215"/>
      <c r="L12" s="216"/>
      <c r="M12" s="216"/>
      <c r="N12" s="216"/>
    </row>
    <row r="13" spans="1:17" ht="33.75" customHeight="1" x14ac:dyDescent="0.2">
      <c r="A13" s="110"/>
      <c r="B13" s="106"/>
      <c r="C13" s="106"/>
      <c r="D13" s="106"/>
      <c r="E13" s="106"/>
      <c r="F13" s="106"/>
      <c r="G13" s="106"/>
      <c r="H13" s="115"/>
      <c r="I13" s="327" t="s">
        <v>128</v>
      </c>
      <c r="J13" s="326"/>
      <c r="K13" s="326"/>
      <c r="L13" s="198"/>
      <c r="M13" s="116"/>
      <c r="N13" s="198"/>
      <c r="O13" s="116"/>
      <c r="P13" s="116"/>
      <c r="Q13" s="116"/>
    </row>
    <row r="14" spans="1:17" ht="26.25" customHeight="1" x14ac:dyDescent="0.2">
      <c r="A14" s="309"/>
      <c r="B14" s="309"/>
      <c r="C14" s="309"/>
      <c r="D14" s="309"/>
      <c r="E14" s="309"/>
      <c r="F14" s="309"/>
      <c r="G14" s="309"/>
      <c r="H14" s="198"/>
      <c r="I14" s="326"/>
      <c r="J14" s="326"/>
      <c r="K14" s="326"/>
      <c r="L14" s="198"/>
      <c r="M14" s="198"/>
      <c r="N14" s="198"/>
      <c r="O14" s="198"/>
      <c r="P14" s="198"/>
      <c r="Q14" s="198"/>
    </row>
    <row r="15" spans="1:17" ht="18.75" customHeight="1" thickBot="1" x14ac:dyDescent="0.25">
      <c r="D15" s="111"/>
      <c r="E15" s="111"/>
      <c r="F15" s="111" t="s">
        <v>125</v>
      </c>
      <c r="G15" s="217"/>
      <c r="H15" s="218"/>
      <c r="I15" s="219"/>
      <c r="J15" s="219"/>
      <c r="K15" s="219"/>
      <c r="L15" s="219"/>
      <c r="M15" s="219"/>
      <c r="N15" s="219"/>
      <c r="O15" s="219"/>
      <c r="P15" s="219"/>
      <c r="Q15" s="219"/>
    </row>
    <row r="16" spans="1:17" ht="25.5" x14ac:dyDescent="0.2">
      <c r="A16" s="123"/>
      <c r="B16" s="114" t="s">
        <v>130</v>
      </c>
      <c r="C16" s="114" t="s">
        <v>133</v>
      </c>
      <c r="D16" s="114" t="s">
        <v>139</v>
      </c>
      <c r="E16" s="114" t="s">
        <v>147</v>
      </c>
      <c r="F16" s="114" t="s">
        <v>119</v>
      </c>
      <c r="I16" s="114"/>
      <c r="J16" s="114" t="s">
        <v>147</v>
      </c>
    </row>
    <row r="17" spans="1:12" ht="14.25" x14ac:dyDescent="0.2">
      <c r="A17" s="281" t="s">
        <v>120</v>
      </c>
      <c r="B17" s="220">
        <f t="shared" ref="B17:D17" si="1">100*(C5-B5)/B5</f>
        <v>-1.4118135575625455</v>
      </c>
      <c r="C17" s="220">
        <f t="shared" si="1"/>
        <v>-2.2322838791197221</v>
      </c>
      <c r="D17" s="220">
        <f t="shared" si="1"/>
        <v>7.6467420570813136</v>
      </c>
      <c r="E17" s="220">
        <f>100*(F5-E5)/E5</f>
        <v>10.815407703851927</v>
      </c>
      <c r="F17" s="220">
        <f>100*(F5-B5)/B5</f>
        <v>14.979757085020243</v>
      </c>
      <c r="I17" s="281" t="s">
        <v>126</v>
      </c>
      <c r="J17" s="220">
        <f>100*(N5-M5)/M5</f>
        <v>10.542797494780793</v>
      </c>
    </row>
    <row r="18" spans="1:12" ht="14.25" x14ac:dyDescent="0.2">
      <c r="A18" s="281" t="s">
        <v>99</v>
      </c>
      <c r="B18" s="220">
        <f t="shared" ref="B18:D23" si="2">100*(C6-B6)/B6</f>
        <v>1.0660247592847318</v>
      </c>
      <c r="C18" s="220">
        <f t="shared" si="2"/>
        <v>-5.1718271520925487</v>
      </c>
      <c r="D18" s="220">
        <f t="shared" si="2"/>
        <v>0.43057050592034446</v>
      </c>
      <c r="E18" s="220">
        <f t="shared" ref="E18:E23" si="3">100*(F6-E6)/E6</f>
        <v>15.469810646659521</v>
      </c>
      <c r="F18" s="220">
        <f t="shared" ref="F18:F23" si="4">100*(F6-B6)/B6</f>
        <v>11.141678129298487</v>
      </c>
      <c r="I18" s="281" t="s">
        <v>99</v>
      </c>
      <c r="J18" s="220">
        <f t="shared" ref="J18:J23" si="5">100*(N6-M6)/M6</f>
        <v>17.863475177304963</v>
      </c>
    </row>
    <row r="19" spans="1:12" ht="14.25" x14ac:dyDescent="0.2">
      <c r="A19" s="281" t="s">
        <v>121</v>
      </c>
      <c r="B19" s="220">
        <f t="shared" si="2"/>
        <v>5.5935995660722764</v>
      </c>
      <c r="C19" s="220">
        <f t="shared" si="2"/>
        <v>-4.9120328753049955</v>
      </c>
      <c r="D19" s="220">
        <f t="shared" si="2"/>
        <v>9.2578837193598496</v>
      </c>
      <c r="E19" s="220">
        <f t="shared" si="3"/>
        <v>11.081582200247219</v>
      </c>
      <c r="F19" s="220">
        <f t="shared" si="4"/>
        <v>21.859109092141839</v>
      </c>
      <c r="I19" s="281" t="s">
        <v>121</v>
      </c>
      <c r="J19" s="220">
        <f t="shared" si="5"/>
        <v>11.081582200247219</v>
      </c>
    </row>
    <row r="20" spans="1:12" ht="14.25" x14ac:dyDescent="0.2">
      <c r="A20" s="281" t="s">
        <v>122</v>
      </c>
      <c r="B20" s="220">
        <f t="shared" si="2"/>
        <v>7.0338749655742223</v>
      </c>
      <c r="C20" s="220">
        <f t="shared" si="2"/>
        <v>2.7120214079868257</v>
      </c>
      <c r="D20" s="220">
        <f t="shared" si="2"/>
        <v>1.6433689062578285</v>
      </c>
      <c r="E20" s="220">
        <f t="shared" si="3"/>
        <v>11.721792280770938</v>
      </c>
      <c r="F20" s="220">
        <f t="shared" si="4"/>
        <v>24.841641421096117</v>
      </c>
      <c r="I20" s="281" t="s">
        <v>122</v>
      </c>
      <c r="J20" s="220">
        <f t="shared" si="5"/>
        <v>11.721792280770938</v>
      </c>
    </row>
    <row r="21" spans="1:12" ht="14.25" x14ac:dyDescent="0.2">
      <c r="A21" s="281" t="s">
        <v>132</v>
      </c>
      <c r="B21" s="220">
        <f t="shared" si="2"/>
        <v>17.064462809917355</v>
      </c>
      <c r="C21" s="220">
        <f t="shared" si="2"/>
        <v>1.5418502202643172</v>
      </c>
      <c r="D21" s="220">
        <f t="shared" si="2"/>
        <v>4.7110517826352964</v>
      </c>
      <c r="E21" s="220">
        <f t="shared" si="3"/>
        <v>6.0501434186762983</v>
      </c>
      <c r="F21" s="220">
        <f t="shared" si="4"/>
        <v>32</v>
      </c>
      <c r="I21" s="281" t="s">
        <v>123</v>
      </c>
      <c r="J21" s="220">
        <f t="shared" si="5"/>
        <v>6.0501434186762983</v>
      </c>
    </row>
    <row r="22" spans="1:12" ht="15" thickBot="1" x14ac:dyDescent="0.25">
      <c r="A22" s="281" t="s">
        <v>60</v>
      </c>
      <c r="B22" s="220">
        <f t="shared" si="2"/>
        <v>5.7847321005215742</v>
      </c>
      <c r="C22" s="220">
        <f t="shared" si="2"/>
        <v>-1.8825638727028238</v>
      </c>
      <c r="D22" s="220">
        <f t="shared" si="2"/>
        <v>6.8372163849550782</v>
      </c>
      <c r="E22" s="220">
        <f t="shared" si="3"/>
        <v>10.091220068415051</v>
      </c>
      <c r="F22" s="220">
        <f t="shared" si="4"/>
        <v>22.07997471155366</v>
      </c>
      <c r="I22" s="281" t="s">
        <v>60</v>
      </c>
      <c r="J22" s="220">
        <f t="shared" si="5"/>
        <v>10.091220068415051</v>
      </c>
    </row>
    <row r="23" spans="1:12" x14ac:dyDescent="0.2">
      <c r="A23" s="114" t="s">
        <v>124</v>
      </c>
      <c r="B23" s="283">
        <f t="shared" si="2"/>
        <v>7.4578989574979948</v>
      </c>
      <c r="C23" s="283">
        <f t="shared" si="2"/>
        <v>-0.60515603799185891</v>
      </c>
      <c r="D23" s="283">
        <f t="shared" si="2"/>
        <v>5.4754689163731669</v>
      </c>
      <c r="E23" s="283">
        <f t="shared" si="3"/>
        <v>16.945576910632241</v>
      </c>
      <c r="F23" s="283">
        <f t="shared" si="4"/>
        <v>31.746008602464094</v>
      </c>
      <c r="I23" s="114" t="s">
        <v>124</v>
      </c>
      <c r="J23" s="283">
        <f t="shared" si="5"/>
        <v>16.945576910632241</v>
      </c>
    </row>
    <row r="24" spans="1:12" ht="57" customHeight="1" x14ac:dyDescent="0.2">
      <c r="A24" s="328"/>
      <c r="B24" s="328"/>
      <c r="C24" s="221"/>
      <c r="D24" s="221"/>
      <c r="E24" s="221"/>
      <c r="F24" s="221"/>
      <c r="I24" s="327" t="s">
        <v>127</v>
      </c>
      <c r="J24" s="326"/>
      <c r="K24" s="222"/>
      <c r="L24" s="222"/>
    </row>
    <row r="25" spans="1:12" ht="30" customHeight="1" x14ac:dyDescent="0.2">
      <c r="I25" s="223"/>
      <c r="J25" s="222"/>
      <c r="K25" s="222"/>
      <c r="L25" s="222"/>
    </row>
    <row r="27" spans="1:12" x14ac:dyDescent="0.2">
      <c r="A27" s="172" t="s">
        <v>140</v>
      </c>
      <c r="B27" s="173"/>
      <c r="C27" s="173"/>
      <c r="D27" s="173"/>
      <c r="E27" s="174"/>
      <c r="F27" s="174"/>
      <c r="G27" s="174"/>
      <c r="H27" s="258"/>
      <c r="I27" s="258"/>
      <c r="J27" s="258"/>
    </row>
    <row r="28" spans="1:12" ht="22.5" customHeight="1" x14ac:dyDescent="0.2">
      <c r="A28" s="301" t="s">
        <v>247</v>
      </c>
      <c r="B28" s="301"/>
      <c r="C28" s="301"/>
      <c r="D28" s="301"/>
      <c r="E28" s="301"/>
      <c r="F28" s="301"/>
      <c r="G28" s="301"/>
      <c r="H28" s="301"/>
      <c r="I28" s="301"/>
      <c r="J28" s="301"/>
    </row>
  </sheetData>
  <mergeCells count="7">
    <mergeCell ref="A12:G12"/>
    <mergeCell ref="A28:J28"/>
    <mergeCell ref="A14:G14"/>
    <mergeCell ref="I24:J24"/>
    <mergeCell ref="A24:B24"/>
    <mergeCell ref="I13:K13"/>
    <mergeCell ref="I14:K14"/>
  </mergeCells>
  <hyperlinks>
    <hyperlink ref="A3" location="Sommaire!A2" display="Retour au sommair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showGridLines="0" topLeftCell="A22" zoomScaleNormal="100" workbookViewId="0">
      <selection activeCell="A60" sqref="A60:J60"/>
    </sheetView>
  </sheetViews>
  <sheetFormatPr baseColWidth="10" defaultRowHeight="12" x14ac:dyDescent="0.2"/>
  <cols>
    <col min="1" max="1" width="20.140625" style="60" customWidth="1"/>
    <col min="2" max="2" width="12.140625" style="60" customWidth="1"/>
    <col min="3" max="3" width="8.140625" style="60" customWidth="1"/>
    <col min="4" max="4" width="9.28515625" style="60" customWidth="1"/>
    <col min="5" max="6" width="16.42578125" style="60" customWidth="1"/>
    <col min="7" max="7" width="6" style="60" customWidth="1"/>
    <col min="8" max="9" width="16.42578125" style="60" customWidth="1"/>
    <col min="10" max="10" width="11.42578125" style="60" customWidth="1"/>
    <col min="11" max="254" width="11.42578125" style="60"/>
    <col min="255" max="255" width="20.140625" style="60" customWidth="1"/>
    <col min="256" max="256" width="9.7109375" style="60" customWidth="1"/>
    <col min="257" max="257" width="12.140625" style="60" customWidth="1"/>
    <col min="258" max="258" width="7.140625" style="60" customWidth="1"/>
    <col min="259" max="259" width="8.140625" style="60" customWidth="1"/>
    <col min="260" max="260" width="9.28515625" style="60" customWidth="1"/>
    <col min="261" max="262" width="16.42578125" style="60" customWidth="1"/>
    <col min="263" max="263" width="6" style="60" customWidth="1"/>
    <col min="264" max="265" width="16.42578125" style="60" customWidth="1"/>
    <col min="266" max="266" width="11.42578125" style="60" customWidth="1"/>
    <col min="267" max="510" width="11.42578125" style="60"/>
    <col min="511" max="511" width="20.140625" style="60" customWidth="1"/>
    <col min="512" max="512" width="9.7109375" style="60" customWidth="1"/>
    <col min="513" max="513" width="12.140625" style="60" customWidth="1"/>
    <col min="514" max="514" width="7.140625" style="60" customWidth="1"/>
    <col min="515" max="515" width="8.140625" style="60" customWidth="1"/>
    <col min="516" max="516" width="9.28515625" style="60" customWidth="1"/>
    <col min="517" max="518" width="16.42578125" style="60" customWidth="1"/>
    <col min="519" max="519" width="6" style="60" customWidth="1"/>
    <col min="520" max="521" width="16.42578125" style="60" customWidth="1"/>
    <col min="522" max="522" width="11.42578125" style="60" customWidth="1"/>
    <col min="523" max="766" width="11.42578125" style="60"/>
    <col min="767" max="767" width="20.140625" style="60" customWidth="1"/>
    <col min="768" max="768" width="9.7109375" style="60" customWidth="1"/>
    <col min="769" max="769" width="12.140625" style="60" customWidth="1"/>
    <col min="770" max="770" width="7.140625" style="60" customWidth="1"/>
    <col min="771" max="771" width="8.140625" style="60" customWidth="1"/>
    <col min="772" max="772" width="9.28515625" style="60" customWidth="1"/>
    <col min="773" max="774" width="16.42578125" style="60" customWidth="1"/>
    <col min="775" max="775" width="6" style="60" customWidth="1"/>
    <col min="776" max="777" width="16.42578125" style="60" customWidth="1"/>
    <col min="778" max="778" width="11.42578125" style="60" customWidth="1"/>
    <col min="779" max="1022" width="11.42578125" style="60"/>
    <col min="1023" max="1023" width="20.140625" style="60" customWidth="1"/>
    <col min="1024" max="1024" width="9.7109375" style="60" customWidth="1"/>
    <col min="1025" max="1025" width="12.140625" style="60" customWidth="1"/>
    <col min="1026" max="1026" width="7.140625" style="60" customWidth="1"/>
    <col min="1027" max="1027" width="8.140625" style="60" customWidth="1"/>
    <col min="1028" max="1028" width="9.28515625" style="60" customWidth="1"/>
    <col min="1029" max="1030" width="16.42578125" style="60" customWidth="1"/>
    <col min="1031" max="1031" width="6" style="60" customWidth="1"/>
    <col min="1032" max="1033" width="16.42578125" style="60" customWidth="1"/>
    <col min="1034" max="1034" width="11.42578125" style="60" customWidth="1"/>
    <col min="1035" max="1278" width="11.42578125" style="60"/>
    <col min="1279" max="1279" width="20.140625" style="60" customWidth="1"/>
    <col min="1280" max="1280" width="9.7109375" style="60" customWidth="1"/>
    <col min="1281" max="1281" width="12.140625" style="60" customWidth="1"/>
    <col min="1282" max="1282" width="7.140625" style="60" customWidth="1"/>
    <col min="1283" max="1283" width="8.140625" style="60" customWidth="1"/>
    <col min="1284" max="1284" width="9.28515625" style="60" customWidth="1"/>
    <col min="1285" max="1286" width="16.42578125" style="60" customWidth="1"/>
    <col min="1287" max="1287" width="6" style="60" customWidth="1"/>
    <col min="1288" max="1289" width="16.42578125" style="60" customWidth="1"/>
    <col min="1290" max="1290" width="11.42578125" style="60" customWidth="1"/>
    <col min="1291" max="1534" width="11.42578125" style="60"/>
    <col min="1535" max="1535" width="20.140625" style="60" customWidth="1"/>
    <col min="1536" max="1536" width="9.7109375" style="60" customWidth="1"/>
    <col min="1537" max="1537" width="12.140625" style="60" customWidth="1"/>
    <col min="1538" max="1538" width="7.140625" style="60" customWidth="1"/>
    <col min="1539" max="1539" width="8.140625" style="60" customWidth="1"/>
    <col min="1540" max="1540" width="9.28515625" style="60" customWidth="1"/>
    <col min="1541" max="1542" width="16.42578125" style="60" customWidth="1"/>
    <col min="1543" max="1543" width="6" style="60" customWidth="1"/>
    <col min="1544" max="1545" width="16.42578125" style="60" customWidth="1"/>
    <col min="1546" max="1546" width="11.42578125" style="60" customWidth="1"/>
    <col min="1547" max="1790" width="11.42578125" style="60"/>
    <col min="1791" max="1791" width="20.140625" style="60" customWidth="1"/>
    <col min="1792" max="1792" width="9.7109375" style="60" customWidth="1"/>
    <col min="1793" max="1793" width="12.140625" style="60" customWidth="1"/>
    <col min="1794" max="1794" width="7.140625" style="60" customWidth="1"/>
    <col min="1795" max="1795" width="8.140625" style="60" customWidth="1"/>
    <col min="1796" max="1796" width="9.28515625" style="60" customWidth="1"/>
    <col min="1797" max="1798" width="16.42578125" style="60" customWidth="1"/>
    <col min="1799" max="1799" width="6" style="60" customWidth="1"/>
    <col min="1800" max="1801" width="16.42578125" style="60" customWidth="1"/>
    <col min="1802" max="1802" width="11.42578125" style="60" customWidth="1"/>
    <col min="1803" max="2046" width="11.42578125" style="60"/>
    <col min="2047" max="2047" width="20.140625" style="60" customWidth="1"/>
    <col min="2048" max="2048" width="9.7109375" style="60" customWidth="1"/>
    <col min="2049" max="2049" width="12.140625" style="60" customWidth="1"/>
    <col min="2050" max="2050" width="7.140625" style="60" customWidth="1"/>
    <col min="2051" max="2051" width="8.140625" style="60" customWidth="1"/>
    <col min="2052" max="2052" width="9.28515625" style="60" customWidth="1"/>
    <col min="2053" max="2054" width="16.42578125" style="60" customWidth="1"/>
    <col min="2055" max="2055" width="6" style="60" customWidth="1"/>
    <col min="2056" max="2057" width="16.42578125" style="60" customWidth="1"/>
    <col min="2058" max="2058" width="11.42578125" style="60" customWidth="1"/>
    <col min="2059" max="2302" width="11.42578125" style="60"/>
    <col min="2303" max="2303" width="20.140625" style="60" customWidth="1"/>
    <col min="2304" max="2304" width="9.7109375" style="60" customWidth="1"/>
    <col min="2305" max="2305" width="12.140625" style="60" customWidth="1"/>
    <col min="2306" max="2306" width="7.140625" style="60" customWidth="1"/>
    <col min="2307" max="2307" width="8.140625" style="60" customWidth="1"/>
    <col min="2308" max="2308" width="9.28515625" style="60" customWidth="1"/>
    <col min="2309" max="2310" width="16.42578125" style="60" customWidth="1"/>
    <col min="2311" max="2311" width="6" style="60" customWidth="1"/>
    <col min="2312" max="2313" width="16.42578125" style="60" customWidth="1"/>
    <col min="2314" max="2314" width="11.42578125" style="60" customWidth="1"/>
    <col min="2315" max="2558" width="11.42578125" style="60"/>
    <col min="2559" max="2559" width="20.140625" style="60" customWidth="1"/>
    <col min="2560" max="2560" width="9.7109375" style="60" customWidth="1"/>
    <col min="2561" max="2561" width="12.140625" style="60" customWidth="1"/>
    <col min="2562" max="2562" width="7.140625" style="60" customWidth="1"/>
    <col min="2563" max="2563" width="8.140625" style="60" customWidth="1"/>
    <col min="2564" max="2564" width="9.28515625" style="60" customWidth="1"/>
    <col min="2565" max="2566" width="16.42578125" style="60" customWidth="1"/>
    <col min="2567" max="2567" width="6" style="60" customWidth="1"/>
    <col min="2568" max="2569" width="16.42578125" style="60" customWidth="1"/>
    <col min="2570" max="2570" width="11.42578125" style="60" customWidth="1"/>
    <col min="2571" max="2814" width="11.42578125" style="60"/>
    <col min="2815" max="2815" width="20.140625" style="60" customWidth="1"/>
    <col min="2816" max="2816" width="9.7109375" style="60" customWidth="1"/>
    <col min="2817" max="2817" width="12.140625" style="60" customWidth="1"/>
    <col min="2818" max="2818" width="7.140625" style="60" customWidth="1"/>
    <col min="2819" max="2819" width="8.140625" style="60" customWidth="1"/>
    <col min="2820" max="2820" width="9.28515625" style="60" customWidth="1"/>
    <col min="2821" max="2822" width="16.42578125" style="60" customWidth="1"/>
    <col min="2823" max="2823" width="6" style="60" customWidth="1"/>
    <col min="2824" max="2825" width="16.42578125" style="60" customWidth="1"/>
    <col min="2826" max="2826" width="11.42578125" style="60" customWidth="1"/>
    <col min="2827" max="3070" width="11.42578125" style="60"/>
    <col min="3071" max="3071" width="20.140625" style="60" customWidth="1"/>
    <col min="3072" max="3072" width="9.7109375" style="60" customWidth="1"/>
    <col min="3073" max="3073" width="12.140625" style="60" customWidth="1"/>
    <col min="3074" max="3074" width="7.140625" style="60" customWidth="1"/>
    <col min="3075" max="3075" width="8.140625" style="60" customWidth="1"/>
    <col min="3076" max="3076" width="9.28515625" style="60" customWidth="1"/>
    <col min="3077" max="3078" width="16.42578125" style="60" customWidth="1"/>
    <col min="3079" max="3079" width="6" style="60" customWidth="1"/>
    <col min="3080" max="3081" width="16.42578125" style="60" customWidth="1"/>
    <col min="3082" max="3082" width="11.42578125" style="60" customWidth="1"/>
    <col min="3083" max="3326" width="11.42578125" style="60"/>
    <col min="3327" max="3327" width="20.140625" style="60" customWidth="1"/>
    <col min="3328" max="3328" width="9.7109375" style="60" customWidth="1"/>
    <col min="3329" max="3329" width="12.140625" style="60" customWidth="1"/>
    <col min="3330" max="3330" width="7.140625" style="60" customWidth="1"/>
    <col min="3331" max="3331" width="8.140625" style="60" customWidth="1"/>
    <col min="3332" max="3332" width="9.28515625" style="60" customWidth="1"/>
    <col min="3333" max="3334" width="16.42578125" style="60" customWidth="1"/>
    <col min="3335" max="3335" width="6" style="60" customWidth="1"/>
    <col min="3336" max="3337" width="16.42578125" style="60" customWidth="1"/>
    <col min="3338" max="3338" width="11.42578125" style="60" customWidth="1"/>
    <col min="3339" max="3582" width="11.42578125" style="60"/>
    <col min="3583" max="3583" width="20.140625" style="60" customWidth="1"/>
    <col min="3584" max="3584" width="9.7109375" style="60" customWidth="1"/>
    <col min="3585" max="3585" width="12.140625" style="60" customWidth="1"/>
    <col min="3586" max="3586" width="7.140625" style="60" customWidth="1"/>
    <col min="3587" max="3587" width="8.140625" style="60" customWidth="1"/>
    <col min="3588" max="3588" width="9.28515625" style="60" customWidth="1"/>
    <col min="3589" max="3590" width="16.42578125" style="60" customWidth="1"/>
    <col min="3591" max="3591" width="6" style="60" customWidth="1"/>
    <col min="3592" max="3593" width="16.42578125" style="60" customWidth="1"/>
    <col min="3594" max="3594" width="11.42578125" style="60" customWidth="1"/>
    <col min="3595" max="3838" width="11.42578125" style="60"/>
    <col min="3839" max="3839" width="20.140625" style="60" customWidth="1"/>
    <col min="3840" max="3840" width="9.7109375" style="60" customWidth="1"/>
    <col min="3841" max="3841" width="12.140625" style="60" customWidth="1"/>
    <col min="3842" max="3842" width="7.140625" style="60" customWidth="1"/>
    <col min="3843" max="3843" width="8.140625" style="60" customWidth="1"/>
    <col min="3844" max="3844" width="9.28515625" style="60" customWidth="1"/>
    <col min="3845" max="3846" width="16.42578125" style="60" customWidth="1"/>
    <col min="3847" max="3847" width="6" style="60" customWidth="1"/>
    <col min="3848" max="3849" width="16.42578125" style="60" customWidth="1"/>
    <col min="3850" max="3850" width="11.42578125" style="60" customWidth="1"/>
    <col min="3851" max="4094" width="11.42578125" style="60"/>
    <col min="4095" max="4095" width="20.140625" style="60" customWidth="1"/>
    <col min="4096" max="4096" width="9.7109375" style="60" customWidth="1"/>
    <col min="4097" max="4097" width="12.140625" style="60" customWidth="1"/>
    <col min="4098" max="4098" width="7.140625" style="60" customWidth="1"/>
    <col min="4099" max="4099" width="8.140625" style="60" customWidth="1"/>
    <col min="4100" max="4100" width="9.28515625" style="60" customWidth="1"/>
    <col min="4101" max="4102" width="16.42578125" style="60" customWidth="1"/>
    <col min="4103" max="4103" width="6" style="60" customWidth="1"/>
    <col min="4104" max="4105" width="16.42578125" style="60" customWidth="1"/>
    <col min="4106" max="4106" width="11.42578125" style="60" customWidth="1"/>
    <col min="4107" max="4350" width="11.42578125" style="60"/>
    <col min="4351" max="4351" width="20.140625" style="60" customWidth="1"/>
    <col min="4352" max="4352" width="9.7109375" style="60" customWidth="1"/>
    <col min="4353" max="4353" width="12.140625" style="60" customWidth="1"/>
    <col min="4354" max="4354" width="7.140625" style="60" customWidth="1"/>
    <col min="4355" max="4355" width="8.140625" style="60" customWidth="1"/>
    <col min="4356" max="4356" width="9.28515625" style="60" customWidth="1"/>
    <col min="4357" max="4358" width="16.42578125" style="60" customWidth="1"/>
    <col min="4359" max="4359" width="6" style="60" customWidth="1"/>
    <col min="4360" max="4361" width="16.42578125" style="60" customWidth="1"/>
    <col min="4362" max="4362" width="11.42578125" style="60" customWidth="1"/>
    <col min="4363" max="4606" width="11.42578125" style="60"/>
    <col min="4607" max="4607" width="20.140625" style="60" customWidth="1"/>
    <col min="4608" max="4608" width="9.7109375" style="60" customWidth="1"/>
    <col min="4609" max="4609" width="12.140625" style="60" customWidth="1"/>
    <col min="4610" max="4610" width="7.140625" style="60" customWidth="1"/>
    <col min="4611" max="4611" width="8.140625" style="60" customWidth="1"/>
    <col min="4612" max="4612" width="9.28515625" style="60" customWidth="1"/>
    <col min="4613" max="4614" width="16.42578125" style="60" customWidth="1"/>
    <col min="4615" max="4615" width="6" style="60" customWidth="1"/>
    <col min="4616" max="4617" width="16.42578125" style="60" customWidth="1"/>
    <col min="4618" max="4618" width="11.42578125" style="60" customWidth="1"/>
    <col min="4619" max="4862" width="11.42578125" style="60"/>
    <col min="4863" max="4863" width="20.140625" style="60" customWidth="1"/>
    <col min="4864" max="4864" width="9.7109375" style="60" customWidth="1"/>
    <col min="4865" max="4865" width="12.140625" style="60" customWidth="1"/>
    <col min="4866" max="4866" width="7.140625" style="60" customWidth="1"/>
    <col min="4867" max="4867" width="8.140625" style="60" customWidth="1"/>
    <col min="4868" max="4868" width="9.28515625" style="60" customWidth="1"/>
    <col min="4869" max="4870" width="16.42578125" style="60" customWidth="1"/>
    <col min="4871" max="4871" width="6" style="60" customWidth="1"/>
    <col min="4872" max="4873" width="16.42578125" style="60" customWidth="1"/>
    <col min="4874" max="4874" width="11.42578125" style="60" customWidth="1"/>
    <col min="4875" max="5118" width="11.42578125" style="60"/>
    <col min="5119" max="5119" width="20.140625" style="60" customWidth="1"/>
    <col min="5120" max="5120" width="9.7109375" style="60" customWidth="1"/>
    <col min="5121" max="5121" width="12.140625" style="60" customWidth="1"/>
    <col min="5122" max="5122" width="7.140625" style="60" customWidth="1"/>
    <col min="5123" max="5123" width="8.140625" style="60" customWidth="1"/>
    <col min="5124" max="5124" width="9.28515625" style="60" customWidth="1"/>
    <col min="5125" max="5126" width="16.42578125" style="60" customWidth="1"/>
    <col min="5127" max="5127" width="6" style="60" customWidth="1"/>
    <col min="5128" max="5129" width="16.42578125" style="60" customWidth="1"/>
    <col min="5130" max="5130" width="11.42578125" style="60" customWidth="1"/>
    <col min="5131" max="5374" width="11.42578125" style="60"/>
    <col min="5375" max="5375" width="20.140625" style="60" customWidth="1"/>
    <col min="5376" max="5376" width="9.7109375" style="60" customWidth="1"/>
    <col min="5377" max="5377" width="12.140625" style="60" customWidth="1"/>
    <col min="5378" max="5378" width="7.140625" style="60" customWidth="1"/>
    <col min="5379" max="5379" width="8.140625" style="60" customWidth="1"/>
    <col min="5380" max="5380" width="9.28515625" style="60" customWidth="1"/>
    <col min="5381" max="5382" width="16.42578125" style="60" customWidth="1"/>
    <col min="5383" max="5383" width="6" style="60" customWidth="1"/>
    <col min="5384" max="5385" width="16.42578125" style="60" customWidth="1"/>
    <col min="5386" max="5386" width="11.42578125" style="60" customWidth="1"/>
    <col min="5387" max="5630" width="11.42578125" style="60"/>
    <col min="5631" max="5631" width="20.140625" style="60" customWidth="1"/>
    <col min="5632" max="5632" width="9.7109375" style="60" customWidth="1"/>
    <col min="5633" max="5633" width="12.140625" style="60" customWidth="1"/>
    <col min="5634" max="5634" width="7.140625" style="60" customWidth="1"/>
    <col min="5635" max="5635" width="8.140625" style="60" customWidth="1"/>
    <col min="5636" max="5636" width="9.28515625" style="60" customWidth="1"/>
    <col min="5637" max="5638" width="16.42578125" style="60" customWidth="1"/>
    <col min="5639" max="5639" width="6" style="60" customWidth="1"/>
    <col min="5640" max="5641" width="16.42578125" style="60" customWidth="1"/>
    <col min="5642" max="5642" width="11.42578125" style="60" customWidth="1"/>
    <col min="5643" max="5886" width="11.42578125" style="60"/>
    <col min="5887" max="5887" width="20.140625" style="60" customWidth="1"/>
    <col min="5888" max="5888" width="9.7109375" style="60" customWidth="1"/>
    <col min="5889" max="5889" width="12.140625" style="60" customWidth="1"/>
    <col min="5890" max="5890" width="7.140625" style="60" customWidth="1"/>
    <col min="5891" max="5891" width="8.140625" style="60" customWidth="1"/>
    <col min="5892" max="5892" width="9.28515625" style="60" customWidth="1"/>
    <col min="5893" max="5894" width="16.42578125" style="60" customWidth="1"/>
    <col min="5895" max="5895" width="6" style="60" customWidth="1"/>
    <col min="5896" max="5897" width="16.42578125" style="60" customWidth="1"/>
    <col min="5898" max="5898" width="11.42578125" style="60" customWidth="1"/>
    <col min="5899" max="6142" width="11.42578125" style="60"/>
    <col min="6143" max="6143" width="20.140625" style="60" customWidth="1"/>
    <col min="6144" max="6144" width="9.7109375" style="60" customWidth="1"/>
    <col min="6145" max="6145" width="12.140625" style="60" customWidth="1"/>
    <col min="6146" max="6146" width="7.140625" style="60" customWidth="1"/>
    <col min="6147" max="6147" width="8.140625" style="60" customWidth="1"/>
    <col min="6148" max="6148" width="9.28515625" style="60" customWidth="1"/>
    <col min="6149" max="6150" width="16.42578125" style="60" customWidth="1"/>
    <col min="6151" max="6151" width="6" style="60" customWidth="1"/>
    <col min="6152" max="6153" width="16.42578125" style="60" customWidth="1"/>
    <col min="6154" max="6154" width="11.42578125" style="60" customWidth="1"/>
    <col min="6155" max="6398" width="11.42578125" style="60"/>
    <col min="6399" max="6399" width="20.140625" style="60" customWidth="1"/>
    <col min="6400" max="6400" width="9.7109375" style="60" customWidth="1"/>
    <col min="6401" max="6401" width="12.140625" style="60" customWidth="1"/>
    <col min="6402" max="6402" width="7.140625" style="60" customWidth="1"/>
    <col min="6403" max="6403" width="8.140625" style="60" customWidth="1"/>
    <col min="6404" max="6404" width="9.28515625" style="60" customWidth="1"/>
    <col min="6405" max="6406" width="16.42578125" style="60" customWidth="1"/>
    <col min="6407" max="6407" width="6" style="60" customWidth="1"/>
    <col min="6408" max="6409" width="16.42578125" style="60" customWidth="1"/>
    <col min="6410" max="6410" width="11.42578125" style="60" customWidth="1"/>
    <col min="6411" max="6654" width="11.42578125" style="60"/>
    <col min="6655" max="6655" width="20.140625" style="60" customWidth="1"/>
    <col min="6656" max="6656" width="9.7109375" style="60" customWidth="1"/>
    <col min="6657" max="6657" width="12.140625" style="60" customWidth="1"/>
    <col min="6658" max="6658" width="7.140625" style="60" customWidth="1"/>
    <col min="6659" max="6659" width="8.140625" style="60" customWidth="1"/>
    <col min="6660" max="6660" width="9.28515625" style="60" customWidth="1"/>
    <col min="6661" max="6662" width="16.42578125" style="60" customWidth="1"/>
    <col min="6663" max="6663" width="6" style="60" customWidth="1"/>
    <col min="6664" max="6665" width="16.42578125" style="60" customWidth="1"/>
    <col min="6666" max="6666" width="11.42578125" style="60" customWidth="1"/>
    <col min="6667" max="6910" width="11.42578125" style="60"/>
    <col min="6911" max="6911" width="20.140625" style="60" customWidth="1"/>
    <col min="6912" max="6912" width="9.7109375" style="60" customWidth="1"/>
    <col min="6913" max="6913" width="12.140625" style="60" customWidth="1"/>
    <col min="6914" max="6914" width="7.140625" style="60" customWidth="1"/>
    <col min="6915" max="6915" width="8.140625" style="60" customWidth="1"/>
    <col min="6916" max="6916" width="9.28515625" style="60" customWidth="1"/>
    <col min="6917" max="6918" width="16.42578125" style="60" customWidth="1"/>
    <col min="6919" max="6919" width="6" style="60" customWidth="1"/>
    <col min="6920" max="6921" width="16.42578125" style="60" customWidth="1"/>
    <col min="6922" max="6922" width="11.42578125" style="60" customWidth="1"/>
    <col min="6923" max="7166" width="11.42578125" style="60"/>
    <col min="7167" max="7167" width="20.140625" style="60" customWidth="1"/>
    <col min="7168" max="7168" width="9.7109375" style="60" customWidth="1"/>
    <col min="7169" max="7169" width="12.140625" style="60" customWidth="1"/>
    <col min="7170" max="7170" width="7.140625" style="60" customWidth="1"/>
    <col min="7171" max="7171" width="8.140625" style="60" customWidth="1"/>
    <col min="7172" max="7172" width="9.28515625" style="60" customWidth="1"/>
    <col min="7173" max="7174" width="16.42578125" style="60" customWidth="1"/>
    <col min="7175" max="7175" width="6" style="60" customWidth="1"/>
    <col min="7176" max="7177" width="16.42578125" style="60" customWidth="1"/>
    <col min="7178" max="7178" width="11.42578125" style="60" customWidth="1"/>
    <col min="7179" max="7422" width="11.42578125" style="60"/>
    <col min="7423" max="7423" width="20.140625" style="60" customWidth="1"/>
    <col min="7424" max="7424" width="9.7109375" style="60" customWidth="1"/>
    <col min="7425" max="7425" width="12.140625" style="60" customWidth="1"/>
    <col min="7426" max="7426" width="7.140625" style="60" customWidth="1"/>
    <col min="7427" max="7427" width="8.140625" style="60" customWidth="1"/>
    <col min="7428" max="7428" width="9.28515625" style="60" customWidth="1"/>
    <col min="7429" max="7430" width="16.42578125" style="60" customWidth="1"/>
    <col min="7431" max="7431" width="6" style="60" customWidth="1"/>
    <col min="7432" max="7433" width="16.42578125" style="60" customWidth="1"/>
    <col min="7434" max="7434" width="11.42578125" style="60" customWidth="1"/>
    <col min="7435" max="7678" width="11.42578125" style="60"/>
    <col min="7679" max="7679" width="20.140625" style="60" customWidth="1"/>
    <col min="7680" max="7680" width="9.7109375" style="60" customWidth="1"/>
    <col min="7681" max="7681" width="12.140625" style="60" customWidth="1"/>
    <col min="7682" max="7682" width="7.140625" style="60" customWidth="1"/>
    <col min="7683" max="7683" width="8.140625" style="60" customWidth="1"/>
    <col min="7684" max="7684" width="9.28515625" style="60" customWidth="1"/>
    <col min="7685" max="7686" width="16.42578125" style="60" customWidth="1"/>
    <col min="7687" max="7687" width="6" style="60" customWidth="1"/>
    <col min="7688" max="7689" width="16.42578125" style="60" customWidth="1"/>
    <col min="7690" max="7690" width="11.42578125" style="60" customWidth="1"/>
    <col min="7691" max="7934" width="11.42578125" style="60"/>
    <col min="7935" max="7935" width="20.140625" style="60" customWidth="1"/>
    <col min="7936" max="7936" width="9.7109375" style="60" customWidth="1"/>
    <col min="7937" max="7937" width="12.140625" style="60" customWidth="1"/>
    <col min="7938" max="7938" width="7.140625" style="60" customWidth="1"/>
    <col min="7939" max="7939" width="8.140625" style="60" customWidth="1"/>
    <col min="7940" max="7940" width="9.28515625" style="60" customWidth="1"/>
    <col min="7941" max="7942" width="16.42578125" style="60" customWidth="1"/>
    <col min="7943" max="7943" width="6" style="60" customWidth="1"/>
    <col min="7944" max="7945" width="16.42578125" style="60" customWidth="1"/>
    <col min="7946" max="7946" width="11.42578125" style="60" customWidth="1"/>
    <col min="7947" max="8190" width="11.42578125" style="60"/>
    <col min="8191" max="8191" width="20.140625" style="60" customWidth="1"/>
    <col min="8192" max="8192" width="9.7109375" style="60" customWidth="1"/>
    <col min="8193" max="8193" width="12.140625" style="60" customWidth="1"/>
    <col min="8194" max="8194" width="7.140625" style="60" customWidth="1"/>
    <col min="8195" max="8195" width="8.140625" style="60" customWidth="1"/>
    <col min="8196" max="8196" width="9.28515625" style="60" customWidth="1"/>
    <col min="8197" max="8198" width="16.42578125" style="60" customWidth="1"/>
    <col min="8199" max="8199" width="6" style="60" customWidth="1"/>
    <col min="8200" max="8201" width="16.42578125" style="60" customWidth="1"/>
    <col min="8202" max="8202" width="11.42578125" style="60" customWidth="1"/>
    <col min="8203" max="8446" width="11.42578125" style="60"/>
    <col min="8447" max="8447" width="20.140625" style="60" customWidth="1"/>
    <col min="8448" max="8448" width="9.7109375" style="60" customWidth="1"/>
    <col min="8449" max="8449" width="12.140625" style="60" customWidth="1"/>
    <col min="8450" max="8450" width="7.140625" style="60" customWidth="1"/>
    <col min="8451" max="8451" width="8.140625" style="60" customWidth="1"/>
    <col min="8452" max="8452" width="9.28515625" style="60" customWidth="1"/>
    <col min="8453" max="8454" width="16.42578125" style="60" customWidth="1"/>
    <col min="8455" max="8455" width="6" style="60" customWidth="1"/>
    <col min="8456" max="8457" width="16.42578125" style="60" customWidth="1"/>
    <col min="8458" max="8458" width="11.42578125" style="60" customWidth="1"/>
    <col min="8459" max="8702" width="11.42578125" style="60"/>
    <col min="8703" max="8703" width="20.140625" style="60" customWidth="1"/>
    <col min="8704" max="8704" width="9.7109375" style="60" customWidth="1"/>
    <col min="8705" max="8705" width="12.140625" style="60" customWidth="1"/>
    <col min="8706" max="8706" width="7.140625" style="60" customWidth="1"/>
    <col min="8707" max="8707" width="8.140625" style="60" customWidth="1"/>
    <col min="8708" max="8708" width="9.28515625" style="60" customWidth="1"/>
    <col min="8709" max="8710" width="16.42578125" style="60" customWidth="1"/>
    <col min="8711" max="8711" width="6" style="60" customWidth="1"/>
    <col min="8712" max="8713" width="16.42578125" style="60" customWidth="1"/>
    <col min="8714" max="8714" width="11.42578125" style="60" customWidth="1"/>
    <col min="8715" max="8958" width="11.42578125" style="60"/>
    <col min="8959" max="8959" width="20.140625" style="60" customWidth="1"/>
    <col min="8960" max="8960" width="9.7109375" style="60" customWidth="1"/>
    <col min="8961" max="8961" width="12.140625" style="60" customWidth="1"/>
    <col min="8962" max="8962" width="7.140625" style="60" customWidth="1"/>
    <col min="8963" max="8963" width="8.140625" style="60" customWidth="1"/>
    <col min="8964" max="8964" width="9.28515625" style="60" customWidth="1"/>
    <col min="8965" max="8966" width="16.42578125" style="60" customWidth="1"/>
    <col min="8967" max="8967" width="6" style="60" customWidth="1"/>
    <col min="8968" max="8969" width="16.42578125" style="60" customWidth="1"/>
    <col min="8970" max="8970" width="11.42578125" style="60" customWidth="1"/>
    <col min="8971" max="9214" width="11.42578125" style="60"/>
    <col min="9215" max="9215" width="20.140625" style="60" customWidth="1"/>
    <col min="9216" max="9216" width="9.7109375" style="60" customWidth="1"/>
    <col min="9217" max="9217" width="12.140625" style="60" customWidth="1"/>
    <col min="9218" max="9218" width="7.140625" style="60" customWidth="1"/>
    <col min="9219" max="9219" width="8.140625" style="60" customWidth="1"/>
    <col min="9220" max="9220" width="9.28515625" style="60" customWidth="1"/>
    <col min="9221" max="9222" width="16.42578125" style="60" customWidth="1"/>
    <col min="9223" max="9223" width="6" style="60" customWidth="1"/>
    <col min="9224" max="9225" width="16.42578125" style="60" customWidth="1"/>
    <col min="9226" max="9226" width="11.42578125" style="60" customWidth="1"/>
    <col min="9227" max="9470" width="11.42578125" style="60"/>
    <col min="9471" max="9471" width="20.140625" style="60" customWidth="1"/>
    <col min="9472" max="9472" width="9.7109375" style="60" customWidth="1"/>
    <col min="9473" max="9473" width="12.140625" style="60" customWidth="1"/>
    <col min="9474" max="9474" width="7.140625" style="60" customWidth="1"/>
    <col min="9475" max="9475" width="8.140625" style="60" customWidth="1"/>
    <col min="9476" max="9476" width="9.28515625" style="60" customWidth="1"/>
    <col min="9477" max="9478" width="16.42578125" style="60" customWidth="1"/>
    <col min="9479" max="9479" width="6" style="60" customWidth="1"/>
    <col min="9480" max="9481" width="16.42578125" style="60" customWidth="1"/>
    <col min="9482" max="9482" width="11.42578125" style="60" customWidth="1"/>
    <col min="9483" max="9726" width="11.42578125" style="60"/>
    <col min="9727" max="9727" width="20.140625" style="60" customWidth="1"/>
    <col min="9728" max="9728" width="9.7109375" style="60" customWidth="1"/>
    <col min="9729" max="9729" width="12.140625" style="60" customWidth="1"/>
    <col min="9730" max="9730" width="7.140625" style="60" customWidth="1"/>
    <col min="9731" max="9731" width="8.140625" style="60" customWidth="1"/>
    <col min="9732" max="9732" width="9.28515625" style="60" customWidth="1"/>
    <col min="9733" max="9734" width="16.42578125" style="60" customWidth="1"/>
    <col min="9735" max="9735" width="6" style="60" customWidth="1"/>
    <col min="9736" max="9737" width="16.42578125" style="60" customWidth="1"/>
    <col min="9738" max="9738" width="11.42578125" style="60" customWidth="1"/>
    <col min="9739" max="9982" width="11.42578125" style="60"/>
    <col min="9983" max="9983" width="20.140625" style="60" customWidth="1"/>
    <col min="9984" max="9984" width="9.7109375" style="60" customWidth="1"/>
    <col min="9985" max="9985" width="12.140625" style="60" customWidth="1"/>
    <col min="9986" max="9986" width="7.140625" style="60" customWidth="1"/>
    <col min="9987" max="9987" width="8.140625" style="60" customWidth="1"/>
    <col min="9988" max="9988" width="9.28515625" style="60" customWidth="1"/>
    <col min="9989" max="9990" width="16.42578125" style="60" customWidth="1"/>
    <col min="9991" max="9991" width="6" style="60" customWidth="1"/>
    <col min="9992" max="9993" width="16.42578125" style="60" customWidth="1"/>
    <col min="9994" max="9994" width="11.42578125" style="60" customWidth="1"/>
    <col min="9995" max="10238" width="11.42578125" style="60"/>
    <col min="10239" max="10239" width="20.140625" style="60" customWidth="1"/>
    <col min="10240" max="10240" width="9.7109375" style="60" customWidth="1"/>
    <col min="10241" max="10241" width="12.140625" style="60" customWidth="1"/>
    <col min="10242" max="10242" width="7.140625" style="60" customWidth="1"/>
    <col min="10243" max="10243" width="8.140625" style="60" customWidth="1"/>
    <col min="10244" max="10244" width="9.28515625" style="60" customWidth="1"/>
    <col min="10245" max="10246" width="16.42578125" style="60" customWidth="1"/>
    <col min="10247" max="10247" width="6" style="60" customWidth="1"/>
    <col min="10248" max="10249" width="16.42578125" style="60" customWidth="1"/>
    <col min="10250" max="10250" width="11.42578125" style="60" customWidth="1"/>
    <col min="10251" max="10494" width="11.42578125" style="60"/>
    <col min="10495" max="10495" width="20.140625" style="60" customWidth="1"/>
    <col min="10496" max="10496" width="9.7109375" style="60" customWidth="1"/>
    <col min="10497" max="10497" width="12.140625" style="60" customWidth="1"/>
    <col min="10498" max="10498" width="7.140625" style="60" customWidth="1"/>
    <col min="10499" max="10499" width="8.140625" style="60" customWidth="1"/>
    <col min="10500" max="10500" width="9.28515625" style="60" customWidth="1"/>
    <col min="10501" max="10502" width="16.42578125" style="60" customWidth="1"/>
    <col min="10503" max="10503" width="6" style="60" customWidth="1"/>
    <col min="10504" max="10505" width="16.42578125" style="60" customWidth="1"/>
    <col min="10506" max="10506" width="11.42578125" style="60" customWidth="1"/>
    <col min="10507" max="10750" width="11.42578125" style="60"/>
    <col min="10751" max="10751" width="20.140625" style="60" customWidth="1"/>
    <col min="10752" max="10752" width="9.7109375" style="60" customWidth="1"/>
    <col min="10753" max="10753" width="12.140625" style="60" customWidth="1"/>
    <col min="10754" max="10754" width="7.140625" style="60" customWidth="1"/>
    <col min="10755" max="10755" width="8.140625" style="60" customWidth="1"/>
    <col min="10756" max="10756" width="9.28515625" style="60" customWidth="1"/>
    <col min="10757" max="10758" width="16.42578125" style="60" customWidth="1"/>
    <col min="10759" max="10759" width="6" style="60" customWidth="1"/>
    <col min="10760" max="10761" width="16.42578125" style="60" customWidth="1"/>
    <col min="10762" max="10762" width="11.42578125" style="60" customWidth="1"/>
    <col min="10763" max="11006" width="11.42578125" style="60"/>
    <col min="11007" max="11007" width="20.140625" style="60" customWidth="1"/>
    <col min="11008" max="11008" width="9.7109375" style="60" customWidth="1"/>
    <col min="11009" max="11009" width="12.140625" style="60" customWidth="1"/>
    <col min="11010" max="11010" width="7.140625" style="60" customWidth="1"/>
    <col min="11011" max="11011" width="8.140625" style="60" customWidth="1"/>
    <col min="11012" max="11012" width="9.28515625" style="60" customWidth="1"/>
    <col min="11013" max="11014" width="16.42578125" style="60" customWidth="1"/>
    <col min="11015" max="11015" width="6" style="60" customWidth="1"/>
    <col min="11016" max="11017" width="16.42578125" style="60" customWidth="1"/>
    <col min="11018" max="11018" width="11.42578125" style="60" customWidth="1"/>
    <col min="11019" max="11262" width="11.42578125" style="60"/>
    <col min="11263" max="11263" width="20.140625" style="60" customWidth="1"/>
    <col min="11264" max="11264" width="9.7109375" style="60" customWidth="1"/>
    <col min="11265" max="11265" width="12.140625" style="60" customWidth="1"/>
    <col min="11266" max="11266" width="7.140625" style="60" customWidth="1"/>
    <col min="11267" max="11267" width="8.140625" style="60" customWidth="1"/>
    <col min="11268" max="11268" width="9.28515625" style="60" customWidth="1"/>
    <col min="11269" max="11270" width="16.42578125" style="60" customWidth="1"/>
    <col min="11271" max="11271" width="6" style="60" customWidth="1"/>
    <col min="11272" max="11273" width="16.42578125" style="60" customWidth="1"/>
    <col min="11274" max="11274" width="11.42578125" style="60" customWidth="1"/>
    <col min="11275" max="11518" width="11.42578125" style="60"/>
    <col min="11519" max="11519" width="20.140625" style="60" customWidth="1"/>
    <col min="11520" max="11520" width="9.7109375" style="60" customWidth="1"/>
    <col min="11521" max="11521" width="12.140625" style="60" customWidth="1"/>
    <col min="11522" max="11522" width="7.140625" style="60" customWidth="1"/>
    <col min="11523" max="11523" width="8.140625" style="60" customWidth="1"/>
    <col min="11524" max="11524" width="9.28515625" style="60" customWidth="1"/>
    <col min="11525" max="11526" width="16.42578125" style="60" customWidth="1"/>
    <col min="11527" max="11527" width="6" style="60" customWidth="1"/>
    <col min="11528" max="11529" width="16.42578125" style="60" customWidth="1"/>
    <col min="11530" max="11530" width="11.42578125" style="60" customWidth="1"/>
    <col min="11531" max="11774" width="11.42578125" style="60"/>
    <col min="11775" max="11775" width="20.140625" style="60" customWidth="1"/>
    <col min="11776" max="11776" width="9.7109375" style="60" customWidth="1"/>
    <col min="11777" max="11777" width="12.140625" style="60" customWidth="1"/>
    <col min="11778" max="11778" width="7.140625" style="60" customWidth="1"/>
    <col min="11779" max="11779" width="8.140625" style="60" customWidth="1"/>
    <col min="11780" max="11780" width="9.28515625" style="60" customWidth="1"/>
    <col min="11781" max="11782" width="16.42578125" style="60" customWidth="1"/>
    <col min="11783" max="11783" width="6" style="60" customWidth="1"/>
    <col min="11784" max="11785" width="16.42578125" style="60" customWidth="1"/>
    <col min="11786" max="11786" width="11.42578125" style="60" customWidth="1"/>
    <col min="11787" max="12030" width="11.42578125" style="60"/>
    <col min="12031" max="12031" width="20.140625" style="60" customWidth="1"/>
    <col min="12032" max="12032" width="9.7109375" style="60" customWidth="1"/>
    <col min="12033" max="12033" width="12.140625" style="60" customWidth="1"/>
    <col min="12034" max="12034" width="7.140625" style="60" customWidth="1"/>
    <col min="12035" max="12035" width="8.140625" style="60" customWidth="1"/>
    <col min="12036" max="12036" width="9.28515625" style="60" customWidth="1"/>
    <col min="12037" max="12038" width="16.42578125" style="60" customWidth="1"/>
    <col min="12039" max="12039" width="6" style="60" customWidth="1"/>
    <col min="12040" max="12041" width="16.42578125" style="60" customWidth="1"/>
    <col min="12042" max="12042" width="11.42578125" style="60" customWidth="1"/>
    <col min="12043" max="12286" width="11.42578125" style="60"/>
    <col min="12287" max="12287" width="20.140625" style="60" customWidth="1"/>
    <col min="12288" max="12288" width="9.7109375" style="60" customWidth="1"/>
    <col min="12289" max="12289" width="12.140625" style="60" customWidth="1"/>
    <col min="12290" max="12290" width="7.140625" style="60" customWidth="1"/>
    <col min="12291" max="12291" width="8.140625" style="60" customWidth="1"/>
    <col min="12292" max="12292" width="9.28515625" style="60" customWidth="1"/>
    <col min="12293" max="12294" width="16.42578125" style="60" customWidth="1"/>
    <col min="12295" max="12295" width="6" style="60" customWidth="1"/>
    <col min="12296" max="12297" width="16.42578125" style="60" customWidth="1"/>
    <col min="12298" max="12298" width="11.42578125" style="60" customWidth="1"/>
    <col min="12299" max="12542" width="11.42578125" style="60"/>
    <col min="12543" max="12543" width="20.140625" style="60" customWidth="1"/>
    <col min="12544" max="12544" width="9.7109375" style="60" customWidth="1"/>
    <col min="12545" max="12545" width="12.140625" style="60" customWidth="1"/>
    <col min="12546" max="12546" width="7.140625" style="60" customWidth="1"/>
    <col min="12547" max="12547" width="8.140625" style="60" customWidth="1"/>
    <col min="12548" max="12548" width="9.28515625" style="60" customWidth="1"/>
    <col min="12549" max="12550" width="16.42578125" style="60" customWidth="1"/>
    <col min="12551" max="12551" width="6" style="60" customWidth="1"/>
    <col min="12552" max="12553" width="16.42578125" style="60" customWidth="1"/>
    <col min="12554" max="12554" width="11.42578125" style="60" customWidth="1"/>
    <col min="12555" max="12798" width="11.42578125" style="60"/>
    <col min="12799" max="12799" width="20.140625" style="60" customWidth="1"/>
    <col min="12800" max="12800" width="9.7109375" style="60" customWidth="1"/>
    <col min="12801" max="12801" width="12.140625" style="60" customWidth="1"/>
    <col min="12802" max="12802" width="7.140625" style="60" customWidth="1"/>
    <col min="12803" max="12803" width="8.140625" style="60" customWidth="1"/>
    <col min="12804" max="12804" width="9.28515625" style="60" customWidth="1"/>
    <col min="12805" max="12806" width="16.42578125" style="60" customWidth="1"/>
    <col min="12807" max="12807" width="6" style="60" customWidth="1"/>
    <col min="12808" max="12809" width="16.42578125" style="60" customWidth="1"/>
    <col min="12810" max="12810" width="11.42578125" style="60" customWidth="1"/>
    <col min="12811" max="13054" width="11.42578125" style="60"/>
    <col min="13055" max="13055" width="20.140625" style="60" customWidth="1"/>
    <col min="13056" max="13056" width="9.7109375" style="60" customWidth="1"/>
    <col min="13057" max="13057" width="12.140625" style="60" customWidth="1"/>
    <col min="13058" max="13058" width="7.140625" style="60" customWidth="1"/>
    <col min="13059" max="13059" width="8.140625" style="60" customWidth="1"/>
    <col min="13060" max="13060" width="9.28515625" style="60" customWidth="1"/>
    <col min="13061" max="13062" width="16.42578125" style="60" customWidth="1"/>
    <col min="13063" max="13063" width="6" style="60" customWidth="1"/>
    <col min="13064" max="13065" width="16.42578125" style="60" customWidth="1"/>
    <col min="13066" max="13066" width="11.42578125" style="60" customWidth="1"/>
    <col min="13067" max="13310" width="11.42578125" style="60"/>
    <col min="13311" max="13311" width="20.140625" style="60" customWidth="1"/>
    <col min="13312" max="13312" width="9.7109375" style="60" customWidth="1"/>
    <col min="13313" max="13313" width="12.140625" style="60" customWidth="1"/>
    <col min="13314" max="13314" width="7.140625" style="60" customWidth="1"/>
    <col min="13315" max="13315" width="8.140625" style="60" customWidth="1"/>
    <col min="13316" max="13316" width="9.28515625" style="60" customWidth="1"/>
    <col min="13317" max="13318" width="16.42578125" style="60" customWidth="1"/>
    <col min="13319" max="13319" width="6" style="60" customWidth="1"/>
    <col min="13320" max="13321" width="16.42578125" style="60" customWidth="1"/>
    <col min="13322" max="13322" width="11.42578125" style="60" customWidth="1"/>
    <col min="13323" max="13566" width="11.42578125" style="60"/>
    <col min="13567" max="13567" width="20.140625" style="60" customWidth="1"/>
    <col min="13568" max="13568" width="9.7109375" style="60" customWidth="1"/>
    <col min="13569" max="13569" width="12.140625" style="60" customWidth="1"/>
    <col min="13570" max="13570" width="7.140625" style="60" customWidth="1"/>
    <col min="13571" max="13571" width="8.140625" style="60" customWidth="1"/>
    <col min="13572" max="13572" width="9.28515625" style="60" customWidth="1"/>
    <col min="13573" max="13574" width="16.42578125" style="60" customWidth="1"/>
    <col min="13575" max="13575" width="6" style="60" customWidth="1"/>
    <col min="13576" max="13577" width="16.42578125" style="60" customWidth="1"/>
    <col min="13578" max="13578" width="11.42578125" style="60" customWidth="1"/>
    <col min="13579" max="13822" width="11.42578125" style="60"/>
    <col min="13823" max="13823" width="20.140625" style="60" customWidth="1"/>
    <col min="13824" max="13824" width="9.7109375" style="60" customWidth="1"/>
    <col min="13825" max="13825" width="12.140625" style="60" customWidth="1"/>
    <col min="13826" max="13826" width="7.140625" style="60" customWidth="1"/>
    <col min="13827" max="13827" width="8.140625" style="60" customWidth="1"/>
    <col min="13828" max="13828" width="9.28515625" style="60" customWidth="1"/>
    <col min="13829" max="13830" width="16.42578125" style="60" customWidth="1"/>
    <col min="13831" max="13831" width="6" style="60" customWidth="1"/>
    <col min="13832" max="13833" width="16.42578125" style="60" customWidth="1"/>
    <col min="13834" max="13834" width="11.42578125" style="60" customWidth="1"/>
    <col min="13835" max="14078" width="11.42578125" style="60"/>
    <col min="14079" max="14079" width="20.140625" style="60" customWidth="1"/>
    <col min="14080" max="14080" width="9.7109375" style="60" customWidth="1"/>
    <col min="14081" max="14081" width="12.140625" style="60" customWidth="1"/>
    <col min="14082" max="14082" width="7.140625" style="60" customWidth="1"/>
    <col min="14083" max="14083" width="8.140625" style="60" customWidth="1"/>
    <col min="14084" max="14084" width="9.28515625" style="60" customWidth="1"/>
    <col min="14085" max="14086" width="16.42578125" style="60" customWidth="1"/>
    <col min="14087" max="14087" width="6" style="60" customWidth="1"/>
    <col min="14088" max="14089" width="16.42578125" style="60" customWidth="1"/>
    <col min="14090" max="14090" width="11.42578125" style="60" customWidth="1"/>
    <col min="14091" max="14334" width="11.42578125" style="60"/>
    <col min="14335" max="14335" width="20.140625" style="60" customWidth="1"/>
    <col min="14336" max="14336" width="9.7109375" style="60" customWidth="1"/>
    <col min="14337" max="14337" width="12.140625" style="60" customWidth="1"/>
    <col min="14338" max="14338" width="7.140625" style="60" customWidth="1"/>
    <col min="14339" max="14339" width="8.140625" style="60" customWidth="1"/>
    <col min="14340" max="14340" width="9.28515625" style="60" customWidth="1"/>
    <col min="14341" max="14342" width="16.42578125" style="60" customWidth="1"/>
    <col min="14343" max="14343" width="6" style="60" customWidth="1"/>
    <col min="14344" max="14345" width="16.42578125" style="60" customWidth="1"/>
    <col min="14346" max="14346" width="11.42578125" style="60" customWidth="1"/>
    <col min="14347" max="14590" width="11.42578125" style="60"/>
    <col min="14591" max="14591" width="20.140625" style="60" customWidth="1"/>
    <col min="14592" max="14592" width="9.7109375" style="60" customWidth="1"/>
    <col min="14593" max="14593" width="12.140625" style="60" customWidth="1"/>
    <col min="14594" max="14594" width="7.140625" style="60" customWidth="1"/>
    <col min="14595" max="14595" width="8.140625" style="60" customWidth="1"/>
    <col min="14596" max="14596" width="9.28515625" style="60" customWidth="1"/>
    <col min="14597" max="14598" width="16.42578125" style="60" customWidth="1"/>
    <col min="14599" max="14599" width="6" style="60" customWidth="1"/>
    <col min="14600" max="14601" width="16.42578125" style="60" customWidth="1"/>
    <col min="14602" max="14602" width="11.42578125" style="60" customWidth="1"/>
    <col min="14603" max="14846" width="11.42578125" style="60"/>
    <col min="14847" max="14847" width="20.140625" style="60" customWidth="1"/>
    <col min="14848" max="14848" width="9.7109375" style="60" customWidth="1"/>
    <col min="14849" max="14849" width="12.140625" style="60" customWidth="1"/>
    <col min="14850" max="14850" width="7.140625" style="60" customWidth="1"/>
    <col min="14851" max="14851" width="8.140625" style="60" customWidth="1"/>
    <col min="14852" max="14852" width="9.28515625" style="60" customWidth="1"/>
    <col min="14853" max="14854" width="16.42578125" style="60" customWidth="1"/>
    <col min="14855" max="14855" width="6" style="60" customWidth="1"/>
    <col min="14856" max="14857" width="16.42578125" style="60" customWidth="1"/>
    <col min="14858" max="14858" width="11.42578125" style="60" customWidth="1"/>
    <col min="14859" max="15102" width="11.42578125" style="60"/>
    <col min="15103" max="15103" width="20.140625" style="60" customWidth="1"/>
    <col min="15104" max="15104" width="9.7109375" style="60" customWidth="1"/>
    <col min="15105" max="15105" width="12.140625" style="60" customWidth="1"/>
    <col min="15106" max="15106" width="7.140625" style="60" customWidth="1"/>
    <col min="15107" max="15107" width="8.140625" style="60" customWidth="1"/>
    <col min="15108" max="15108" width="9.28515625" style="60" customWidth="1"/>
    <col min="15109" max="15110" width="16.42578125" style="60" customWidth="1"/>
    <col min="15111" max="15111" width="6" style="60" customWidth="1"/>
    <col min="15112" max="15113" width="16.42578125" style="60" customWidth="1"/>
    <col min="15114" max="15114" width="11.42578125" style="60" customWidth="1"/>
    <col min="15115" max="15358" width="11.42578125" style="60"/>
    <col min="15359" max="15359" width="20.140625" style="60" customWidth="1"/>
    <col min="15360" max="15360" width="9.7109375" style="60" customWidth="1"/>
    <col min="15361" max="15361" width="12.140625" style="60" customWidth="1"/>
    <col min="15362" max="15362" width="7.140625" style="60" customWidth="1"/>
    <col min="15363" max="15363" width="8.140625" style="60" customWidth="1"/>
    <col min="15364" max="15364" width="9.28515625" style="60" customWidth="1"/>
    <col min="15365" max="15366" width="16.42578125" style="60" customWidth="1"/>
    <col min="15367" max="15367" width="6" style="60" customWidth="1"/>
    <col min="15368" max="15369" width="16.42578125" style="60" customWidth="1"/>
    <col min="15370" max="15370" width="11.42578125" style="60" customWidth="1"/>
    <col min="15371" max="15614" width="11.42578125" style="60"/>
    <col min="15615" max="15615" width="20.140625" style="60" customWidth="1"/>
    <col min="15616" max="15616" width="9.7109375" style="60" customWidth="1"/>
    <col min="15617" max="15617" width="12.140625" style="60" customWidth="1"/>
    <col min="15618" max="15618" width="7.140625" style="60" customWidth="1"/>
    <col min="15619" max="15619" width="8.140625" style="60" customWidth="1"/>
    <col min="15620" max="15620" width="9.28515625" style="60" customWidth="1"/>
    <col min="15621" max="15622" width="16.42578125" style="60" customWidth="1"/>
    <col min="15623" max="15623" width="6" style="60" customWidth="1"/>
    <col min="15624" max="15625" width="16.42578125" style="60" customWidth="1"/>
    <col min="15626" max="15626" width="11.42578125" style="60" customWidth="1"/>
    <col min="15627" max="15870" width="11.42578125" style="60"/>
    <col min="15871" max="15871" width="20.140625" style="60" customWidth="1"/>
    <col min="15872" max="15872" width="9.7109375" style="60" customWidth="1"/>
    <col min="15873" max="15873" width="12.140625" style="60" customWidth="1"/>
    <col min="15874" max="15874" width="7.140625" style="60" customWidth="1"/>
    <col min="15875" max="15875" width="8.140625" style="60" customWidth="1"/>
    <col min="15876" max="15876" width="9.28515625" style="60" customWidth="1"/>
    <col min="15877" max="15878" width="16.42578125" style="60" customWidth="1"/>
    <col min="15879" max="15879" width="6" style="60" customWidth="1"/>
    <col min="15880" max="15881" width="16.42578125" style="60" customWidth="1"/>
    <col min="15882" max="15882" width="11.42578125" style="60" customWidth="1"/>
    <col min="15883" max="16126" width="11.42578125" style="60"/>
    <col min="16127" max="16127" width="20.140625" style="60" customWidth="1"/>
    <col min="16128" max="16128" width="9.7109375" style="60" customWidth="1"/>
    <col min="16129" max="16129" width="12.140625" style="60" customWidth="1"/>
    <col min="16130" max="16130" width="7.140625" style="60" customWidth="1"/>
    <col min="16131" max="16131" width="8.140625" style="60" customWidth="1"/>
    <col min="16132" max="16132" width="9.28515625" style="60" customWidth="1"/>
    <col min="16133" max="16134" width="16.42578125" style="60" customWidth="1"/>
    <col min="16135" max="16135" width="6" style="60" customWidth="1"/>
    <col min="16136" max="16137" width="16.42578125" style="60" customWidth="1"/>
    <col min="16138" max="16138" width="11.42578125" style="60" customWidth="1"/>
    <col min="16139" max="16384" width="11.42578125" style="60"/>
  </cols>
  <sheetData>
    <row r="1" spans="1:9" ht="15.75" x14ac:dyDescent="0.25">
      <c r="A1" s="227" t="s">
        <v>193</v>
      </c>
      <c r="D1" s="61"/>
      <c r="E1" s="61"/>
      <c r="F1" s="61"/>
      <c r="I1" s="107"/>
    </row>
    <row r="2" spans="1:9" ht="15.75" x14ac:dyDescent="0.25">
      <c r="A2" s="227"/>
      <c r="D2" s="61"/>
      <c r="E2" s="61"/>
      <c r="F2" s="61"/>
      <c r="I2" s="107"/>
    </row>
    <row r="3" spans="1:9" ht="16.5" thickBot="1" x14ac:dyDescent="0.3">
      <c r="A3" s="176" t="s">
        <v>138</v>
      </c>
      <c r="D3" s="61"/>
      <c r="E3" s="61"/>
      <c r="F3" s="61"/>
      <c r="I3" s="107"/>
    </row>
    <row r="4" spans="1:9" ht="13.5" customHeight="1" x14ac:dyDescent="0.2">
      <c r="A4" s="114" t="s">
        <v>101</v>
      </c>
      <c r="B4" s="114">
        <v>2023</v>
      </c>
    </row>
    <row r="5" spans="1:9" ht="12.75" x14ac:dyDescent="0.2">
      <c r="A5" s="64" t="s">
        <v>88</v>
      </c>
      <c r="B5" s="62">
        <v>0.14000000000000001</v>
      </c>
    </row>
    <row r="6" spans="1:9" ht="12.75" x14ac:dyDescent="0.2">
      <c r="A6" s="64" t="s">
        <v>89</v>
      </c>
      <c r="B6" s="62">
        <v>0.08</v>
      </c>
    </row>
    <row r="7" spans="1:9" ht="12.75" x14ac:dyDescent="0.2">
      <c r="A7" s="64" t="s">
        <v>90</v>
      </c>
      <c r="B7" s="62">
        <v>0.05</v>
      </c>
      <c r="D7" s="105"/>
    </row>
    <row r="8" spans="1:9" ht="12.75" x14ac:dyDescent="0.2">
      <c r="A8" s="64" t="s">
        <v>91</v>
      </c>
      <c r="B8" s="62">
        <v>0.04</v>
      </c>
    </row>
    <row r="9" spans="1:9" ht="12.75" x14ac:dyDescent="0.2">
      <c r="A9" s="60" t="s">
        <v>92</v>
      </c>
      <c r="B9" s="62">
        <v>0.21</v>
      </c>
      <c r="E9" s="117"/>
    </row>
    <row r="10" spans="1:9" ht="12.75" x14ac:dyDescent="0.2">
      <c r="A10" s="64" t="s">
        <v>94</v>
      </c>
      <c r="B10" s="62">
        <v>7.0000000000000007E-2</v>
      </c>
    </row>
    <row r="11" spans="1:9" ht="12.75" x14ac:dyDescent="0.2">
      <c r="A11" s="64" t="s">
        <v>95</v>
      </c>
      <c r="B11" s="62">
        <v>0.15</v>
      </c>
    </row>
    <row r="12" spans="1:9" ht="12.75" x14ac:dyDescent="0.2">
      <c r="A12" s="64" t="s">
        <v>97</v>
      </c>
      <c r="B12" s="62">
        <v>0.02</v>
      </c>
    </row>
    <row r="13" spans="1:9" ht="12.75" x14ac:dyDescent="0.2">
      <c r="A13" s="66" t="s">
        <v>98</v>
      </c>
      <c r="B13" s="62">
        <v>0.04</v>
      </c>
    </row>
    <row r="14" spans="1:9" ht="12.75" x14ac:dyDescent="0.2">
      <c r="A14" s="60" t="s">
        <v>99</v>
      </c>
      <c r="B14" s="62">
        <v>0.11</v>
      </c>
    </row>
    <row r="15" spans="1:9" x14ac:dyDescent="0.2">
      <c r="A15" s="64" t="s">
        <v>60</v>
      </c>
      <c r="B15" s="67">
        <v>0.09</v>
      </c>
    </row>
    <row r="16" spans="1:9" x14ac:dyDescent="0.2">
      <c r="A16" s="68" t="s">
        <v>87</v>
      </c>
      <c r="B16" s="165">
        <v>0.52</v>
      </c>
      <c r="E16" s="101"/>
    </row>
    <row r="17" spans="1:10" x14ac:dyDescent="0.2">
      <c r="A17" s="64" t="s">
        <v>93</v>
      </c>
      <c r="B17" s="69">
        <v>0.22</v>
      </c>
      <c r="G17" s="101"/>
    </row>
    <row r="18" spans="1:10" x14ac:dyDescent="0.2">
      <c r="A18" s="64" t="s">
        <v>96</v>
      </c>
      <c r="B18" s="69">
        <v>0.17</v>
      </c>
    </row>
    <row r="19" spans="1:10" x14ac:dyDescent="0.2">
      <c r="A19" s="70" t="s">
        <v>100</v>
      </c>
      <c r="B19" s="71">
        <v>0.09</v>
      </c>
    </row>
    <row r="20" spans="1:10" ht="12.75" x14ac:dyDescent="0.2">
      <c r="A20" s="166" t="s">
        <v>194</v>
      </c>
    </row>
    <row r="21" spans="1:10" x14ac:dyDescent="0.2">
      <c r="A21" s="167"/>
    </row>
    <row r="22" spans="1:10" ht="24.75" customHeight="1" x14ac:dyDescent="0.2">
      <c r="A22" s="329"/>
      <c r="B22" s="329"/>
      <c r="C22" s="329"/>
      <c r="D22" s="329"/>
      <c r="E22" s="329"/>
      <c r="F22" s="329"/>
      <c r="G22" s="329"/>
      <c r="H22" s="329"/>
      <c r="I22" s="97"/>
      <c r="J22" s="97"/>
    </row>
    <row r="25" spans="1:10" ht="12.75" x14ac:dyDescent="0.2">
      <c r="A25" s="17" t="s">
        <v>193</v>
      </c>
    </row>
    <row r="36" spans="2:2" ht="12.75" x14ac:dyDescent="0.2">
      <c r="B36" s="72"/>
    </row>
    <row r="37" spans="2:2" ht="12.75" x14ac:dyDescent="0.2">
      <c r="B37" s="73"/>
    </row>
    <row r="38" spans="2:2" ht="12.75" x14ac:dyDescent="0.2">
      <c r="B38" s="73"/>
    </row>
    <row r="39" spans="2:2" ht="12.75" x14ac:dyDescent="0.2">
      <c r="B39" s="65"/>
    </row>
    <row r="45" spans="2:2" ht="12.75" x14ac:dyDescent="0.2">
      <c r="B45" s="74"/>
    </row>
    <row r="48" spans="2:2" ht="12.75" x14ac:dyDescent="0.2">
      <c r="B48" s="65"/>
    </row>
    <row r="53" spans="1:10" x14ac:dyDescent="0.2">
      <c r="B53" s="63"/>
    </row>
    <row r="59" spans="1:10" ht="12.75" x14ac:dyDescent="0.2">
      <c r="A59" s="172" t="s">
        <v>140</v>
      </c>
      <c r="B59" s="173"/>
      <c r="C59" s="173"/>
      <c r="D59" s="173"/>
      <c r="E59" s="174"/>
      <c r="F59" s="174"/>
      <c r="G59" s="174"/>
      <c r="H59" s="258"/>
      <c r="I59" s="258"/>
      <c r="J59" s="258"/>
    </row>
    <row r="60" spans="1:10" ht="24" customHeight="1" x14ac:dyDescent="0.2">
      <c r="A60" s="301" t="s">
        <v>247</v>
      </c>
      <c r="B60" s="301"/>
      <c r="C60" s="301"/>
      <c r="D60" s="301"/>
      <c r="E60" s="301"/>
      <c r="F60" s="301"/>
      <c r="G60" s="301"/>
      <c r="H60" s="301"/>
      <c r="I60" s="301"/>
      <c r="J60" s="301"/>
    </row>
  </sheetData>
  <mergeCells count="2">
    <mergeCell ref="A22:H22"/>
    <mergeCell ref="A60:J60"/>
  </mergeCells>
  <hyperlinks>
    <hyperlink ref="A3" location="Sommaire!A2" display="Retour au sommaire"/>
  </hyperlinks>
  <pageMargins left="0.13" right="0.14000000000000001" top="0.24" bottom="0.21" header="0.17" footer="0.17"/>
  <pageSetup paperSize="9" scale="5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54"/>
  <sheetViews>
    <sheetView topLeftCell="A13" workbookViewId="0">
      <selection activeCell="A49" sqref="A49:E51"/>
    </sheetView>
  </sheetViews>
  <sheetFormatPr baseColWidth="10" defaultRowHeight="12.75" x14ac:dyDescent="0.2"/>
  <cols>
    <col min="1" max="1" width="46.28515625" style="99" customWidth="1"/>
    <col min="2" max="2" width="14.85546875" style="99" customWidth="1"/>
    <col min="3" max="4" width="13.140625" style="99" bestFit="1" customWidth="1"/>
    <col min="5" max="5" width="15.42578125" style="99" customWidth="1"/>
    <col min="6" max="16384" width="11.42578125" style="99"/>
  </cols>
  <sheetData>
    <row r="1" spans="1:8" s="112" customFormat="1" ht="15" x14ac:dyDescent="0.25">
      <c r="A1" s="31" t="s">
        <v>167</v>
      </c>
    </row>
    <row r="2" spans="1:8" s="112" customFormat="1" x14ac:dyDescent="0.2">
      <c r="A2" s="171"/>
      <c r="B2" s="300"/>
      <c r="C2" s="300"/>
      <c r="D2" s="300"/>
      <c r="E2" s="300"/>
      <c r="F2" s="300"/>
    </row>
    <row r="3" spans="1:8" s="112" customFormat="1" x14ac:dyDescent="0.2">
      <c r="A3" s="176" t="s">
        <v>138</v>
      </c>
      <c r="B3" s="300"/>
      <c r="C3" s="300"/>
      <c r="D3" s="300"/>
      <c r="E3" s="300"/>
      <c r="F3" s="300"/>
    </row>
    <row r="4" spans="1:8" s="158" customFormat="1" ht="17.45" customHeight="1" x14ac:dyDescent="0.2">
      <c r="A4" s="162"/>
      <c r="B4" s="247">
        <v>2019</v>
      </c>
      <c r="C4" s="247">
        <v>2020</v>
      </c>
      <c r="D4" s="247" t="s">
        <v>162</v>
      </c>
      <c r="E4" s="247" t="s">
        <v>163</v>
      </c>
      <c r="F4" s="247" t="s">
        <v>164</v>
      </c>
    </row>
    <row r="5" spans="1:8" s="158" customFormat="1" ht="17.45" customHeight="1" x14ac:dyDescent="0.2">
      <c r="A5" s="118" t="s">
        <v>165</v>
      </c>
      <c r="B5" s="248">
        <v>503.96199999999999</v>
      </c>
      <c r="C5" s="248">
        <v>524.23800000000006</v>
      </c>
      <c r="D5" s="248">
        <v>543.29399999999998</v>
      </c>
      <c r="E5" s="248">
        <v>531.78099999999995</v>
      </c>
      <c r="F5" s="249">
        <v>480.10700000000003</v>
      </c>
      <c r="H5" s="298"/>
    </row>
    <row r="6" spans="1:8" s="158" customFormat="1" ht="17.45" customHeight="1" x14ac:dyDescent="0.2">
      <c r="A6" s="118" t="s">
        <v>240</v>
      </c>
      <c r="B6" s="248">
        <v>455</v>
      </c>
      <c r="C6" s="248">
        <v>473</v>
      </c>
      <c r="D6" s="248">
        <v>492</v>
      </c>
      <c r="E6" s="248">
        <v>482</v>
      </c>
      <c r="F6" s="249">
        <v>480</v>
      </c>
    </row>
    <row r="7" spans="1:8" s="158" customFormat="1" ht="17.45" customHeight="1" x14ac:dyDescent="0.2">
      <c r="A7" s="118" t="s">
        <v>166</v>
      </c>
      <c r="B7" s="248">
        <v>354.25800000000004</v>
      </c>
      <c r="C7" s="248">
        <v>398.23099999999999</v>
      </c>
      <c r="D7" s="248">
        <v>413.61699999999996</v>
      </c>
      <c r="E7" s="248">
        <v>418.18100000000004</v>
      </c>
      <c r="F7" s="249">
        <v>435.291</v>
      </c>
      <c r="G7" s="199"/>
    </row>
    <row r="8" spans="1:8" s="158" customFormat="1" ht="17.45" customHeight="1" x14ac:dyDescent="0.2">
      <c r="A8" s="250" t="s">
        <v>154</v>
      </c>
      <c r="B8" s="251">
        <v>858.22</v>
      </c>
      <c r="C8" s="251">
        <v>922.46900000000005</v>
      </c>
      <c r="D8" s="251">
        <v>956.91099999999994</v>
      </c>
      <c r="E8" s="251">
        <v>949.96199999999999</v>
      </c>
      <c r="F8" s="251">
        <v>915.39800000000002</v>
      </c>
    </row>
    <row r="9" spans="1:8" s="158" customFormat="1" ht="17.45" customHeight="1" x14ac:dyDescent="0.2">
      <c r="A9" s="250" t="s">
        <v>241</v>
      </c>
      <c r="B9" s="251">
        <v>809.25800000000004</v>
      </c>
      <c r="C9" s="251">
        <v>871.23099999999999</v>
      </c>
      <c r="D9" s="251">
        <v>905.61699999999996</v>
      </c>
      <c r="E9" s="251">
        <v>900.18100000000004</v>
      </c>
      <c r="F9" s="251">
        <v>915.29099999999994</v>
      </c>
    </row>
    <row r="10" spans="1:8" s="164" customFormat="1" ht="16.5" customHeight="1" x14ac:dyDescent="0.2">
      <c r="A10" s="303" t="s">
        <v>168</v>
      </c>
      <c r="B10" s="303"/>
      <c r="C10" s="303"/>
      <c r="D10" s="303"/>
      <c r="E10" s="303"/>
      <c r="F10" s="303"/>
      <c r="G10" s="97"/>
    </row>
    <row r="11" spans="1:8" ht="30.75" customHeight="1" x14ac:dyDescent="0.2">
      <c r="A11" s="301"/>
      <c r="B11" s="301"/>
      <c r="C11" s="301"/>
    </row>
    <row r="12" spans="1:8" ht="15" x14ac:dyDescent="0.25">
      <c r="A12" s="31" t="s">
        <v>167</v>
      </c>
    </row>
    <row r="15" spans="1:8" x14ac:dyDescent="0.2">
      <c r="D15" s="125"/>
    </row>
    <row r="33" spans="1:5" x14ac:dyDescent="0.2">
      <c r="A33" s="133"/>
    </row>
    <row r="34" spans="1:5" x14ac:dyDescent="0.2">
      <c r="A34" s="133"/>
    </row>
    <row r="37" spans="1:5" x14ac:dyDescent="0.2">
      <c r="E37" s="100"/>
    </row>
    <row r="44" spans="1:5" x14ac:dyDescent="0.2">
      <c r="A44" s="175"/>
    </row>
    <row r="47" spans="1:5" ht="12.75" customHeight="1" x14ac:dyDescent="0.2">
      <c r="A47" s="172" t="s">
        <v>140</v>
      </c>
      <c r="B47" s="174"/>
      <c r="C47" s="174"/>
    </row>
    <row r="48" spans="1:5" ht="12.75" customHeight="1" x14ac:dyDescent="0.2">
      <c r="A48" s="134" t="s">
        <v>231</v>
      </c>
    </row>
    <row r="49" spans="1:9" ht="24" customHeight="1" x14ac:dyDescent="0.2">
      <c r="A49" s="302" t="s">
        <v>251</v>
      </c>
      <c r="B49" s="302"/>
      <c r="C49" s="302"/>
      <c r="D49" s="302"/>
      <c r="E49" s="302"/>
      <c r="F49" s="246"/>
      <c r="G49" s="246"/>
      <c r="H49" s="246"/>
      <c r="I49" s="246"/>
    </row>
    <row r="50" spans="1:9" x14ac:dyDescent="0.2">
      <c r="A50" s="302"/>
      <c r="B50" s="302"/>
      <c r="C50" s="302"/>
      <c r="D50" s="302"/>
      <c r="E50" s="302"/>
      <c r="F50" s="246"/>
      <c r="G50" s="246"/>
      <c r="H50" s="246"/>
      <c r="I50" s="246"/>
    </row>
    <row r="51" spans="1:9" x14ac:dyDescent="0.2">
      <c r="A51" s="302"/>
      <c r="B51" s="302"/>
      <c r="C51" s="302"/>
      <c r="D51" s="302"/>
      <c r="E51" s="302"/>
      <c r="F51" s="246"/>
      <c r="G51" s="246"/>
      <c r="H51" s="246"/>
      <c r="I51" s="246"/>
    </row>
    <row r="52" spans="1:9" x14ac:dyDescent="0.2">
      <c r="A52" s="246"/>
      <c r="B52" s="246"/>
      <c r="C52" s="246"/>
      <c r="D52" s="246"/>
      <c r="E52" s="246"/>
      <c r="F52" s="246"/>
      <c r="G52" s="246"/>
      <c r="H52" s="246"/>
      <c r="I52" s="246"/>
    </row>
    <row r="53" spans="1:9" s="158" customFormat="1" ht="17.45" customHeight="1" x14ac:dyDescent="0.2">
      <c r="A53" s="99"/>
      <c r="B53" s="99"/>
      <c r="C53" s="99"/>
      <c r="D53" s="99"/>
      <c r="E53" s="99"/>
    </row>
    <row r="54" spans="1:9" s="158" customFormat="1" ht="17.45" customHeight="1" x14ac:dyDescent="0.2">
      <c r="A54" s="99"/>
      <c r="B54" s="99"/>
      <c r="C54" s="99"/>
      <c r="D54" s="99"/>
      <c r="E54" s="99"/>
      <c r="F54" s="92"/>
    </row>
  </sheetData>
  <mergeCells count="3">
    <mergeCell ref="A11:C11"/>
    <mergeCell ref="A49:E51"/>
    <mergeCell ref="A10:F10"/>
  </mergeCells>
  <hyperlinks>
    <hyperlink ref="A3" location="Sommaire!A2" display="Retour au sommair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16"/>
  <sheetViews>
    <sheetView showGridLines="0" zoomScaleNormal="100" workbookViewId="0">
      <selection activeCell="A16" sqref="A16:L16"/>
    </sheetView>
  </sheetViews>
  <sheetFormatPr baseColWidth="10" defaultColWidth="11.42578125" defaultRowHeight="12" x14ac:dyDescent="0.2"/>
  <cols>
    <col min="1" max="1" width="38.5703125" style="106" customWidth="1"/>
    <col min="2" max="2" width="15.7109375" style="106" customWidth="1"/>
    <col min="3" max="3" width="10.7109375" style="106" customWidth="1"/>
    <col min="4" max="4" width="15.7109375" style="106" customWidth="1"/>
    <col min="5" max="5" width="10.7109375" style="106" customWidth="1"/>
    <col min="6" max="6" width="15.7109375" style="106" customWidth="1"/>
    <col min="7" max="9" width="10.7109375" style="106" customWidth="1"/>
    <col min="10" max="10" width="16.140625" style="106" customWidth="1"/>
    <col min="11" max="16384" width="11.42578125" style="106"/>
  </cols>
  <sheetData>
    <row r="1" spans="1:14" ht="15" x14ac:dyDescent="0.25">
      <c r="A1" s="226" t="s">
        <v>209</v>
      </c>
    </row>
    <row r="3" spans="1:14" ht="12.75" thickBot="1" x14ac:dyDescent="0.25">
      <c r="A3" s="176" t="s">
        <v>138</v>
      </c>
      <c r="K3" s="177"/>
    </row>
    <row r="4" spans="1:14" ht="26.25" thickBot="1" x14ac:dyDescent="0.25">
      <c r="A4" s="114"/>
      <c r="B4" s="114" t="s">
        <v>117</v>
      </c>
      <c r="C4" s="265" t="s">
        <v>225</v>
      </c>
      <c r="D4" s="114" t="s">
        <v>118</v>
      </c>
      <c r="E4" s="265" t="s">
        <v>225</v>
      </c>
      <c r="F4" s="114" t="s">
        <v>136</v>
      </c>
      <c r="G4" s="265" t="s">
        <v>225</v>
      </c>
      <c r="H4" s="265" t="s">
        <v>1</v>
      </c>
      <c r="I4" s="265" t="s">
        <v>225</v>
      </c>
    </row>
    <row r="5" spans="1:14" ht="12.75" x14ac:dyDescent="0.2">
      <c r="A5" s="200" t="s">
        <v>137</v>
      </c>
      <c r="B5" s="201">
        <v>30512</v>
      </c>
      <c r="C5" s="293">
        <v>-3.9203955033535913</v>
      </c>
      <c r="D5" s="201">
        <v>29599</v>
      </c>
      <c r="E5" s="295">
        <v>3.0713514642894451</v>
      </c>
      <c r="F5" s="202">
        <v>706</v>
      </c>
      <c r="G5" s="297">
        <v>-1.2587412587412588</v>
      </c>
      <c r="H5" s="202">
        <v>60817</v>
      </c>
      <c r="I5" s="263">
        <v>-0.60795240974684994</v>
      </c>
    </row>
    <row r="6" spans="1:14" ht="12.75" x14ac:dyDescent="0.2">
      <c r="A6" s="200" t="s">
        <v>224</v>
      </c>
      <c r="B6" s="201">
        <v>45309</v>
      </c>
      <c r="C6" s="293">
        <v>-33.070889404257208</v>
      </c>
      <c r="D6" s="201">
        <v>31425</v>
      </c>
      <c r="E6" s="295">
        <v>-6.0200968957473533</v>
      </c>
      <c r="F6" s="202">
        <v>617</v>
      </c>
      <c r="G6" s="297">
        <v>7.1180555555555554</v>
      </c>
      <c r="H6" s="202">
        <v>77351</v>
      </c>
      <c r="I6" s="263">
        <v>-23.983096653727092</v>
      </c>
    </row>
    <row r="7" spans="1:14" ht="12.75" customHeight="1" x14ac:dyDescent="0.2">
      <c r="A7" s="200" t="s">
        <v>189</v>
      </c>
      <c r="B7" s="201">
        <v>84008</v>
      </c>
      <c r="C7" s="293">
        <v>-6.5633028951495405</v>
      </c>
      <c r="D7" s="201">
        <v>61839</v>
      </c>
      <c r="E7" s="295">
        <v>-0.11306918218675799</v>
      </c>
      <c r="F7" s="202">
        <v>2685</v>
      </c>
      <c r="G7" s="297">
        <v>5.1703877790834314</v>
      </c>
      <c r="H7" s="202">
        <v>148664</v>
      </c>
      <c r="I7" s="263">
        <v>-3.8657027198303178</v>
      </c>
    </row>
    <row r="8" spans="1:14" ht="12.75" x14ac:dyDescent="0.2">
      <c r="A8" s="200" t="s">
        <v>190</v>
      </c>
      <c r="B8" s="201">
        <v>56579</v>
      </c>
      <c r="C8" s="293">
        <v>-30.299110552640009</v>
      </c>
      <c r="D8" s="201">
        <v>45055</v>
      </c>
      <c r="E8" s="295">
        <v>0.99074260865666963</v>
      </c>
      <c r="F8" s="202">
        <v>8359</v>
      </c>
      <c r="G8" s="297">
        <v>12.700552784144532</v>
      </c>
      <c r="H8" s="202">
        <v>109993</v>
      </c>
      <c r="I8" s="263">
        <v>-17.5767521674947</v>
      </c>
    </row>
    <row r="9" spans="1:14" ht="12.75" x14ac:dyDescent="0.2">
      <c r="A9" s="200" t="s">
        <v>191</v>
      </c>
      <c r="B9" s="201">
        <v>11440</v>
      </c>
      <c r="C9" s="293">
        <v>-6.8479765491409497</v>
      </c>
      <c r="D9" s="201">
        <v>2601</v>
      </c>
      <c r="E9" s="295">
        <v>8.8284518828451883</v>
      </c>
      <c r="F9" s="202">
        <v>130</v>
      </c>
      <c r="G9" s="297">
        <v>15.044247787610619</v>
      </c>
      <c r="H9" s="202">
        <v>14171</v>
      </c>
      <c r="I9" s="263">
        <v>-4.3275722387253577</v>
      </c>
    </row>
    <row r="10" spans="1:14" ht="12.75" x14ac:dyDescent="0.2">
      <c r="A10" s="200" t="s">
        <v>192</v>
      </c>
      <c r="B10" s="201">
        <v>7131</v>
      </c>
      <c r="C10" s="293">
        <v>13.496737227439121</v>
      </c>
      <c r="D10" s="201">
        <v>61306</v>
      </c>
      <c r="E10" s="295">
        <v>3.6712606747273187</v>
      </c>
      <c r="F10" s="202">
        <v>643</v>
      </c>
      <c r="G10" s="297">
        <v>30.957230142566193</v>
      </c>
      <c r="H10" s="202">
        <v>69080</v>
      </c>
      <c r="I10" s="263">
        <v>4.8111790499021385</v>
      </c>
    </row>
    <row r="11" spans="1:14" ht="12.75" x14ac:dyDescent="0.2">
      <c r="A11" s="200" t="s">
        <v>211</v>
      </c>
      <c r="B11" s="201">
        <v>31</v>
      </c>
      <c r="C11" s="293" t="s">
        <v>212</v>
      </c>
      <c r="D11" s="201"/>
      <c r="E11" s="295"/>
      <c r="F11" s="202"/>
      <c r="G11" s="297"/>
      <c r="H11" s="202">
        <v>31</v>
      </c>
      <c r="I11" s="263" t="s">
        <v>212</v>
      </c>
    </row>
    <row r="12" spans="1:14" ht="12.75" x14ac:dyDescent="0.2">
      <c r="A12" s="203" t="s">
        <v>64</v>
      </c>
      <c r="B12" s="204">
        <v>235010</v>
      </c>
      <c r="C12" s="294">
        <v>-18.710070183084806</v>
      </c>
      <c r="D12" s="204">
        <v>231825</v>
      </c>
      <c r="E12" s="296">
        <v>0.70503297104282325</v>
      </c>
      <c r="F12" s="204">
        <v>13140</v>
      </c>
      <c r="G12" s="296">
        <v>10.745891276864729</v>
      </c>
      <c r="H12" s="204">
        <v>480107</v>
      </c>
      <c r="I12" s="264">
        <v>-9.7187431829636139</v>
      </c>
    </row>
    <row r="13" spans="1:14" x14ac:dyDescent="0.2">
      <c r="A13" s="172" t="s">
        <v>140</v>
      </c>
      <c r="B13" s="237"/>
      <c r="C13" s="237"/>
      <c r="D13" s="205"/>
      <c r="E13" s="205"/>
      <c r="F13" s="205"/>
      <c r="G13" s="205"/>
      <c r="H13" s="206"/>
      <c r="I13" s="206"/>
    </row>
    <row r="14" spans="1:14" x14ac:dyDescent="0.2">
      <c r="A14" s="172" t="s">
        <v>222</v>
      </c>
      <c r="B14" s="237"/>
      <c r="C14" s="237"/>
      <c r="D14" s="205"/>
      <c r="E14" s="205"/>
      <c r="F14" s="205"/>
      <c r="G14" s="205"/>
      <c r="H14" s="206"/>
      <c r="I14" s="206"/>
    </row>
    <row r="15" spans="1:14" ht="15" customHeight="1" x14ac:dyDescent="0.2">
      <c r="A15" s="238" t="s">
        <v>223</v>
      </c>
      <c r="B15" s="238"/>
      <c r="C15" s="238"/>
      <c r="D15" s="238"/>
      <c r="E15" s="238"/>
      <c r="F15" s="238"/>
      <c r="G15" s="238"/>
      <c r="H15" s="238"/>
      <c r="I15" s="254"/>
    </row>
    <row r="16" spans="1:14" ht="33.75" customHeight="1" x14ac:dyDescent="0.2">
      <c r="A16" s="304" t="s">
        <v>251</v>
      </c>
      <c r="B16" s="304"/>
      <c r="C16" s="304"/>
      <c r="D16" s="304"/>
      <c r="E16" s="304"/>
      <c r="F16" s="304"/>
      <c r="G16" s="304"/>
      <c r="H16" s="304"/>
      <c r="I16" s="304"/>
      <c r="J16" s="304"/>
      <c r="K16" s="304"/>
      <c r="L16" s="304"/>
      <c r="M16" s="257"/>
      <c r="N16" s="257"/>
    </row>
  </sheetData>
  <mergeCells count="1">
    <mergeCell ref="A16:L16"/>
  </mergeCells>
  <hyperlinks>
    <hyperlink ref="A3" location="Sommaire!A2" display="Retour au sommair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60"/>
  <sheetViews>
    <sheetView topLeftCell="A22" workbookViewId="0">
      <selection activeCell="A61" sqref="A61"/>
    </sheetView>
  </sheetViews>
  <sheetFormatPr baseColWidth="10" defaultRowHeight="12.75" x14ac:dyDescent="0.2"/>
  <cols>
    <col min="1" max="1" width="48.5703125" style="99" customWidth="1"/>
    <col min="2" max="2" width="11.28515625" style="99" customWidth="1"/>
    <col min="3" max="7" width="9.85546875" style="99" customWidth="1"/>
    <col min="8" max="16384" width="11.42578125" style="99"/>
  </cols>
  <sheetData>
    <row r="1" spans="1:11" s="112" customFormat="1" ht="15" x14ac:dyDescent="0.25">
      <c r="A1" s="31" t="s">
        <v>172</v>
      </c>
    </row>
    <row r="2" spans="1:11" s="112" customFormat="1" x14ac:dyDescent="0.2">
      <c r="A2" s="171"/>
      <c r="B2" s="126"/>
      <c r="C2" s="126"/>
      <c r="D2" s="126"/>
      <c r="E2" s="126"/>
      <c r="F2" s="126"/>
      <c r="G2" s="126"/>
    </row>
    <row r="3" spans="1:11" s="112" customFormat="1" x14ac:dyDescent="0.2">
      <c r="A3" s="176" t="s">
        <v>138</v>
      </c>
      <c r="B3" s="126"/>
      <c r="C3" s="126"/>
      <c r="D3" s="126"/>
      <c r="E3" s="126"/>
      <c r="F3" s="126"/>
      <c r="G3" s="126"/>
    </row>
    <row r="4" spans="1:11" s="158" customFormat="1" ht="25.5" x14ac:dyDescent="0.2">
      <c r="A4" s="162"/>
      <c r="B4" s="247">
        <v>2019</v>
      </c>
      <c r="C4" s="247">
        <v>2020</v>
      </c>
      <c r="D4" s="247" t="s">
        <v>162</v>
      </c>
      <c r="E4" s="247" t="s">
        <v>163</v>
      </c>
      <c r="F4" s="247" t="s">
        <v>164</v>
      </c>
      <c r="G4" s="299" t="s">
        <v>147</v>
      </c>
    </row>
    <row r="5" spans="1:11" s="158" customFormat="1" ht="17.45" customHeight="1" x14ac:dyDescent="0.2">
      <c r="A5" s="118" t="s">
        <v>199</v>
      </c>
      <c r="B5" s="266">
        <v>42.573999999999998</v>
      </c>
      <c r="C5" s="266">
        <v>43.899000000000001</v>
      </c>
      <c r="D5" s="266">
        <v>45.891999999999996</v>
      </c>
      <c r="E5" s="266">
        <v>46.863999999999997</v>
      </c>
      <c r="F5" s="266">
        <v>48.183</v>
      </c>
      <c r="G5" s="266">
        <f>100*(F5-E5)/E5</f>
        <v>2.8145271423694149</v>
      </c>
    </row>
    <row r="6" spans="1:11" s="158" customFormat="1" ht="17.45" customHeight="1" x14ac:dyDescent="0.2">
      <c r="A6" s="91" t="s">
        <v>197</v>
      </c>
      <c r="B6" s="267">
        <v>8.3789999999999996</v>
      </c>
      <c r="C6" s="267">
        <v>9.0340000000000007</v>
      </c>
      <c r="D6" s="267">
        <v>8.7669999999999995</v>
      </c>
      <c r="E6" s="267">
        <v>8.7509999999999994</v>
      </c>
      <c r="F6" s="267">
        <v>9.0579999999999998</v>
      </c>
      <c r="G6" s="266">
        <f t="shared" ref="G6:G12" si="0">100*(F6-E6)/E6</f>
        <v>3.5081704948005989</v>
      </c>
    </row>
    <row r="7" spans="1:11" s="158" customFormat="1" ht="17.45" customHeight="1" x14ac:dyDescent="0.2">
      <c r="A7" s="91" t="s">
        <v>198</v>
      </c>
      <c r="B7" s="267">
        <v>34.195</v>
      </c>
      <c r="C7" s="267">
        <v>34.865000000000002</v>
      </c>
      <c r="D7" s="267">
        <v>37.125</v>
      </c>
      <c r="E7" s="267">
        <v>38.113</v>
      </c>
      <c r="F7" s="267">
        <v>39.125</v>
      </c>
      <c r="G7" s="266">
        <f t="shared" si="0"/>
        <v>2.6552619840999148</v>
      </c>
    </row>
    <row r="8" spans="1:11" s="158" customFormat="1" ht="17.45" customHeight="1" x14ac:dyDescent="0.2">
      <c r="A8" s="118" t="s">
        <v>150</v>
      </c>
      <c r="B8" s="266">
        <v>138.73400000000001</v>
      </c>
      <c r="C8" s="266">
        <v>160.899</v>
      </c>
      <c r="D8" s="266">
        <v>157.91300000000001</v>
      </c>
      <c r="E8" s="267">
        <v>141.751</v>
      </c>
      <c r="F8" s="267">
        <v>140.81200000000001</v>
      </c>
      <c r="G8" s="266">
        <f t="shared" si="0"/>
        <v>-0.66242918921206406</v>
      </c>
    </row>
    <row r="9" spans="1:11" s="158" customFormat="1" ht="17.45" customHeight="1" x14ac:dyDescent="0.15">
      <c r="A9" s="118" t="s">
        <v>200</v>
      </c>
      <c r="B9" s="266">
        <v>25.36</v>
      </c>
      <c r="C9" s="266">
        <v>31.805</v>
      </c>
      <c r="D9" s="266">
        <v>38.768000000000001</v>
      </c>
      <c r="E9" s="266">
        <v>48.997</v>
      </c>
      <c r="F9" s="266">
        <v>58.463999999999999</v>
      </c>
      <c r="G9" s="266">
        <f t="shared" si="0"/>
        <v>19.321591117823537</v>
      </c>
      <c r="H9" s="178"/>
      <c r="I9" s="178"/>
      <c r="J9" s="178"/>
      <c r="K9" s="178"/>
    </row>
    <row r="10" spans="1:11" s="158" customFormat="1" ht="17.45" customHeight="1" x14ac:dyDescent="0.2">
      <c r="A10" s="118" t="s">
        <v>59</v>
      </c>
      <c r="B10" s="266">
        <v>62.264000000000003</v>
      </c>
      <c r="C10" s="266">
        <v>66.569000000000003</v>
      </c>
      <c r="D10" s="266">
        <v>81.703000000000003</v>
      </c>
      <c r="E10" s="267">
        <v>91.769000000000005</v>
      </c>
      <c r="F10" s="267">
        <v>99.47</v>
      </c>
      <c r="G10" s="266">
        <f t="shared" si="0"/>
        <v>8.3917226950277257</v>
      </c>
    </row>
    <row r="11" spans="1:11" s="158" customFormat="1" ht="17.45" customHeight="1" x14ac:dyDescent="0.2">
      <c r="A11" s="118" t="s">
        <v>169</v>
      </c>
      <c r="B11" s="266">
        <v>42.584000000000003</v>
      </c>
      <c r="C11" s="266">
        <v>45.777000000000001</v>
      </c>
      <c r="D11" s="266">
        <v>41.734000000000002</v>
      </c>
      <c r="E11" s="267">
        <v>42.860999999999997</v>
      </c>
      <c r="F11" s="267">
        <v>42.77</v>
      </c>
      <c r="G11" s="266">
        <f t="shared" si="0"/>
        <v>-0.21231422505306452</v>
      </c>
    </row>
    <row r="12" spans="1:11" s="158" customFormat="1" ht="17.45" customHeight="1" x14ac:dyDescent="0.2">
      <c r="A12" s="158" t="s">
        <v>170</v>
      </c>
      <c r="B12" s="266">
        <v>76.480999999999995</v>
      </c>
      <c r="C12" s="266">
        <v>90.120999999999995</v>
      </c>
      <c r="D12" s="266">
        <v>95.141999999999996</v>
      </c>
      <c r="E12" s="267">
        <v>103.687</v>
      </c>
      <c r="F12" s="267">
        <v>113.114</v>
      </c>
      <c r="G12" s="266">
        <f t="shared" si="0"/>
        <v>9.0917858555074478</v>
      </c>
    </row>
    <row r="13" spans="1:11" s="158" customFormat="1" ht="17.45" customHeight="1" x14ac:dyDescent="0.2">
      <c r="A13" s="303" t="s">
        <v>168</v>
      </c>
      <c r="B13" s="303"/>
      <c r="C13" s="303"/>
      <c r="D13" s="303"/>
      <c r="E13" s="303"/>
      <c r="F13" s="303"/>
      <c r="G13" s="303"/>
    </row>
    <row r="14" spans="1:11" s="1" customFormat="1" ht="12.75" customHeight="1" x14ac:dyDescent="0.2">
      <c r="A14" s="172"/>
      <c r="B14" s="173"/>
      <c r="C14" s="173"/>
      <c r="D14" s="173"/>
      <c r="E14" s="173"/>
      <c r="F14" s="173"/>
      <c r="G14" s="174"/>
    </row>
    <row r="15" spans="1:11" s="164" customFormat="1" ht="32.25" customHeight="1" x14ac:dyDescent="0.2">
      <c r="A15" s="301"/>
      <c r="B15" s="301"/>
      <c r="C15" s="301"/>
      <c r="D15" s="301"/>
      <c r="E15" s="301"/>
      <c r="F15" s="301"/>
      <c r="G15" s="301"/>
    </row>
    <row r="16" spans="1:11" ht="14.25" customHeight="1" x14ac:dyDescent="0.2"/>
    <row r="17" spans="1:6" ht="15" x14ac:dyDescent="0.25">
      <c r="A17" s="31" t="s">
        <v>172</v>
      </c>
    </row>
    <row r="18" spans="1:6" x14ac:dyDescent="0.2">
      <c r="A18" s="171"/>
    </row>
    <row r="19" spans="1:6" x14ac:dyDescent="0.2">
      <c r="F19" s="159"/>
    </row>
    <row r="39" spans="1:1" x14ac:dyDescent="0.2">
      <c r="A39" s="133"/>
    </row>
    <row r="40" spans="1:1" x14ac:dyDescent="0.2">
      <c r="A40" s="133"/>
    </row>
    <row r="50" spans="1:6" x14ac:dyDescent="0.2">
      <c r="A50" s="175"/>
    </row>
    <row r="56" spans="1:6" x14ac:dyDescent="0.2">
      <c r="A56" s="172" t="s">
        <v>140</v>
      </c>
      <c r="B56" s="174"/>
      <c r="C56" s="174"/>
    </row>
    <row r="57" spans="1:6" x14ac:dyDescent="0.2">
      <c r="A57" s="134" t="s">
        <v>231</v>
      </c>
    </row>
    <row r="58" spans="1:6" ht="12.75" customHeight="1" x14ac:dyDescent="0.2">
      <c r="A58" s="302" t="s">
        <v>251</v>
      </c>
      <c r="B58" s="302"/>
      <c r="C58" s="302"/>
      <c r="D58" s="302"/>
      <c r="E58" s="302"/>
      <c r="F58" s="246"/>
    </row>
    <row r="59" spans="1:6" x14ac:dyDescent="0.2">
      <c r="A59" s="302"/>
      <c r="B59" s="302"/>
      <c r="C59" s="302"/>
      <c r="D59" s="302"/>
      <c r="E59" s="302"/>
      <c r="F59" s="246"/>
    </row>
    <row r="60" spans="1:6" x14ac:dyDescent="0.2">
      <c r="A60" s="302"/>
      <c r="B60" s="302"/>
      <c r="C60" s="302"/>
      <c r="D60" s="302"/>
      <c r="E60" s="302"/>
      <c r="F60" s="246"/>
    </row>
  </sheetData>
  <mergeCells count="3">
    <mergeCell ref="A58:E60"/>
    <mergeCell ref="A15:G15"/>
    <mergeCell ref="A13:G13"/>
  </mergeCells>
  <hyperlinks>
    <hyperlink ref="A3" location="Sommaire!A2" display="Retour au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42"/>
  <sheetViews>
    <sheetView showGridLines="0" topLeftCell="A10" workbookViewId="0">
      <selection activeCell="A42" sqref="A42:J42"/>
    </sheetView>
  </sheetViews>
  <sheetFormatPr baseColWidth="10" defaultRowHeight="11.25" x14ac:dyDescent="0.2"/>
  <cols>
    <col min="1" max="2" width="9.7109375" style="183" customWidth="1"/>
    <col min="3" max="3" width="9.140625" style="183" bestFit="1" customWidth="1"/>
    <col min="4" max="4" width="8.85546875" style="183" bestFit="1" customWidth="1"/>
    <col min="5" max="6" width="10.85546875" style="183" customWidth="1"/>
    <col min="7" max="8" width="9.7109375" style="183" customWidth="1"/>
    <col min="9" max="9" width="12.42578125" style="183" bestFit="1" customWidth="1"/>
    <col min="10" max="10" width="9.7109375" style="183" customWidth="1"/>
    <col min="11" max="11" width="13.5703125" style="183" customWidth="1"/>
    <col min="12" max="16384" width="11.42578125" style="183"/>
  </cols>
  <sheetData>
    <row r="1" spans="1:13" ht="15.75" x14ac:dyDescent="0.2">
      <c r="A1" s="224" t="s">
        <v>171</v>
      </c>
      <c r="B1" s="46"/>
      <c r="C1" s="46"/>
      <c r="D1" s="182"/>
      <c r="E1" s="182"/>
      <c r="F1" s="182"/>
      <c r="G1" s="182"/>
      <c r="H1" s="182"/>
      <c r="I1" s="182"/>
      <c r="J1" s="182"/>
    </row>
    <row r="2" spans="1:13" ht="15.75" x14ac:dyDescent="0.2">
      <c r="A2" s="108"/>
      <c r="B2" s="35"/>
      <c r="C2" s="35"/>
      <c r="D2" s="182"/>
      <c r="E2" s="182"/>
      <c r="F2" s="182"/>
      <c r="G2" s="182"/>
      <c r="H2" s="182"/>
      <c r="I2" s="182"/>
      <c r="J2" s="182"/>
    </row>
    <row r="3" spans="1:13" ht="15.75" x14ac:dyDescent="0.2">
      <c r="A3" s="176" t="s">
        <v>138</v>
      </c>
      <c r="B3" s="35"/>
      <c r="C3" s="35"/>
      <c r="D3" s="182"/>
      <c r="E3" s="182"/>
      <c r="F3" s="182"/>
      <c r="G3" s="182"/>
      <c r="H3" s="182"/>
      <c r="I3" s="182"/>
      <c r="J3" s="182"/>
    </row>
    <row r="4" spans="1:13" ht="12" x14ac:dyDescent="0.2">
      <c r="A4" s="184"/>
      <c r="E4" s="185"/>
      <c r="F4" s="185"/>
      <c r="G4" s="182"/>
      <c r="H4" s="182"/>
      <c r="I4" s="182"/>
      <c r="J4" s="182"/>
    </row>
    <row r="5" spans="1:13" s="188" customFormat="1" ht="47.25" customHeight="1" x14ac:dyDescent="0.2">
      <c r="A5" s="186"/>
      <c r="B5" s="187" t="s">
        <v>248</v>
      </c>
      <c r="C5" s="187" t="s">
        <v>249</v>
      </c>
      <c r="D5" s="187" t="s">
        <v>40</v>
      </c>
      <c r="E5" s="187" t="s">
        <v>39</v>
      </c>
      <c r="F5" s="187" t="s">
        <v>173</v>
      </c>
      <c r="G5" s="187" t="s">
        <v>131</v>
      </c>
      <c r="H5" s="187" t="s">
        <v>242</v>
      </c>
      <c r="I5" s="182"/>
    </row>
    <row r="6" spans="1:13" s="188" customFormat="1" ht="12.75" x14ac:dyDescent="0.2">
      <c r="A6" s="189">
        <v>2019</v>
      </c>
      <c r="B6" s="190">
        <v>605314</v>
      </c>
      <c r="C6" s="190">
        <v>54431</v>
      </c>
      <c r="D6" s="190">
        <v>183780</v>
      </c>
      <c r="E6" s="192">
        <f t="shared" ref="E6:E9" si="0">B6+C6</f>
        <v>659745</v>
      </c>
      <c r="F6" s="190">
        <v>14695</v>
      </c>
      <c r="G6" s="192">
        <f t="shared" ref="G6:G9" si="1">F6+E6+D6</f>
        <v>858220</v>
      </c>
      <c r="H6" s="192">
        <v>809258</v>
      </c>
      <c r="I6" s="92"/>
      <c r="J6" s="300"/>
    </row>
    <row r="7" spans="1:13" s="188" customFormat="1" ht="12.75" x14ac:dyDescent="0.2">
      <c r="A7" s="139">
        <v>2020</v>
      </c>
      <c r="B7" s="191">
        <v>633559</v>
      </c>
      <c r="C7" s="191">
        <v>60281</v>
      </c>
      <c r="D7" s="191">
        <v>211147</v>
      </c>
      <c r="E7" s="192">
        <f t="shared" si="0"/>
        <v>693840</v>
      </c>
      <c r="F7" s="191">
        <v>17482</v>
      </c>
      <c r="G7" s="192">
        <f t="shared" si="1"/>
        <v>922469</v>
      </c>
      <c r="H7" s="192">
        <v>871231</v>
      </c>
      <c r="I7" s="268"/>
      <c r="J7" s="300"/>
    </row>
    <row r="8" spans="1:13" s="188" customFormat="1" ht="12.75" x14ac:dyDescent="0.2">
      <c r="A8" s="139">
        <v>2021</v>
      </c>
      <c r="B8" s="192">
        <v>656549</v>
      </c>
      <c r="C8" s="192">
        <v>59659</v>
      </c>
      <c r="D8" s="192">
        <v>224429</v>
      </c>
      <c r="E8" s="192">
        <f t="shared" si="0"/>
        <v>716208</v>
      </c>
      <c r="F8" s="192">
        <v>16274</v>
      </c>
      <c r="G8" s="192">
        <f t="shared" si="1"/>
        <v>956911</v>
      </c>
      <c r="H8" s="192">
        <v>905617</v>
      </c>
      <c r="I8" s="269"/>
      <c r="J8" s="300"/>
    </row>
    <row r="9" spans="1:13" s="188" customFormat="1" ht="12.75" x14ac:dyDescent="0.2">
      <c r="A9" s="139">
        <v>2022</v>
      </c>
      <c r="B9" s="192">
        <v>632854</v>
      </c>
      <c r="C9" s="192">
        <v>59800</v>
      </c>
      <c r="D9" s="192">
        <v>237266</v>
      </c>
      <c r="E9" s="192">
        <f t="shared" si="0"/>
        <v>692654</v>
      </c>
      <c r="F9" s="192">
        <v>20042</v>
      </c>
      <c r="G9" s="192">
        <f t="shared" si="1"/>
        <v>949962</v>
      </c>
      <c r="H9" s="192">
        <v>900181</v>
      </c>
      <c r="I9" s="268"/>
      <c r="J9" s="300"/>
    </row>
    <row r="10" spans="1:13" s="188" customFormat="1" ht="12.75" x14ac:dyDescent="0.2">
      <c r="A10" s="139">
        <v>2023</v>
      </c>
      <c r="B10" s="192">
        <v>578638</v>
      </c>
      <c r="C10" s="192">
        <v>59336</v>
      </c>
      <c r="D10" s="192">
        <v>258091</v>
      </c>
      <c r="E10" s="192">
        <f>B10+C10</f>
        <v>637974</v>
      </c>
      <c r="F10" s="192">
        <v>19333</v>
      </c>
      <c r="G10" s="192">
        <f>F10+E10+D10</f>
        <v>915398</v>
      </c>
      <c r="H10" s="192">
        <v>915290.99999999988</v>
      </c>
      <c r="I10" s="92"/>
      <c r="J10" s="300"/>
      <c r="L10" s="92"/>
      <c r="M10" s="92"/>
    </row>
    <row r="11" spans="1:13" ht="15.75" customHeight="1" x14ac:dyDescent="0.2">
      <c r="A11" s="172"/>
      <c r="B11" s="173"/>
      <c r="C11" s="173"/>
      <c r="D11" s="173"/>
      <c r="E11" s="272"/>
      <c r="F11" s="182"/>
      <c r="G11" s="188"/>
      <c r="H11" s="188"/>
      <c r="I11" s="270"/>
      <c r="J11" s="174"/>
      <c r="M11" s="271"/>
    </row>
    <row r="12" spans="1:13" x14ac:dyDescent="0.2">
      <c r="J12" s="190"/>
    </row>
    <row r="13" spans="1:13" s="188" customFormat="1" ht="45" customHeight="1" x14ac:dyDescent="0.2">
      <c r="A13" s="305" t="s">
        <v>171</v>
      </c>
      <c r="B13" s="305"/>
      <c r="C13" s="305"/>
      <c r="D13" s="305"/>
      <c r="E13" s="305"/>
      <c r="F13" s="305"/>
      <c r="G13" s="305"/>
      <c r="H13" s="305"/>
      <c r="I13" s="305"/>
      <c r="J13" s="305"/>
    </row>
    <row r="14" spans="1:13" s="188" customFormat="1" ht="10.5" customHeight="1" x14ac:dyDescent="0.2">
      <c r="A14" s="113"/>
      <c r="B14" s="180"/>
      <c r="C14" s="180"/>
      <c r="D14" s="180"/>
      <c r="E14" s="180"/>
      <c r="F14" s="229"/>
      <c r="G14" s="180"/>
      <c r="H14" s="180"/>
      <c r="I14" s="180"/>
      <c r="J14" s="180"/>
    </row>
    <row r="15" spans="1:13" s="188" customFormat="1" ht="12.75" x14ac:dyDescent="0.2">
      <c r="L15" s="193"/>
    </row>
    <row r="16" spans="1:13" s="188" customFormat="1" ht="12.75" x14ac:dyDescent="0.2"/>
    <row r="17" s="188" customFormat="1" ht="12.75" x14ac:dyDescent="0.2"/>
    <row r="18" s="188" customFormat="1" ht="12.75" x14ac:dyDescent="0.2"/>
    <row r="19" s="188" customFormat="1" ht="12.75" x14ac:dyDescent="0.2"/>
    <row r="20" s="188" customFormat="1" ht="12.75" x14ac:dyDescent="0.2"/>
    <row r="21" s="188" customFormat="1" ht="12.75" x14ac:dyDescent="0.2"/>
    <row r="22" s="188" customFormat="1" ht="12.75" x14ac:dyDescent="0.2"/>
    <row r="23" s="188" customFormat="1" ht="12.75" x14ac:dyDescent="0.2"/>
    <row r="24" s="188" customFormat="1" ht="12.75" x14ac:dyDescent="0.2"/>
    <row r="25" s="188" customFormat="1" ht="12.75" x14ac:dyDescent="0.2"/>
    <row r="26" s="188" customFormat="1" ht="12.75" x14ac:dyDescent="0.2"/>
    <row r="27" s="188" customFormat="1" ht="12.75" x14ac:dyDescent="0.2"/>
    <row r="28" s="188" customFormat="1" ht="12.75" x14ac:dyDescent="0.2"/>
    <row r="29" s="188" customFormat="1" ht="12.75" x14ac:dyDescent="0.2"/>
    <row r="30" s="188" customFormat="1" ht="12.75" x14ac:dyDescent="0.2"/>
    <row r="31" s="188" customFormat="1" ht="12.75" x14ac:dyDescent="0.2"/>
    <row r="32" s="188" customFormat="1" ht="12.75" x14ac:dyDescent="0.2"/>
    <row r="33" spans="1:12" s="188" customFormat="1" ht="12.75" x14ac:dyDescent="0.2"/>
    <row r="34" spans="1:12" s="188" customFormat="1" ht="12.75" x14ac:dyDescent="0.2"/>
    <row r="35" spans="1:12" s="188" customFormat="1" ht="12.75" x14ac:dyDescent="0.2"/>
    <row r="36" spans="1:12" s="188" customFormat="1" ht="12.75" x14ac:dyDescent="0.2"/>
    <row r="37" spans="1:12" s="188" customFormat="1" ht="12.75" x14ac:dyDescent="0.2"/>
    <row r="38" spans="1:12" s="188" customFormat="1" ht="12.75" x14ac:dyDescent="0.2"/>
    <row r="39" spans="1:12" s="188" customFormat="1" ht="13.5" customHeight="1" x14ac:dyDescent="0.2">
      <c r="A39" s="172" t="s">
        <v>140</v>
      </c>
    </row>
    <row r="40" spans="1:12" ht="19.5" customHeight="1" x14ac:dyDescent="0.2">
      <c r="A40" s="194" t="s">
        <v>250</v>
      </c>
      <c r="B40" s="179"/>
      <c r="C40" s="179"/>
      <c r="D40" s="179"/>
      <c r="E40" s="194"/>
      <c r="F40" s="194"/>
      <c r="G40" s="194"/>
      <c r="H40" s="194"/>
      <c r="I40" s="194"/>
      <c r="J40" s="194"/>
      <c r="K40" s="194"/>
      <c r="L40" s="194"/>
    </row>
    <row r="41" spans="1:12" ht="19.5" customHeight="1" x14ac:dyDescent="0.2">
      <c r="A41" s="194" t="s">
        <v>232</v>
      </c>
      <c r="B41" s="252"/>
      <c r="C41" s="252"/>
      <c r="D41" s="252"/>
      <c r="E41" s="252"/>
      <c r="F41" s="252"/>
      <c r="G41" s="252"/>
      <c r="H41" s="252"/>
      <c r="I41" s="252"/>
      <c r="J41" s="252"/>
      <c r="K41" s="252"/>
      <c r="L41" s="252"/>
    </row>
    <row r="42" spans="1:12" ht="45.75" customHeight="1" x14ac:dyDescent="0.2">
      <c r="A42" s="301" t="s">
        <v>247</v>
      </c>
      <c r="B42" s="301"/>
      <c r="C42" s="301"/>
      <c r="D42" s="301"/>
      <c r="E42" s="301"/>
      <c r="F42" s="301"/>
      <c r="G42" s="301"/>
      <c r="H42" s="301"/>
      <c r="I42" s="301"/>
      <c r="J42" s="301"/>
    </row>
  </sheetData>
  <mergeCells count="2">
    <mergeCell ref="A13:J13"/>
    <mergeCell ref="A42:J42"/>
  </mergeCells>
  <hyperlinks>
    <hyperlink ref="A3" location="Sommaire!A2" display="Retour au 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44"/>
  <sheetViews>
    <sheetView showGridLines="0" topLeftCell="A10" zoomScaleNormal="100" workbookViewId="0">
      <selection activeCell="A42" sqref="A42:J42"/>
    </sheetView>
  </sheetViews>
  <sheetFormatPr baseColWidth="10" defaultRowHeight="11.25" x14ac:dyDescent="0.2"/>
  <cols>
    <col min="1" max="4" width="9.7109375" style="26" customWidth="1"/>
    <col min="5" max="5" width="7.7109375" style="26" customWidth="1"/>
    <col min="6" max="6" width="8.85546875" style="26" bestFit="1" customWidth="1"/>
    <col min="7" max="7" width="10.85546875" style="26" customWidth="1"/>
    <col min="8" max="11" width="9.7109375" style="26" customWidth="1"/>
    <col min="12" max="12" width="13.5703125" style="26" customWidth="1"/>
    <col min="13" max="19" width="11.42578125" style="26"/>
    <col min="20" max="26" width="12.42578125" style="26" bestFit="1" customWidth="1"/>
    <col min="27" max="16384" width="11.42578125" style="26"/>
  </cols>
  <sheetData>
    <row r="1" spans="1:27" ht="15.75" x14ac:dyDescent="0.2">
      <c r="A1" s="224" t="s">
        <v>174</v>
      </c>
      <c r="B1" s="46"/>
      <c r="C1" s="46"/>
      <c r="D1" s="46"/>
      <c r="E1" s="46"/>
      <c r="F1" s="25"/>
      <c r="G1" s="25"/>
      <c r="H1" s="25"/>
      <c r="I1" s="25"/>
      <c r="J1" s="25"/>
      <c r="K1" s="25"/>
    </row>
    <row r="2" spans="1:27" ht="15.75" x14ac:dyDescent="0.2">
      <c r="A2" s="108"/>
      <c r="B2" s="108"/>
      <c r="C2" s="108"/>
      <c r="D2" s="35"/>
      <c r="E2" s="35"/>
      <c r="F2" s="25"/>
      <c r="G2" s="25"/>
      <c r="H2" s="25"/>
      <c r="I2" s="25"/>
      <c r="J2" s="25"/>
      <c r="K2" s="25"/>
    </row>
    <row r="3" spans="1:27" ht="15.75" x14ac:dyDescent="0.2">
      <c r="A3" s="176" t="s">
        <v>138</v>
      </c>
      <c r="B3" s="176"/>
      <c r="C3" s="176"/>
      <c r="D3" s="35"/>
      <c r="E3" s="35"/>
      <c r="F3" s="25"/>
      <c r="G3" s="25"/>
      <c r="H3" s="25"/>
      <c r="I3" s="25"/>
      <c r="J3" s="25"/>
      <c r="K3" s="25"/>
    </row>
    <row r="4" spans="1:27" ht="12" x14ac:dyDescent="0.2">
      <c r="A4" s="27"/>
      <c r="B4" s="27"/>
      <c r="C4" s="27"/>
      <c r="G4" s="29"/>
      <c r="H4" s="25"/>
      <c r="I4" s="25"/>
      <c r="J4" s="25"/>
      <c r="K4" s="25"/>
    </row>
    <row r="5" spans="1:27" s="28" customFormat="1" ht="47.25" customHeight="1" x14ac:dyDescent="0.2">
      <c r="A5" s="58"/>
      <c r="B5" s="181" t="s">
        <v>248</v>
      </c>
      <c r="C5" s="181" t="s">
        <v>249</v>
      </c>
      <c r="D5" s="59" t="s">
        <v>203</v>
      </c>
      <c r="E5" s="59" t="s">
        <v>39</v>
      </c>
      <c r="F5" s="59" t="s">
        <v>1</v>
      </c>
      <c r="G5" s="59" t="s">
        <v>243</v>
      </c>
      <c r="H5" s="26"/>
      <c r="I5" s="26"/>
      <c r="J5" s="26"/>
      <c r="K5" s="48"/>
      <c r="L5" s="26"/>
      <c r="M5" s="26"/>
      <c r="N5" s="26"/>
      <c r="O5" s="26"/>
      <c r="P5" s="26"/>
      <c r="Q5" s="26"/>
      <c r="R5" s="26"/>
      <c r="S5" s="26"/>
      <c r="T5" s="26"/>
      <c r="U5" s="26"/>
      <c r="V5" s="26"/>
      <c r="W5" s="26"/>
      <c r="X5" s="26"/>
      <c r="Y5" s="26"/>
      <c r="Z5" s="26"/>
      <c r="AA5" s="26"/>
    </row>
    <row r="6" spans="1:27" s="28" customFormat="1" ht="15.75" x14ac:dyDescent="0.2">
      <c r="A6" s="49">
        <v>2019</v>
      </c>
      <c r="B6" s="50">
        <v>100</v>
      </c>
      <c r="C6" s="50">
        <v>100</v>
      </c>
      <c r="D6" s="50">
        <v>100</v>
      </c>
      <c r="E6" s="50">
        <v>100</v>
      </c>
      <c r="F6" s="50">
        <v>100</v>
      </c>
      <c r="G6" s="50">
        <v>100</v>
      </c>
      <c r="H6" s="285"/>
      <c r="I6" s="285"/>
      <c r="J6" s="285"/>
      <c r="K6" s="285"/>
    </row>
    <row r="7" spans="1:27" s="28" customFormat="1" ht="15.75" x14ac:dyDescent="0.2">
      <c r="A7" s="139">
        <v>2020</v>
      </c>
      <c r="B7" s="50">
        <v>104.7</v>
      </c>
      <c r="C7" s="50">
        <v>110.7</v>
      </c>
      <c r="D7" s="50">
        <v>114.9</v>
      </c>
      <c r="E7" s="50">
        <v>105.2</v>
      </c>
      <c r="F7" s="50">
        <v>107.48630887185104</v>
      </c>
      <c r="G7" s="50">
        <v>107.6580027630249</v>
      </c>
      <c r="H7" s="138"/>
      <c r="I7" s="138"/>
      <c r="J7" s="138"/>
      <c r="K7" s="138"/>
    </row>
    <row r="8" spans="1:27" s="28" customFormat="1" ht="12.75" x14ac:dyDescent="0.2">
      <c r="A8" s="139">
        <v>2021</v>
      </c>
      <c r="B8" s="50">
        <v>108.5</v>
      </c>
      <c r="C8" s="50">
        <v>109.6</v>
      </c>
      <c r="D8" s="50">
        <v>122.1</v>
      </c>
      <c r="E8" s="50">
        <v>108.6</v>
      </c>
      <c r="F8" s="50">
        <v>111.49949896296987</v>
      </c>
      <c r="G8" s="50">
        <v>111.90708031307692</v>
      </c>
      <c r="M8" s="30"/>
    </row>
    <row r="9" spans="1:27" s="28" customFormat="1" ht="12.75" x14ac:dyDescent="0.2">
      <c r="A9" s="139">
        <v>2022</v>
      </c>
      <c r="B9" s="195">
        <v>104.5</v>
      </c>
      <c r="C9" s="195">
        <v>109.9</v>
      </c>
      <c r="D9" s="195">
        <v>129.1</v>
      </c>
      <c r="E9" s="195">
        <v>105</v>
      </c>
      <c r="F9" s="195">
        <v>110.68979981822842</v>
      </c>
      <c r="G9" s="195">
        <v>111.23535386736987</v>
      </c>
    </row>
    <row r="10" spans="1:27" s="28" customFormat="1" ht="13.5" thickBot="1" x14ac:dyDescent="0.25">
      <c r="A10" s="51">
        <v>2023</v>
      </c>
      <c r="B10" s="52">
        <v>95.6</v>
      </c>
      <c r="C10" s="52">
        <v>109</v>
      </c>
      <c r="D10" s="52">
        <v>140.4</v>
      </c>
      <c r="E10" s="52">
        <v>96.7</v>
      </c>
      <c r="F10" s="52">
        <v>106.6623942578826</v>
      </c>
      <c r="G10" s="52">
        <v>113.10249636086388</v>
      </c>
    </row>
    <row r="11" spans="1:27" ht="15.75" customHeight="1" x14ac:dyDescent="0.2">
      <c r="A11" s="140"/>
      <c r="B11" s="140"/>
      <c r="C11" s="140"/>
      <c r="D11" s="109"/>
      <c r="E11" s="109"/>
      <c r="F11" s="109"/>
      <c r="G11" s="25"/>
      <c r="H11" s="28"/>
      <c r="I11" s="28"/>
      <c r="J11" s="28"/>
      <c r="K11" s="28"/>
      <c r="L11" s="28"/>
      <c r="M11" s="28"/>
      <c r="N11" s="28"/>
      <c r="O11" s="28"/>
      <c r="P11" s="28"/>
      <c r="Q11" s="28"/>
      <c r="R11" s="28"/>
      <c r="S11" s="28"/>
      <c r="T11" s="28"/>
      <c r="U11" s="28"/>
      <c r="V11" s="28"/>
      <c r="W11" s="28"/>
      <c r="X11" s="28"/>
      <c r="Y11" s="28"/>
      <c r="Z11" s="28"/>
      <c r="AA11" s="28"/>
    </row>
    <row r="12" spans="1:27" ht="12.75" x14ac:dyDescent="0.2">
      <c r="H12" s="28"/>
      <c r="I12" s="28"/>
      <c r="J12" s="28"/>
      <c r="K12" s="28"/>
      <c r="L12" s="28"/>
      <c r="M12" s="28"/>
      <c r="N12" s="28"/>
      <c r="O12" s="28"/>
      <c r="P12" s="28"/>
      <c r="Q12" s="28"/>
      <c r="R12" s="28"/>
      <c r="S12" s="28"/>
      <c r="T12" s="28"/>
      <c r="U12" s="28"/>
      <c r="V12" s="28"/>
      <c r="W12" s="28"/>
      <c r="X12" s="28"/>
      <c r="Y12" s="28"/>
      <c r="Z12" s="28"/>
      <c r="AA12" s="28"/>
    </row>
    <row r="13" spans="1:27" s="28" customFormat="1" ht="45" customHeight="1" x14ac:dyDescent="0.2">
      <c r="A13" s="285" t="s">
        <v>174</v>
      </c>
      <c r="B13" s="285"/>
      <c r="C13" s="285"/>
      <c r="D13" s="285"/>
      <c r="E13" s="285"/>
      <c r="F13" s="285"/>
      <c r="G13" s="285"/>
    </row>
    <row r="14" spans="1:27" s="28" customFormat="1" ht="10.5" customHeight="1" x14ac:dyDescent="0.2">
      <c r="A14" s="113"/>
      <c r="B14" s="113"/>
      <c r="C14" s="113"/>
      <c r="D14" s="138"/>
      <c r="E14" s="138"/>
      <c r="F14" s="138"/>
      <c r="G14" s="138"/>
    </row>
    <row r="15" spans="1:27" s="28" customFormat="1" ht="12.75" x14ac:dyDescent="0.2"/>
    <row r="16" spans="1:27" s="28" customFormat="1" ht="12.75" x14ac:dyDescent="0.2"/>
    <row r="17" spans="8:10" s="28" customFormat="1" ht="12.75" x14ac:dyDescent="0.2"/>
    <row r="18" spans="8:10" s="28" customFormat="1" ht="12.75" x14ac:dyDescent="0.2"/>
    <row r="19" spans="8:10" s="28" customFormat="1" ht="12.75" x14ac:dyDescent="0.2"/>
    <row r="20" spans="8:10" s="28" customFormat="1" ht="12.75" x14ac:dyDescent="0.2"/>
    <row r="21" spans="8:10" s="28" customFormat="1" ht="12.75" x14ac:dyDescent="0.2"/>
    <row r="22" spans="8:10" s="28" customFormat="1" ht="12.75" x14ac:dyDescent="0.2"/>
    <row r="23" spans="8:10" s="28" customFormat="1" ht="12.75" x14ac:dyDescent="0.2"/>
    <row r="24" spans="8:10" s="28" customFormat="1" ht="12.75" x14ac:dyDescent="0.2"/>
    <row r="25" spans="8:10" s="28" customFormat="1" ht="12.75" x14ac:dyDescent="0.2"/>
    <row r="26" spans="8:10" s="28" customFormat="1" ht="12.75" x14ac:dyDescent="0.2"/>
    <row r="27" spans="8:10" s="28" customFormat="1" ht="12.75" x14ac:dyDescent="0.2"/>
    <row r="28" spans="8:10" s="28" customFormat="1" ht="12.75" x14ac:dyDescent="0.2"/>
    <row r="29" spans="8:10" s="28" customFormat="1" ht="12.75" x14ac:dyDescent="0.2"/>
    <row r="30" spans="8:10" s="28" customFormat="1" ht="12.75" x14ac:dyDescent="0.2"/>
    <row r="31" spans="8:10" s="28" customFormat="1" ht="12.75" x14ac:dyDescent="0.2"/>
    <row r="32" spans="8:10" s="28" customFormat="1" ht="12.75" x14ac:dyDescent="0.2">
      <c r="H32" s="194"/>
      <c r="I32" s="194"/>
      <c r="J32" s="194"/>
    </row>
    <row r="33" spans="1:27" s="28" customFormat="1" ht="12.75" x14ac:dyDescent="0.2">
      <c r="H33" s="252"/>
      <c r="I33" s="252"/>
      <c r="J33" s="252"/>
      <c r="K33" s="26"/>
      <c r="L33" s="26"/>
      <c r="M33" s="26"/>
      <c r="N33" s="26"/>
      <c r="O33" s="26"/>
      <c r="P33" s="26"/>
      <c r="Q33" s="26"/>
      <c r="R33" s="26"/>
      <c r="S33" s="26"/>
      <c r="T33" s="26"/>
      <c r="U33" s="26"/>
      <c r="V33" s="26"/>
      <c r="W33" s="26"/>
      <c r="X33" s="26"/>
      <c r="Y33" s="26"/>
      <c r="Z33" s="26"/>
      <c r="AA33" s="26"/>
    </row>
    <row r="34" spans="1:27" s="28" customFormat="1" ht="12.75" x14ac:dyDescent="0.2">
      <c r="H34" s="174"/>
      <c r="I34" s="174"/>
      <c r="J34" s="174"/>
      <c r="K34" s="26"/>
      <c r="L34" s="26"/>
      <c r="M34" s="26"/>
      <c r="N34" s="26"/>
      <c r="O34" s="26"/>
      <c r="P34" s="26"/>
      <c r="Q34" s="26"/>
      <c r="R34" s="26"/>
      <c r="S34" s="26"/>
      <c r="T34" s="26"/>
      <c r="U34" s="26"/>
      <c r="V34" s="26"/>
      <c r="W34" s="26"/>
      <c r="X34" s="26"/>
      <c r="Y34" s="26"/>
      <c r="Z34" s="26"/>
      <c r="AA34" s="26"/>
    </row>
    <row r="35" spans="1:27" s="28" customFormat="1" ht="12.75" x14ac:dyDescent="0.2">
      <c r="H35" s="284"/>
      <c r="I35" s="284"/>
      <c r="J35" s="284"/>
      <c r="K35" s="284"/>
      <c r="L35" s="284"/>
      <c r="M35" s="26"/>
      <c r="N35" s="26"/>
      <c r="O35" s="26"/>
      <c r="P35" s="26"/>
      <c r="Q35" s="26"/>
      <c r="R35" s="26"/>
      <c r="S35" s="26"/>
      <c r="T35" s="26"/>
      <c r="U35" s="26"/>
      <c r="V35" s="26"/>
      <c r="W35" s="26"/>
      <c r="X35" s="26"/>
      <c r="Y35" s="26"/>
      <c r="Z35" s="26"/>
      <c r="AA35" s="26"/>
    </row>
    <row r="36" spans="1:27" s="28" customFormat="1" ht="12.75" x14ac:dyDescent="0.2">
      <c r="H36" s="284"/>
      <c r="I36" s="284"/>
      <c r="J36" s="284"/>
      <c r="K36" s="284"/>
      <c r="L36" s="284"/>
      <c r="M36" s="26"/>
      <c r="N36" s="26"/>
      <c r="O36" s="26"/>
      <c r="P36" s="26"/>
      <c r="Q36" s="26"/>
      <c r="R36" s="26"/>
      <c r="S36" s="26"/>
      <c r="T36" s="26"/>
      <c r="U36" s="26"/>
      <c r="V36" s="26"/>
      <c r="W36" s="26"/>
      <c r="X36" s="26"/>
      <c r="Y36" s="26"/>
      <c r="Z36" s="26"/>
      <c r="AA36" s="26"/>
    </row>
    <row r="37" spans="1:27" s="28" customFormat="1" ht="12.75" x14ac:dyDescent="0.2">
      <c r="H37" s="284"/>
      <c r="I37" s="284"/>
      <c r="J37" s="284"/>
      <c r="K37" s="284"/>
      <c r="L37" s="284"/>
      <c r="M37" s="26"/>
      <c r="N37" s="26"/>
      <c r="O37" s="26"/>
      <c r="P37" s="26"/>
      <c r="Q37" s="26"/>
      <c r="R37" s="26"/>
      <c r="S37" s="26"/>
      <c r="T37" s="26"/>
      <c r="U37" s="26"/>
      <c r="V37" s="26"/>
      <c r="W37" s="26"/>
      <c r="X37" s="26"/>
      <c r="Y37" s="26"/>
      <c r="Z37" s="26"/>
      <c r="AA37" s="26"/>
    </row>
    <row r="38" spans="1:27" s="28" customFormat="1" ht="12.75" x14ac:dyDescent="0.2">
      <c r="A38" s="172" t="s">
        <v>140</v>
      </c>
      <c r="H38" s="26"/>
      <c r="I38" s="26"/>
      <c r="J38" s="26"/>
      <c r="K38" s="26"/>
      <c r="L38" s="26"/>
      <c r="M38" s="26"/>
      <c r="N38" s="26"/>
      <c r="O38" s="26"/>
      <c r="P38" s="26"/>
      <c r="Q38" s="26"/>
      <c r="R38" s="26"/>
      <c r="S38" s="26"/>
      <c r="T38" s="26"/>
      <c r="U38" s="26"/>
      <c r="V38" s="26"/>
      <c r="W38" s="26"/>
      <c r="X38" s="26"/>
      <c r="Y38" s="26"/>
      <c r="Z38" s="26"/>
      <c r="AA38" s="26"/>
    </row>
    <row r="39" spans="1:27" s="28" customFormat="1" ht="13.5" customHeight="1" x14ac:dyDescent="0.2">
      <c r="A39" s="194" t="s">
        <v>250</v>
      </c>
      <c r="B39" s="228"/>
      <c r="C39" s="228"/>
      <c r="D39" s="228"/>
      <c r="E39" s="194"/>
      <c r="F39" s="194"/>
      <c r="G39" s="194"/>
      <c r="H39" s="26"/>
      <c r="I39" s="26"/>
      <c r="J39" s="26"/>
      <c r="K39" s="26"/>
      <c r="L39" s="26"/>
      <c r="M39" s="26"/>
      <c r="N39" s="26"/>
      <c r="O39" s="26"/>
      <c r="P39" s="26"/>
      <c r="Q39" s="26"/>
      <c r="R39" s="26"/>
      <c r="S39" s="26"/>
      <c r="T39" s="26"/>
      <c r="U39" s="26"/>
      <c r="V39" s="26"/>
      <c r="W39" s="26"/>
      <c r="X39" s="26"/>
      <c r="Y39" s="26"/>
      <c r="Z39" s="26"/>
      <c r="AA39" s="26"/>
    </row>
    <row r="40" spans="1:27" x14ac:dyDescent="0.2">
      <c r="A40" s="278" t="s">
        <v>233</v>
      </c>
      <c r="B40" s="252"/>
      <c r="C40" s="252"/>
      <c r="D40" s="252"/>
      <c r="E40" s="252"/>
      <c r="F40" s="252"/>
      <c r="G40" s="252"/>
    </row>
    <row r="41" spans="1:27" ht="12.75" x14ac:dyDescent="0.2">
      <c r="B41" s="173"/>
      <c r="C41" s="173"/>
      <c r="D41" s="173"/>
      <c r="E41" s="174"/>
      <c r="F41" s="174"/>
      <c r="G41" s="174"/>
    </row>
    <row r="42" spans="1:27" ht="39.75" customHeight="1" x14ac:dyDescent="0.2">
      <c r="A42" s="301" t="s">
        <v>247</v>
      </c>
      <c r="B42" s="301"/>
      <c r="C42" s="301"/>
      <c r="D42" s="301"/>
      <c r="E42" s="301"/>
      <c r="F42" s="301"/>
      <c r="G42" s="301"/>
      <c r="H42" s="301"/>
      <c r="I42" s="301"/>
      <c r="J42" s="301"/>
    </row>
    <row r="43" spans="1:27" x14ac:dyDescent="0.2">
      <c r="A43" s="284"/>
      <c r="B43" s="284"/>
      <c r="C43" s="284"/>
      <c r="D43" s="284"/>
      <c r="E43" s="284"/>
      <c r="F43" s="284"/>
      <c r="G43" s="284"/>
    </row>
    <row r="44" spans="1:27" x14ac:dyDescent="0.2">
      <c r="A44" s="284"/>
      <c r="B44" s="284"/>
      <c r="C44" s="284"/>
      <c r="D44" s="284"/>
      <c r="E44" s="284"/>
      <c r="F44" s="284"/>
      <c r="G44" s="284"/>
    </row>
  </sheetData>
  <mergeCells count="1">
    <mergeCell ref="A42:J42"/>
  </mergeCells>
  <hyperlinks>
    <hyperlink ref="A3" location="Sommaire!A2" display="Retour au sommaire"/>
  </hyperlinks>
  <pageMargins left="0.78740157499999996" right="0.78740157499999996" top="0.984251969" bottom="0.984251969" header="0.4921259845" footer="0.492125984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45"/>
  <sheetViews>
    <sheetView showGridLines="0" topLeftCell="A10" zoomScaleNormal="100" workbookViewId="0">
      <selection activeCell="J29" sqref="J29"/>
    </sheetView>
  </sheetViews>
  <sheetFormatPr baseColWidth="10" defaultColWidth="11.42578125" defaultRowHeight="12.75" x14ac:dyDescent="0.2"/>
  <cols>
    <col min="1" max="1" width="39" customWidth="1"/>
    <col min="2" max="2" width="9" customWidth="1"/>
    <col min="3" max="3" width="10.85546875" customWidth="1"/>
    <col min="4" max="4" width="14.140625" customWidth="1"/>
    <col min="5" max="5" width="11.5703125" customWidth="1"/>
    <col min="6" max="6" width="9.42578125" customWidth="1"/>
    <col min="7" max="7" width="8.28515625" customWidth="1"/>
    <col min="8" max="8" width="9.42578125" customWidth="1"/>
    <col min="9" max="9" width="11.42578125" style="53"/>
  </cols>
  <sheetData>
    <row r="1" spans="1:10" ht="31.5" customHeight="1" x14ac:dyDescent="0.2">
      <c r="A1" s="306" t="s">
        <v>208</v>
      </c>
      <c r="B1" s="306"/>
      <c r="C1" s="306"/>
      <c r="D1" s="306"/>
      <c r="E1" s="306"/>
      <c r="F1" s="306"/>
      <c r="G1" s="306"/>
      <c r="H1" s="306"/>
    </row>
    <row r="2" spans="1:10" ht="14.25" customHeight="1" x14ac:dyDescent="0.2">
      <c r="A2" s="108"/>
    </row>
    <row r="3" spans="1:10" ht="14.25" customHeight="1" x14ac:dyDescent="0.2">
      <c r="A3" s="176" t="s">
        <v>138</v>
      </c>
    </row>
    <row r="4" spans="1:10" s="90" customFormat="1" ht="47.25" customHeight="1" x14ac:dyDescent="0.2">
      <c r="A4" s="87"/>
      <c r="B4" s="88" t="s">
        <v>34</v>
      </c>
      <c r="C4" s="88" t="s">
        <v>35</v>
      </c>
      <c r="D4" s="88" t="s">
        <v>177</v>
      </c>
      <c r="E4" s="88" t="s">
        <v>210</v>
      </c>
      <c r="F4" s="88" t="s">
        <v>230</v>
      </c>
      <c r="G4" s="88" t="s">
        <v>0</v>
      </c>
      <c r="H4" s="88" t="s">
        <v>64</v>
      </c>
      <c r="I4" s="89" t="s">
        <v>221</v>
      </c>
    </row>
    <row r="5" spans="1:10" s="19" customFormat="1" ht="15.75" customHeight="1" x14ac:dyDescent="0.2">
      <c r="A5" s="36" t="s">
        <v>36</v>
      </c>
      <c r="B5" s="82"/>
      <c r="C5" s="82"/>
      <c r="D5" s="82"/>
      <c r="E5" s="82"/>
      <c r="F5" s="82">
        <v>82.2</v>
      </c>
      <c r="G5" s="82"/>
      <c r="H5" s="82">
        <v>82.2</v>
      </c>
      <c r="I5" s="78">
        <v>8.9796810137644751</v>
      </c>
      <c r="J5" s="119"/>
    </row>
    <row r="6" spans="1:10" s="20" customFormat="1" ht="15.75" customHeight="1" x14ac:dyDescent="0.2">
      <c r="A6" s="37" t="s">
        <v>220</v>
      </c>
      <c r="B6" s="83"/>
      <c r="C6" s="83"/>
      <c r="D6" s="83"/>
      <c r="E6" s="83"/>
      <c r="F6" s="83">
        <v>24.8</v>
      </c>
      <c r="G6" s="83"/>
      <c r="H6" s="83">
        <v>24.8</v>
      </c>
      <c r="I6" s="79">
        <v>2.7091981647367271</v>
      </c>
    </row>
    <row r="7" spans="1:10" s="19" customFormat="1" ht="15.75" customHeight="1" x14ac:dyDescent="0.2">
      <c r="A7" s="36" t="s">
        <v>215</v>
      </c>
      <c r="B7" s="82">
        <v>304.3</v>
      </c>
      <c r="C7" s="82">
        <v>28.9</v>
      </c>
      <c r="D7" s="82">
        <v>9.1</v>
      </c>
      <c r="E7" s="82">
        <v>0.4</v>
      </c>
      <c r="F7" s="82"/>
      <c r="G7" s="82">
        <v>137.4</v>
      </c>
      <c r="H7" s="82">
        <v>480.1</v>
      </c>
      <c r="I7" s="78">
        <v>52.447017697181565</v>
      </c>
      <c r="J7" s="119"/>
    </row>
    <row r="8" spans="1:10" s="19" customFormat="1" ht="15.75" customHeight="1" x14ac:dyDescent="0.2">
      <c r="A8" s="36" t="s">
        <v>219</v>
      </c>
      <c r="B8" s="82">
        <v>13.1</v>
      </c>
      <c r="C8" s="82">
        <v>0.1</v>
      </c>
      <c r="D8" s="82"/>
      <c r="E8" s="82"/>
      <c r="F8" s="82"/>
      <c r="G8" s="82">
        <v>14.4</v>
      </c>
      <c r="H8" s="82">
        <v>27.5</v>
      </c>
      <c r="I8" s="78">
        <v>3.0041511907362906</v>
      </c>
    </row>
    <row r="9" spans="1:10" s="21" customFormat="1" ht="15.75" customHeight="1" x14ac:dyDescent="0.2">
      <c r="A9" s="37" t="s">
        <v>220</v>
      </c>
      <c r="B9" s="83">
        <v>9.1999999999999993</v>
      </c>
      <c r="C9" s="83">
        <v>0.1</v>
      </c>
      <c r="D9" s="83"/>
      <c r="E9" s="83"/>
      <c r="F9" s="83"/>
      <c r="G9" s="83">
        <v>5.6</v>
      </c>
      <c r="H9" s="83">
        <v>14.9</v>
      </c>
      <c r="I9" s="79">
        <v>1.6277037360716629</v>
      </c>
    </row>
    <row r="10" spans="1:10" s="19" customFormat="1" ht="15.75" customHeight="1" x14ac:dyDescent="0.2">
      <c r="A10" s="36" t="s">
        <v>41</v>
      </c>
      <c r="B10" s="82"/>
      <c r="C10" s="82"/>
      <c r="D10" s="82"/>
      <c r="E10" s="82"/>
      <c r="F10" s="82"/>
      <c r="G10" s="82">
        <v>3.8</v>
      </c>
      <c r="H10" s="82">
        <v>3.8</v>
      </c>
      <c r="I10" s="78">
        <v>0.41511907362901457</v>
      </c>
    </row>
    <row r="11" spans="1:10" s="19" customFormat="1" ht="15.75" customHeight="1" x14ac:dyDescent="0.2">
      <c r="A11" s="36" t="s">
        <v>47</v>
      </c>
      <c r="B11" s="82">
        <v>7.3</v>
      </c>
      <c r="C11" s="82">
        <v>0</v>
      </c>
      <c r="D11" s="82">
        <v>39.1</v>
      </c>
      <c r="E11" s="82"/>
      <c r="F11" s="82">
        <v>0.1</v>
      </c>
      <c r="G11" s="82">
        <v>52.6</v>
      </c>
      <c r="H11" s="82">
        <v>52.6</v>
      </c>
      <c r="I11" s="78">
        <v>5.7461219139174133</v>
      </c>
    </row>
    <row r="12" spans="1:10" s="20" customFormat="1" ht="15.75" customHeight="1" x14ac:dyDescent="0.2">
      <c r="A12" s="37" t="s">
        <v>220</v>
      </c>
      <c r="B12" s="83"/>
      <c r="C12" s="83"/>
      <c r="D12" s="83">
        <v>16.2</v>
      </c>
      <c r="E12" s="83"/>
      <c r="F12" s="83">
        <v>0.1</v>
      </c>
      <c r="G12" s="83">
        <v>1.4</v>
      </c>
      <c r="H12" s="83">
        <v>17.7</v>
      </c>
      <c r="I12" s="79">
        <v>1.9335809482193576</v>
      </c>
    </row>
    <row r="13" spans="1:10" s="19" customFormat="1" ht="15.75" customHeight="1" x14ac:dyDescent="0.2">
      <c r="A13" s="36" t="s">
        <v>62</v>
      </c>
      <c r="B13" s="82"/>
      <c r="C13" s="82"/>
      <c r="D13" s="82"/>
      <c r="E13" s="82"/>
      <c r="F13" s="82">
        <v>7.8</v>
      </c>
      <c r="G13" s="82">
        <v>99.5</v>
      </c>
      <c r="H13" s="82">
        <v>107.3</v>
      </c>
      <c r="I13" s="78">
        <v>11.721651736945597</v>
      </c>
    </row>
    <row r="14" spans="1:10" s="21" customFormat="1" ht="15.75" customHeight="1" x14ac:dyDescent="0.2">
      <c r="A14" s="37" t="s">
        <v>220</v>
      </c>
      <c r="B14" s="83"/>
      <c r="C14" s="83"/>
      <c r="D14" s="83"/>
      <c r="E14" s="83"/>
      <c r="F14" s="83">
        <v>7.8</v>
      </c>
      <c r="G14" s="83">
        <v>98.7</v>
      </c>
      <c r="H14" s="83">
        <v>106.5</v>
      </c>
      <c r="I14" s="79">
        <v>11.634258247760542</v>
      </c>
    </row>
    <row r="15" spans="1:10" s="22" customFormat="1" ht="15.75" customHeight="1" x14ac:dyDescent="0.2">
      <c r="A15" s="36" t="s">
        <v>43</v>
      </c>
      <c r="B15" s="82"/>
      <c r="C15" s="82"/>
      <c r="D15" s="82"/>
      <c r="E15" s="82"/>
      <c r="F15" s="82">
        <v>0.1</v>
      </c>
      <c r="G15" s="82">
        <v>3.6</v>
      </c>
      <c r="H15" s="82">
        <v>3.7</v>
      </c>
      <c r="I15" s="78">
        <v>0.40419488748088273</v>
      </c>
    </row>
    <row r="16" spans="1:10" s="21" customFormat="1" ht="15.75" customHeight="1" x14ac:dyDescent="0.2">
      <c r="A16" s="37" t="s">
        <v>220</v>
      </c>
      <c r="B16" s="83"/>
      <c r="C16" s="83"/>
      <c r="D16" s="83"/>
      <c r="E16" s="83"/>
      <c r="F16" s="83">
        <v>0.1</v>
      </c>
      <c r="G16" s="83">
        <v>2</v>
      </c>
      <c r="H16" s="83">
        <v>2.1</v>
      </c>
      <c r="I16" s="79">
        <v>0.22940790911077125</v>
      </c>
    </row>
    <row r="17" spans="1:9" s="22" customFormat="1" ht="15.75" customHeight="1" x14ac:dyDescent="0.2">
      <c r="A17" s="36" t="s">
        <v>44</v>
      </c>
      <c r="B17" s="82"/>
      <c r="C17" s="82"/>
      <c r="D17" s="82"/>
      <c r="E17" s="82"/>
      <c r="F17" s="82"/>
      <c r="G17" s="82">
        <v>8.4</v>
      </c>
      <c r="H17" s="82">
        <v>8.5</v>
      </c>
      <c r="I17" s="78">
        <v>0.92855582259121705</v>
      </c>
    </row>
    <row r="18" spans="1:9" s="23" customFormat="1" ht="15.75" customHeight="1" x14ac:dyDescent="0.2">
      <c r="A18" s="37" t="s">
        <v>220</v>
      </c>
      <c r="B18" s="83"/>
      <c r="C18" s="83"/>
      <c r="D18" s="83"/>
      <c r="E18" s="83"/>
      <c r="F18" s="83"/>
      <c r="G18" s="83">
        <v>8.4</v>
      </c>
      <c r="H18" s="83">
        <v>8.5</v>
      </c>
      <c r="I18" s="79">
        <v>0.92855582259121705</v>
      </c>
    </row>
    <row r="19" spans="1:9" s="22" customFormat="1" ht="15.75" customHeight="1" x14ac:dyDescent="0.2">
      <c r="A19" s="36" t="s">
        <v>155</v>
      </c>
      <c r="B19" s="82"/>
      <c r="C19" s="82">
        <v>33.1</v>
      </c>
      <c r="D19" s="82"/>
      <c r="E19" s="82"/>
      <c r="F19" s="82"/>
      <c r="G19" s="82">
        <v>0</v>
      </c>
      <c r="H19" s="82">
        <v>33.1</v>
      </c>
      <c r="I19" s="78">
        <v>3.6159056150316804</v>
      </c>
    </row>
    <row r="20" spans="1:9" s="23" customFormat="1" ht="15.75" customHeight="1" x14ac:dyDescent="0.2">
      <c r="A20" s="37" t="s">
        <v>220</v>
      </c>
      <c r="B20" s="83"/>
      <c r="C20" s="83">
        <v>8.3000000000000007</v>
      </c>
      <c r="D20" s="83"/>
      <c r="E20" s="83"/>
      <c r="F20" s="83"/>
      <c r="G20" s="83">
        <v>0</v>
      </c>
      <c r="H20" s="83">
        <v>8.3000000000000007</v>
      </c>
      <c r="I20" s="79">
        <v>0.90670745029495303</v>
      </c>
    </row>
    <row r="21" spans="1:9" s="22" customFormat="1" ht="15.75" customHeight="1" x14ac:dyDescent="0.2">
      <c r="A21" s="36" t="s">
        <v>156</v>
      </c>
      <c r="B21" s="82"/>
      <c r="C21" s="82"/>
      <c r="D21" s="82"/>
      <c r="E21" s="82"/>
      <c r="F21" s="82">
        <v>0.3</v>
      </c>
      <c r="G21" s="82">
        <v>9.6999999999999993</v>
      </c>
      <c r="H21" s="82">
        <v>9.9</v>
      </c>
      <c r="I21" s="78">
        <v>1.0814944286650645</v>
      </c>
    </row>
    <row r="22" spans="1:9" s="23" customFormat="1" ht="15.75" customHeight="1" x14ac:dyDescent="0.2">
      <c r="A22" s="37" t="s">
        <v>220</v>
      </c>
      <c r="B22" s="83"/>
      <c r="C22" s="83"/>
      <c r="D22" s="83"/>
      <c r="E22" s="83"/>
      <c r="F22" s="83">
        <v>0.3</v>
      </c>
      <c r="G22" s="83">
        <v>9.4</v>
      </c>
      <c r="H22" s="83">
        <v>9.6999999999999993</v>
      </c>
      <c r="I22" s="79">
        <v>1.0596460563688004</v>
      </c>
    </row>
    <row r="23" spans="1:9" s="22" customFormat="1" ht="15.75" customHeight="1" x14ac:dyDescent="0.2">
      <c r="A23" s="36" t="s">
        <v>48</v>
      </c>
      <c r="B23" s="82"/>
      <c r="C23" s="82"/>
      <c r="D23" s="82"/>
      <c r="E23" s="82"/>
      <c r="F23" s="82">
        <v>0.2</v>
      </c>
      <c r="G23" s="82">
        <v>19.899999999999999</v>
      </c>
      <c r="H23" s="82">
        <v>20.100000000000001</v>
      </c>
      <c r="I23" s="78">
        <v>2.1957614157745251</v>
      </c>
    </row>
    <row r="24" spans="1:9" s="23" customFormat="1" ht="15.75" customHeight="1" x14ac:dyDescent="0.2">
      <c r="A24" s="37" t="s">
        <v>220</v>
      </c>
      <c r="B24" s="84"/>
      <c r="C24" s="83"/>
      <c r="D24" s="83"/>
      <c r="E24" s="83"/>
      <c r="F24" s="83">
        <v>0.2</v>
      </c>
      <c r="G24" s="83">
        <v>14.9</v>
      </c>
      <c r="H24" s="83">
        <v>15.1</v>
      </c>
      <c r="I24" s="79">
        <v>1.6495521083679268</v>
      </c>
    </row>
    <row r="25" spans="1:9" s="22" customFormat="1" ht="15.75" customHeight="1" x14ac:dyDescent="0.2">
      <c r="A25" s="36" t="s">
        <v>45</v>
      </c>
      <c r="B25" s="82"/>
      <c r="C25" s="82"/>
      <c r="D25" s="82"/>
      <c r="E25" s="82"/>
      <c r="F25" s="82"/>
      <c r="G25" s="82">
        <v>5.8</v>
      </c>
      <c r="H25" s="82">
        <v>5.8</v>
      </c>
      <c r="I25" s="78">
        <v>0.63360279659165397</v>
      </c>
    </row>
    <row r="26" spans="1:9" s="23" customFormat="1" ht="15.75" customHeight="1" x14ac:dyDescent="0.2">
      <c r="A26" s="37" t="s">
        <v>220</v>
      </c>
      <c r="B26" s="83"/>
      <c r="C26" s="83"/>
      <c r="D26" s="83"/>
      <c r="E26" s="83"/>
      <c r="F26" s="83"/>
      <c r="G26" s="83"/>
      <c r="H26" s="83"/>
      <c r="I26" s="79"/>
    </row>
    <row r="27" spans="1:9" s="22" customFormat="1" ht="15.75" customHeight="1" x14ac:dyDescent="0.2">
      <c r="A27" s="36" t="s">
        <v>46</v>
      </c>
      <c r="B27" s="82"/>
      <c r="C27" s="82"/>
      <c r="D27" s="82"/>
      <c r="E27" s="82"/>
      <c r="F27" s="82"/>
      <c r="G27" s="82">
        <v>1.4</v>
      </c>
      <c r="H27" s="82">
        <v>1.4</v>
      </c>
      <c r="I27" s="78">
        <v>0.15293860607384749</v>
      </c>
    </row>
    <row r="28" spans="1:9" s="22" customFormat="1" ht="15.75" customHeight="1" x14ac:dyDescent="0.2">
      <c r="A28" s="37" t="s">
        <v>220</v>
      </c>
      <c r="B28" s="83"/>
      <c r="C28" s="83"/>
      <c r="D28" s="83"/>
      <c r="E28" s="83"/>
      <c r="F28" s="83"/>
      <c r="G28" s="83"/>
      <c r="H28" s="83"/>
      <c r="I28" s="79"/>
    </row>
    <row r="29" spans="1:9" s="24" customFormat="1" ht="15.75" customHeight="1" x14ac:dyDescent="0.2">
      <c r="A29" s="36" t="s">
        <v>38</v>
      </c>
      <c r="B29" s="82">
        <v>0.1</v>
      </c>
      <c r="C29" s="82"/>
      <c r="D29" s="82"/>
      <c r="E29" s="82"/>
      <c r="F29" s="82">
        <v>50.1</v>
      </c>
      <c r="G29" s="82">
        <v>29.1</v>
      </c>
      <c r="H29" s="82">
        <v>79.3</v>
      </c>
      <c r="I29" s="78">
        <v>8.6628796154686487</v>
      </c>
    </row>
    <row r="30" spans="1:9" s="23" customFormat="1" ht="15.75" customHeight="1" x14ac:dyDescent="0.2">
      <c r="A30" s="37" t="s">
        <v>220</v>
      </c>
      <c r="B30" s="83">
        <v>0.1</v>
      </c>
      <c r="C30" s="83"/>
      <c r="D30" s="83"/>
      <c r="E30" s="83"/>
      <c r="F30" s="83">
        <v>34.700000000000003</v>
      </c>
      <c r="G30" s="83">
        <v>15.7</v>
      </c>
      <c r="H30" s="83">
        <v>50.5</v>
      </c>
      <c r="I30" s="79">
        <v>5.5167140048066425</v>
      </c>
    </row>
    <row r="31" spans="1:9" s="22" customFormat="1" ht="15.75" customHeight="1" x14ac:dyDescent="0.2">
      <c r="A31" s="57" t="s">
        <v>2</v>
      </c>
      <c r="B31" s="85">
        <v>324.89999999999998</v>
      </c>
      <c r="C31" s="85">
        <v>62.1</v>
      </c>
      <c r="D31" s="85">
        <v>48.2</v>
      </c>
      <c r="E31" s="85">
        <v>0.4</v>
      </c>
      <c r="F31" s="85">
        <v>140.80000000000001</v>
      </c>
      <c r="G31" s="85">
        <v>339</v>
      </c>
      <c r="H31" s="85">
        <v>915.4</v>
      </c>
      <c r="I31" s="80">
        <v>100</v>
      </c>
    </row>
    <row r="32" spans="1:9" s="24" customFormat="1" ht="15.75" customHeight="1" thickBot="1" x14ac:dyDescent="0.25">
      <c r="A32" s="38" t="s">
        <v>37</v>
      </c>
      <c r="B32" s="86">
        <v>9.3000000000000007</v>
      </c>
      <c r="C32" s="86">
        <v>8.4</v>
      </c>
      <c r="D32" s="86">
        <v>16.2</v>
      </c>
      <c r="E32" s="86">
        <v>0</v>
      </c>
      <c r="F32" s="86">
        <v>67.900000000000006</v>
      </c>
      <c r="G32" s="86">
        <v>156.19999999999999</v>
      </c>
      <c r="H32" s="86">
        <v>258.10000000000002</v>
      </c>
      <c r="I32" s="39">
        <v>28.195324448328602</v>
      </c>
    </row>
    <row r="33" spans="1:9" s="24" customFormat="1" ht="12.75" customHeight="1" x14ac:dyDescent="0.2">
      <c r="B33" s="32"/>
      <c r="C33" s="32"/>
      <c r="D33" s="32"/>
      <c r="E33" s="33"/>
      <c r="F33" s="33"/>
      <c r="G33" s="34"/>
      <c r="H33" s="34"/>
      <c r="I33" s="81"/>
    </row>
    <row r="34" spans="1:9" s="24" customFormat="1" ht="12.75" customHeight="1" x14ac:dyDescent="0.2">
      <c r="A34" s="230" t="s">
        <v>140</v>
      </c>
      <c r="B34" s="231"/>
      <c r="C34" s="231"/>
      <c r="D34" s="231"/>
      <c r="E34" s="232"/>
      <c r="F34" s="232"/>
      <c r="G34" s="233"/>
      <c r="H34" s="232"/>
      <c r="I34" s="81"/>
    </row>
    <row r="35" spans="1:9" s="24" customFormat="1" ht="12.75" customHeight="1" x14ac:dyDescent="0.2">
      <c r="A35" s="238" t="s">
        <v>213</v>
      </c>
      <c r="B35" s="239"/>
      <c r="C35" s="239"/>
      <c r="D35" s="239"/>
      <c r="E35" s="240"/>
      <c r="F35" s="240"/>
      <c r="G35" s="241"/>
      <c r="H35" s="240"/>
      <c r="I35" s="242"/>
    </row>
    <row r="36" spans="1:9" s="24" customFormat="1" ht="12.75" customHeight="1" x14ac:dyDescent="0.2">
      <c r="A36" s="238" t="s">
        <v>214</v>
      </c>
      <c r="B36" s="243"/>
      <c r="C36" s="243"/>
      <c r="D36" s="243"/>
      <c r="E36" s="243"/>
      <c r="F36" s="243"/>
      <c r="G36" s="241"/>
      <c r="H36" s="241"/>
      <c r="I36" s="242"/>
    </row>
    <row r="37" spans="1:9" s="24" customFormat="1" ht="12.75" customHeight="1" x14ac:dyDescent="0.2">
      <c r="A37" s="238" t="s">
        <v>216</v>
      </c>
      <c r="B37" s="243"/>
      <c r="C37" s="243"/>
      <c r="D37" s="243"/>
      <c r="E37" s="243"/>
      <c r="F37" s="243"/>
      <c r="G37" s="241"/>
      <c r="H37" s="241"/>
      <c r="I37" s="242"/>
    </row>
    <row r="38" spans="1:9" s="22" customFormat="1" ht="24" customHeight="1" x14ac:dyDescent="0.2">
      <c r="A38" s="307" t="s">
        <v>217</v>
      </c>
      <c r="B38" s="307"/>
      <c r="C38" s="307"/>
      <c r="D38" s="307"/>
      <c r="E38" s="307"/>
      <c r="F38" s="307"/>
      <c r="G38" s="307"/>
      <c r="H38" s="307"/>
      <c r="I38" s="307"/>
    </row>
    <row r="39" spans="1:9" s="22" customFormat="1" ht="15" customHeight="1" x14ac:dyDescent="0.2">
      <c r="A39" s="307"/>
      <c r="B39" s="307"/>
      <c r="C39" s="307"/>
      <c r="D39" s="307"/>
      <c r="E39" s="307"/>
      <c r="F39" s="307"/>
      <c r="G39" s="307"/>
      <c r="H39" s="307"/>
      <c r="I39" s="307"/>
    </row>
    <row r="40" spans="1:9" s="22" customFormat="1" ht="24" customHeight="1" x14ac:dyDescent="0.2">
      <c r="A40" s="307" t="s">
        <v>218</v>
      </c>
      <c r="B40" s="307"/>
      <c r="C40" s="307"/>
      <c r="D40" s="262"/>
      <c r="E40" s="262"/>
      <c r="F40" s="262"/>
      <c r="G40" s="262"/>
      <c r="H40" s="262"/>
      <c r="I40" s="262"/>
    </row>
    <row r="41" spans="1:9" s="22" customFormat="1" ht="13.5" customHeight="1" x14ac:dyDescent="0.2">
      <c r="A41" s="244"/>
      <c r="B41" s="239"/>
      <c r="C41" s="239"/>
      <c r="D41" s="239"/>
      <c r="E41" s="239"/>
      <c r="F41" s="239"/>
      <c r="G41" s="239"/>
      <c r="H41" s="239"/>
      <c r="I41" s="245"/>
    </row>
    <row r="42" spans="1:9" s="196" customFormat="1" ht="12.75" customHeight="1" x14ac:dyDescent="0.2">
      <c r="A42" s="304" t="s">
        <v>251</v>
      </c>
      <c r="B42" s="304"/>
      <c r="C42" s="304"/>
      <c r="D42" s="304"/>
      <c r="E42" s="304"/>
      <c r="F42" s="304"/>
      <c r="G42" s="304"/>
      <c r="H42" s="304"/>
      <c r="I42" s="304"/>
    </row>
    <row r="43" spans="1:9" s="196" customFormat="1" ht="12.75" customHeight="1" x14ac:dyDescent="0.2">
      <c r="A43" s="304"/>
      <c r="B43" s="304"/>
      <c r="C43" s="304"/>
      <c r="D43" s="304"/>
      <c r="E43" s="304"/>
      <c r="F43" s="304"/>
      <c r="G43" s="304"/>
      <c r="H43" s="304"/>
      <c r="I43" s="304"/>
    </row>
    <row r="44" spans="1:9" x14ac:dyDescent="0.2">
      <c r="A44" s="304"/>
      <c r="B44" s="304"/>
      <c r="C44" s="304"/>
      <c r="D44" s="304"/>
      <c r="E44" s="304"/>
      <c r="F44" s="304"/>
      <c r="G44" s="304"/>
      <c r="H44" s="304"/>
      <c r="I44" s="304"/>
    </row>
    <row r="45" spans="1:9" x14ac:dyDescent="0.2">
      <c r="A45" s="304"/>
      <c r="B45" s="304"/>
      <c r="C45" s="304"/>
      <c r="D45" s="304"/>
      <c r="E45" s="304"/>
      <c r="F45" s="304"/>
      <c r="G45" s="304"/>
      <c r="H45" s="304"/>
      <c r="I45" s="304"/>
    </row>
  </sheetData>
  <mergeCells count="4">
    <mergeCell ref="A1:H1"/>
    <mergeCell ref="A42:I45"/>
    <mergeCell ref="A38:I39"/>
    <mergeCell ref="A40:C40"/>
  </mergeCells>
  <phoneticPr fontId="15" type="noConversion"/>
  <hyperlinks>
    <hyperlink ref="A3" location="Sommaire!A2" display="Retour au sommaire"/>
  </hyperlinks>
  <pageMargins left="0.25" right="0.25"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57"/>
  <sheetViews>
    <sheetView showGridLines="0" topLeftCell="A19" zoomScaleNormal="100" zoomScaleSheetLayoutView="100" workbookViewId="0">
      <selection activeCell="A57" sqref="A57"/>
    </sheetView>
  </sheetViews>
  <sheetFormatPr baseColWidth="10" defaultRowHeight="12.75" x14ac:dyDescent="0.2"/>
  <cols>
    <col min="1" max="1" width="53.85546875" style="6" customWidth="1"/>
    <col min="2" max="6" width="11.42578125" style="6"/>
    <col min="7" max="7" width="27.28515625" style="6" customWidth="1"/>
    <col min="8" max="8" width="11.42578125" style="6"/>
    <col min="9" max="9" width="14.42578125" style="6" bestFit="1" customWidth="1"/>
    <col min="10" max="11" width="11.85546875" style="6" bestFit="1" customWidth="1"/>
    <col min="12" max="16384" width="11.42578125" style="6"/>
  </cols>
  <sheetData>
    <row r="1" spans="1:11" ht="15" x14ac:dyDescent="0.2">
      <c r="A1" s="224" t="s">
        <v>202</v>
      </c>
      <c r="B1" s="99"/>
      <c r="C1" s="99"/>
      <c r="D1" s="99"/>
    </row>
    <row r="2" spans="1:11" x14ac:dyDescent="0.2">
      <c r="A2" s="176" t="s">
        <v>138</v>
      </c>
      <c r="B2" s="99"/>
      <c r="C2" s="99"/>
      <c r="D2" s="99"/>
    </row>
    <row r="3" spans="1:11" x14ac:dyDescent="0.2">
      <c r="A3" s="136"/>
      <c r="B3" s="12">
        <v>2019</v>
      </c>
      <c r="C3" s="12">
        <v>2023</v>
      </c>
      <c r="D3" s="99"/>
    </row>
    <row r="4" spans="1:11" x14ac:dyDescent="0.2">
      <c r="A4" s="141" t="s">
        <v>177</v>
      </c>
      <c r="B4" s="142">
        <v>28.208210000000001</v>
      </c>
      <c r="C4" s="143">
        <v>29.68</v>
      </c>
      <c r="D4" s="130"/>
    </row>
    <row r="5" spans="1:11" x14ac:dyDescent="0.2">
      <c r="A5" s="144" t="s">
        <v>141</v>
      </c>
      <c r="B5" s="142">
        <v>42.75</v>
      </c>
      <c r="C5" s="143">
        <v>38.78</v>
      </c>
      <c r="D5" s="130"/>
      <c r="F5" s="6" t="s">
        <v>61</v>
      </c>
    </row>
    <row r="6" spans="1:11" x14ac:dyDescent="0.2">
      <c r="A6" s="141" t="s">
        <v>56</v>
      </c>
      <c r="B6" s="142">
        <v>39.99</v>
      </c>
      <c r="C6" s="143">
        <v>42.8</v>
      </c>
      <c r="D6" s="130"/>
      <c r="E6" s="197"/>
    </row>
    <row r="7" spans="1:11" x14ac:dyDescent="0.2">
      <c r="A7" s="141" t="s">
        <v>150</v>
      </c>
      <c r="B7" s="142">
        <v>49.48</v>
      </c>
      <c r="C7" s="143">
        <v>47.84</v>
      </c>
      <c r="D7" s="130"/>
    </row>
    <row r="8" spans="1:11" x14ac:dyDescent="0.2">
      <c r="A8" s="141" t="s">
        <v>42</v>
      </c>
      <c r="B8" s="142">
        <v>53.16</v>
      </c>
      <c r="C8" s="143">
        <v>53.97</v>
      </c>
      <c r="D8" s="130"/>
    </row>
    <row r="9" spans="1:11" x14ac:dyDescent="0.2">
      <c r="A9" s="145" t="s">
        <v>201</v>
      </c>
      <c r="B9" s="142">
        <v>55.9</v>
      </c>
      <c r="C9" s="143">
        <v>57.19</v>
      </c>
      <c r="D9" s="130"/>
    </row>
    <row r="10" spans="1:11" x14ac:dyDescent="0.2">
      <c r="A10" s="144" t="s">
        <v>142</v>
      </c>
      <c r="B10" s="142">
        <v>59.37</v>
      </c>
      <c r="C10" s="143">
        <v>60.93</v>
      </c>
      <c r="D10" s="130"/>
      <c r="I10" s="54"/>
      <c r="J10" s="54"/>
      <c r="K10" s="54"/>
    </row>
    <row r="11" spans="1:11" x14ac:dyDescent="0.2">
      <c r="A11" s="144" t="s">
        <v>57</v>
      </c>
      <c r="B11" s="142">
        <v>61.32</v>
      </c>
      <c r="C11" s="143">
        <v>62.94</v>
      </c>
      <c r="D11" s="130"/>
      <c r="I11" s="54"/>
      <c r="J11" s="54"/>
      <c r="K11" s="54"/>
    </row>
    <row r="12" spans="1:11" x14ac:dyDescent="0.2">
      <c r="A12" s="144" t="s">
        <v>58</v>
      </c>
      <c r="B12" s="142">
        <v>63.96</v>
      </c>
      <c r="C12" s="143">
        <v>65.27</v>
      </c>
      <c r="D12" s="130"/>
      <c r="I12" s="54"/>
      <c r="J12" s="54"/>
      <c r="K12" s="54"/>
    </row>
    <row r="13" spans="1:11" x14ac:dyDescent="0.2">
      <c r="A13" s="144" t="s">
        <v>63</v>
      </c>
      <c r="B13" s="142">
        <v>72.209999999999994</v>
      </c>
      <c r="C13" s="143">
        <v>72.8</v>
      </c>
      <c r="D13" s="130"/>
    </row>
    <row r="14" spans="1:11" ht="13.5" thickBot="1" x14ac:dyDescent="0.25">
      <c r="A14" s="146" t="s">
        <v>176</v>
      </c>
      <c r="B14" s="147">
        <v>82.85</v>
      </c>
      <c r="C14" s="148">
        <v>85.43</v>
      </c>
      <c r="D14" s="130"/>
    </row>
    <row r="15" spans="1:11" x14ac:dyDescent="0.2">
      <c r="A15" s="149" t="s">
        <v>175</v>
      </c>
      <c r="B15" s="99"/>
      <c r="C15" s="99"/>
      <c r="D15" s="99"/>
    </row>
    <row r="16" spans="1:11" x14ac:dyDescent="0.2">
      <c r="B16" s="99"/>
      <c r="C16" s="99"/>
      <c r="D16" s="99"/>
    </row>
    <row r="17" spans="1:4" x14ac:dyDescent="0.2">
      <c r="A17" s="160"/>
      <c r="B17" s="99"/>
      <c r="C17" s="99"/>
      <c r="D17" s="161"/>
    </row>
    <row r="18" spans="1:4" ht="45.75" customHeight="1" x14ac:dyDescent="0.2">
      <c r="A18" s="308"/>
      <c r="B18" s="308"/>
      <c r="C18" s="308"/>
      <c r="D18" s="308"/>
    </row>
    <row r="19" spans="1:4" ht="15.75" x14ac:dyDescent="0.2">
      <c r="A19" s="11" t="s">
        <v>204</v>
      </c>
    </row>
    <row r="40" spans="1:7" x14ac:dyDescent="0.2">
      <c r="E40" s="14"/>
      <c r="F40" s="14"/>
      <c r="G40" s="14"/>
    </row>
    <row r="46" spans="1:7" x14ac:dyDescent="0.2">
      <c r="A46" s="13"/>
    </row>
    <row r="47" spans="1:7" x14ac:dyDescent="0.2">
      <c r="A47" s="9"/>
    </row>
    <row r="53" spans="1:12" x14ac:dyDescent="0.2">
      <c r="B53" s="14"/>
      <c r="C53" s="14"/>
    </row>
    <row r="54" spans="1:12" x14ac:dyDescent="0.2">
      <c r="A54" s="172" t="s">
        <v>140</v>
      </c>
    </row>
    <row r="55" spans="1:12" x14ac:dyDescent="0.2">
      <c r="A55" s="149" t="s">
        <v>175</v>
      </c>
      <c r="B55" s="173"/>
      <c r="C55" s="173"/>
      <c r="D55" s="173"/>
      <c r="E55" s="174"/>
      <c r="F55" s="174"/>
      <c r="G55" s="174"/>
      <c r="H55" s="174"/>
      <c r="I55" s="174"/>
      <c r="J55" s="174"/>
      <c r="K55" s="26"/>
      <c r="L55" s="26"/>
    </row>
    <row r="56" spans="1:12" ht="28.5" customHeight="1" x14ac:dyDescent="0.2">
      <c r="A56" s="301" t="s">
        <v>247</v>
      </c>
      <c r="B56" s="301"/>
      <c r="C56" s="301"/>
      <c r="D56" s="301"/>
      <c r="E56" s="301"/>
      <c r="F56" s="301"/>
      <c r="G56" s="301"/>
      <c r="H56" s="257"/>
      <c r="I56" s="257"/>
      <c r="J56" s="257"/>
      <c r="K56" s="257"/>
      <c r="L56" s="257"/>
    </row>
    <row r="57" spans="1:12" x14ac:dyDescent="0.2">
      <c r="A57" s="257"/>
      <c r="B57" s="257"/>
      <c r="C57" s="257"/>
      <c r="D57" s="257"/>
      <c r="E57" s="257"/>
      <c r="F57" s="257"/>
      <c r="G57" s="257"/>
      <c r="H57" s="257"/>
      <c r="I57" s="257"/>
      <c r="J57" s="257"/>
      <c r="K57" s="257"/>
      <c r="L57" s="257"/>
    </row>
  </sheetData>
  <mergeCells count="2">
    <mergeCell ref="A18:D18"/>
    <mergeCell ref="A56:G56"/>
  </mergeCells>
  <hyperlinks>
    <hyperlink ref="A2" location="Sommaire!A2" display="Retour au sommaire"/>
  </hyperlinks>
  <pageMargins left="0.78740157499999996" right="0.78740157499999996" top="0.4" bottom="0.984251969" header="0.31" footer="0.4921259845"/>
  <pageSetup paperSize="9" scale="81" orientation="landscape" r:id="rId1"/>
  <headerFooter alignWithMargins="0"/>
  <rowBreaks count="1" manualBreakCount="1">
    <brk id="1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46"/>
  <sheetViews>
    <sheetView showGridLines="0" topLeftCell="A16" zoomScaleNormal="100" workbookViewId="0">
      <selection activeCell="B46" sqref="B46:K46"/>
    </sheetView>
  </sheetViews>
  <sheetFormatPr baseColWidth="10" defaultRowHeight="12.75" x14ac:dyDescent="0.2"/>
  <cols>
    <col min="1" max="1" width="11.28515625" style="99" customWidth="1"/>
    <col min="2" max="2" width="14.28515625" style="99" bestFit="1" customWidth="1"/>
    <col min="3" max="3" width="13.5703125" style="99" customWidth="1"/>
    <col min="4" max="4" width="14" style="99" customWidth="1"/>
    <col min="5" max="16384" width="11.42578125" style="99"/>
  </cols>
  <sheetData>
    <row r="1" spans="1:19" ht="19.5" customHeight="1" x14ac:dyDescent="0.2">
      <c r="A1" s="225" t="s">
        <v>182</v>
      </c>
    </row>
    <row r="2" spans="1:19" ht="19.5" customHeight="1" x14ac:dyDescent="0.2">
      <c r="A2" s="176" t="s">
        <v>138</v>
      </c>
    </row>
    <row r="3" spans="1:19" ht="37.5" customHeight="1" x14ac:dyDescent="0.2">
      <c r="A3" s="77" t="s">
        <v>180</v>
      </c>
      <c r="B3" s="77" t="s">
        <v>104</v>
      </c>
      <c r="C3" s="77" t="s">
        <v>102</v>
      </c>
      <c r="D3" s="77" t="s">
        <v>131</v>
      </c>
      <c r="E3" s="77" t="s">
        <v>105</v>
      </c>
      <c r="F3" s="77" t="s">
        <v>103</v>
      </c>
      <c r="G3" s="77" t="s">
        <v>131</v>
      </c>
      <c r="M3" s="128"/>
      <c r="N3" s="128"/>
      <c r="O3" s="128"/>
      <c r="P3" s="128"/>
      <c r="Q3" s="128"/>
      <c r="R3" s="128"/>
      <c r="S3" s="128"/>
    </row>
    <row r="4" spans="1:19" s="128" customFormat="1" ht="19.5" customHeight="1" x14ac:dyDescent="0.2">
      <c r="A4" s="256">
        <v>2019</v>
      </c>
      <c r="B4" s="76">
        <v>788093</v>
      </c>
      <c r="C4" s="76">
        <v>68585</v>
      </c>
      <c r="D4" s="76">
        <v>858220</v>
      </c>
      <c r="E4" s="127">
        <v>100</v>
      </c>
      <c r="F4" s="127">
        <v>100</v>
      </c>
      <c r="G4" s="127">
        <v>100</v>
      </c>
      <c r="I4" s="255"/>
      <c r="J4" s="129"/>
      <c r="L4" s="255"/>
      <c r="M4" s="255"/>
      <c r="N4" s="255"/>
    </row>
    <row r="5" spans="1:19" s="128" customFormat="1" ht="19.5" customHeight="1" x14ac:dyDescent="0.2">
      <c r="A5" s="256">
        <v>2020</v>
      </c>
      <c r="B5" s="76">
        <v>846545</v>
      </c>
      <c r="C5" s="76">
        <v>73700</v>
      </c>
      <c r="D5" s="76">
        <v>922469</v>
      </c>
      <c r="E5" s="127">
        <f>B5*E4/B4</f>
        <v>107.41689115370902</v>
      </c>
      <c r="F5" s="127">
        <f t="shared" ref="F5:G8" si="0">C5*F4/C4</f>
        <v>107.45789895749799</v>
      </c>
      <c r="G5" s="127">
        <f t="shared" si="0"/>
        <v>107.48630887185104</v>
      </c>
      <c r="I5" s="129"/>
      <c r="J5" s="129"/>
      <c r="K5" s="129"/>
      <c r="L5" s="255"/>
      <c r="M5" s="255"/>
      <c r="N5" s="255"/>
      <c r="O5" s="99"/>
      <c r="P5" s="99"/>
      <c r="Q5" s="99"/>
      <c r="R5" s="99"/>
      <c r="S5" s="99"/>
    </row>
    <row r="6" spans="1:19" s="128" customFormat="1" ht="19.5" customHeight="1" x14ac:dyDescent="0.2">
      <c r="A6" s="256">
        <v>2021</v>
      </c>
      <c r="B6" s="76">
        <v>881276</v>
      </c>
      <c r="C6" s="76">
        <v>73254</v>
      </c>
      <c r="D6" s="76">
        <v>956911</v>
      </c>
      <c r="E6" s="127">
        <f t="shared" ref="E6:E8" si="1">B6*E5/B5</f>
        <v>111.82385835174276</v>
      </c>
      <c r="F6" s="127">
        <f t="shared" si="0"/>
        <v>106.80761099365749</v>
      </c>
      <c r="G6" s="127">
        <f t="shared" si="0"/>
        <v>111.49949896296987</v>
      </c>
      <c r="I6" s="129"/>
      <c r="J6" s="129"/>
      <c r="K6" s="129"/>
      <c r="L6" s="255"/>
      <c r="M6" s="255"/>
      <c r="N6" s="255"/>
      <c r="O6" s="99"/>
      <c r="P6" s="99"/>
      <c r="Q6" s="99"/>
      <c r="R6" s="99"/>
      <c r="S6" s="99"/>
    </row>
    <row r="7" spans="1:19" s="128" customFormat="1" ht="19.5" customHeight="1" x14ac:dyDescent="0.2">
      <c r="A7" s="256">
        <v>2022</v>
      </c>
      <c r="B7" s="76">
        <v>865436</v>
      </c>
      <c r="C7" s="76">
        <v>77265</v>
      </c>
      <c r="D7" s="76">
        <v>949962</v>
      </c>
      <c r="E7" s="127">
        <f t="shared" si="1"/>
        <v>109.81394327826793</v>
      </c>
      <c r="F7" s="127">
        <f t="shared" si="0"/>
        <v>112.65582853393597</v>
      </c>
      <c r="G7" s="127">
        <f t="shared" si="0"/>
        <v>110.68979981822844</v>
      </c>
      <c r="I7" s="129"/>
      <c r="J7" s="129"/>
      <c r="K7" s="129"/>
      <c r="L7" s="255"/>
      <c r="M7" s="255"/>
      <c r="N7" s="255"/>
    </row>
    <row r="8" spans="1:19" s="128" customFormat="1" ht="19.5" customHeight="1" x14ac:dyDescent="0.2">
      <c r="A8" s="256">
        <v>2023</v>
      </c>
      <c r="B8" s="76">
        <v>817264</v>
      </c>
      <c r="C8" s="76">
        <v>90358</v>
      </c>
      <c r="D8" s="76">
        <v>915398</v>
      </c>
      <c r="E8" s="127">
        <f t="shared" si="1"/>
        <v>103.70146670507161</v>
      </c>
      <c r="F8" s="127">
        <f t="shared" si="0"/>
        <v>131.74600860246406</v>
      </c>
      <c r="G8" s="127">
        <f t="shared" si="0"/>
        <v>106.66239425788261</v>
      </c>
      <c r="I8" s="129"/>
      <c r="J8" s="129"/>
      <c r="K8" s="129"/>
      <c r="L8" s="255"/>
      <c r="M8" s="255"/>
      <c r="N8" s="255"/>
    </row>
    <row r="9" spans="1:19" ht="12.75" customHeight="1" x14ac:dyDescent="0.2">
      <c r="A9" s="169" t="s">
        <v>179</v>
      </c>
    </row>
    <row r="10" spans="1:19" ht="12.75" customHeight="1" x14ac:dyDescent="0.2">
      <c r="A10" s="169" t="s">
        <v>178</v>
      </c>
    </row>
    <row r="11" spans="1:19" x14ac:dyDescent="0.2">
      <c r="A11" s="309"/>
      <c r="B11" s="309"/>
      <c r="C11" s="309"/>
      <c r="D11" s="309"/>
      <c r="E11" s="309"/>
      <c r="F11" s="309"/>
      <c r="G11" s="309"/>
      <c r="H11" s="309"/>
      <c r="I11" s="309"/>
      <c r="J11" s="309"/>
    </row>
    <row r="12" spans="1:19" x14ac:dyDescent="0.2">
      <c r="A12" s="309"/>
      <c r="B12" s="309"/>
      <c r="C12" s="309"/>
      <c r="D12" s="309"/>
      <c r="E12" s="309"/>
      <c r="F12" s="309"/>
      <c r="G12" s="309"/>
      <c r="H12" s="309"/>
      <c r="I12" s="309"/>
      <c r="J12" s="309"/>
    </row>
    <row r="13" spans="1:19" x14ac:dyDescent="0.2">
      <c r="K13" s="131"/>
      <c r="N13" s="132"/>
    </row>
    <row r="14" spans="1:19" ht="15.75" x14ac:dyDescent="0.2">
      <c r="A14" s="11" t="s">
        <v>182</v>
      </c>
    </row>
    <row r="17" spans="1:1" x14ac:dyDescent="0.2">
      <c r="A17" s="133"/>
    </row>
    <row r="18" spans="1:1" x14ac:dyDescent="0.2">
      <c r="A18" s="133"/>
    </row>
    <row r="30" spans="1:1" s="134" customFormat="1" ht="22.7" customHeight="1" x14ac:dyDescent="0.2"/>
    <row r="31" spans="1:1" s="134" customFormat="1" ht="13.7" customHeight="1" x14ac:dyDescent="0.2"/>
    <row r="36" spans="2:12" s="128" customFormat="1" x14ac:dyDescent="0.2"/>
    <row r="37" spans="2:12" s="128" customFormat="1" ht="18" customHeight="1" x14ac:dyDescent="0.2"/>
    <row r="44" spans="2:12" x14ac:dyDescent="0.2">
      <c r="B44" s="172" t="s">
        <v>140</v>
      </c>
      <c r="C44" s="173"/>
      <c r="D44" s="173"/>
      <c r="E44" s="173"/>
      <c r="F44" s="174"/>
      <c r="G44" s="174"/>
      <c r="H44" s="174"/>
      <c r="I44" s="258"/>
      <c r="J44" s="258"/>
      <c r="K44" s="258"/>
    </row>
    <row r="45" spans="2:12" ht="78" customHeight="1" x14ac:dyDescent="0.2">
      <c r="B45" s="301" t="s">
        <v>234</v>
      </c>
      <c r="C45" s="301"/>
      <c r="D45" s="301"/>
      <c r="E45" s="301"/>
      <c r="F45" s="301"/>
      <c r="G45" s="301"/>
      <c r="H45" s="301"/>
      <c r="L45" s="97"/>
    </row>
    <row r="46" spans="2:12" ht="36.75" customHeight="1" x14ac:dyDescent="0.2">
      <c r="B46" s="301" t="s">
        <v>247</v>
      </c>
      <c r="C46" s="301"/>
      <c r="D46" s="301"/>
      <c r="E46" s="301"/>
      <c r="F46" s="301"/>
      <c r="G46" s="301"/>
      <c r="H46" s="301"/>
      <c r="I46" s="301"/>
      <c r="J46" s="301"/>
      <c r="K46" s="301"/>
    </row>
  </sheetData>
  <mergeCells count="4">
    <mergeCell ref="B46:K46"/>
    <mergeCell ref="A11:J11"/>
    <mergeCell ref="A12:J12"/>
    <mergeCell ref="B45:H45"/>
  </mergeCells>
  <hyperlinks>
    <hyperlink ref="A2" location="Sommaire!A2" display="Retour au sommaire"/>
  </hyperlink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Sommaire</vt:lpstr>
      <vt:lpstr>Graphique 1</vt:lpstr>
      <vt:lpstr>Tableau 1</vt:lpstr>
      <vt:lpstr>Graphique 2</vt:lpstr>
      <vt:lpstr>Graphique 3</vt:lpstr>
      <vt:lpstr>Graphique 4</vt:lpstr>
      <vt:lpstr>Tableau 2</vt:lpstr>
      <vt:lpstr>Graphique 5</vt:lpstr>
      <vt:lpstr>Graphique 6</vt:lpstr>
      <vt:lpstr>Graphique 7</vt:lpstr>
      <vt:lpstr>Cartes</vt:lpstr>
      <vt:lpstr>Tableau 3</vt:lpstr>
      <vt:lpstr>Annexe 1</vt:lpstr>
      <vt:lpstr>Annexe 2</vt:lpstr>
      <vt:lpstr>Annexe 3</vt:lpstr>
      <vt:lpstr>Annexe 4</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c:creator>
  <cp:lastModifiedBy>Administration centrale</cp:lastModifiedBy>
  <cp:lastPrinted>2021-10-07T12:35:31Z</cp:lastPrinted>
  <dcterms:created xsi:type="dcterms:W3CDTF">2002-09-18T09:28:56Z</dcterms:created>
  <dcterms:modified xsi:type="dcterms:W3CDTF">2025-11-19T08:46:51Z</dcterms:modified>
</cp:coreProperties>
</file>