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6.xml" ContentType="application/vnd.openxmlformats-officedocument.drawingml.chart+xml"/>
  <Override PartName="/xl/drawings/drawing13.xml" ContentType="application/vnd.openxmlformats-officedocument.drawingml.chartshapes+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charts/chart9.xml" ContentType="application/vnd.openxmlformats-officedocument.drawingml.chart+xml"/>
  <Override PartName="/xl/drawings/drawing1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vtoomeh\Documents\0 SIES PUBLICATIONS\"/>
    </mc:Choice>
  </mc:AlternateContent>
  <bookViews>
    <workbookView xWindow="-28920" yWindow="-1560" windowWidth="29040" windowHeight="15840" tabRatio="932" activeTab="13"/>
  </bookViews>
  <sheets>
    <sheet name="Sommaire" sheetId="45" r:id="rId1"/>
    <sheet name="Graphique 1" sheetId="52" r:id="rId2"/>
    <sheet name="Graphique 2" sheetId="32" r:id="rId3"/>
    <sheet name="Graphique 3" sheetId="49" r:id="rId4"/>
    <sheet name="Graphique 4" sheetId="50" r:id="rId5"/>
    <sheet name="Cartes" sheetId="42" r:id="rId6"/>
    <sheet name="Graphique 5" sheetId="36" r:id="rId7"/>
    <sheet name="Graphique 6" sheetId="35" r:id="rId8"/>
    <sheet name="Graphique 7" sheetId="33" r:id="rId9"/>
    <sheet name="Annexe 1" sheetId="12" r:id="rId10"/>
    <sheet name="Annexe 2" sheetId="47" r:id="rId11"/>
    <sheet name="Annexe 3" sheetId="53" r:id="rId12"/>
    <sheet name="Annexe 4" sheetId="29" r:id="rId13"/>
    <sheet name="Annexe 5" sheetId="30" r:id="rId14"/>
  </sheets>
  <definedNames>
    <definedName name="_xlnm.Print_Area" localSheetId="7">'Graphique 6'!$A$3:$J$21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 i="53" l="1"/>
  <c r="F7" i="53" s="1"/>
  <c r="G7" i="53" s="1"/>
  <c r="B9" i="53"/>
  <c r="F9" i="53" s="1"/>
  <c r="G9" i="53" s="1"/>
  <c r="B8" i="53"/>
  <c r="F8" i="53" s="1"/>
  <c r="G8" i="53" s="1"/>
  <c r="B10" i="53"/>
  <c r="F10" i="53" s="1"/>
  <c r="G10" i="53" s="1"/>
  <c r="B11" i="53"/>
  <c r="F11" i="53" s="1"/>
  <c r="G11" i="53" s="1"/>
  <c r="B12" i="53"/>
  <c r="F12" i="53" s="1"/>
  <c r="G12" i="53" s="1"/>
  <c r="B13" i="53"/>
  <c r="F13" i="53" s="1"/>
  <c r="G13" i="53" s="1"/>
  <c r="B14" i="53"/>
  <c r="F14" i="53" s="1"/>
  <c r="G14" i="53" s="1"/>
  <c r="B15" i="53"/>
  <c r="F15" i="53" s="1"/>
  <c r="G15" i="53" s="1"/>
  <c r="B16" i="53"/>
  <c r="F16" i="53" s="1"/>
  <c r="G16" i="53" s="1"/>
  <c r="B17" i="53"/>
  <c r="F17" i="53" s="1"/>
  <c r="G17" i="53" s="1"/>
  <c r="J7" i="50"/>
  <c r="F6" i="50"/>
  <c r="G6" i="50"/>
  <c r="H6" i="50"/>
  <c r="I6" i="50"/>
  <c r="J6" i="50"/>
  <c r="B7" i="32" l="1"/>
  <c r="C7" i="32"/>
  <c r="D7" i="32"/>
  <c r="E7" i="32"/>
  <c r="B8" i="32"/>
  <c r="C8" i="32"/>
  <c r="D8" i="32"/>
  <c r="E8" i="32"/>
  <c r="B9" i="32"/>
  <c r="C9" i="32"/>
  <c r="D9" i="32"/>
  <c r="E9" i="32"/>
  <c r="B10" i="32"/>
  <c r="C10" i="32"/>
  <c r="D10" i="32"/>
  <c r="E10" i="32"/>
  <c r="B11" i="32"/>
  <c r="C11" i="32"/>
  <c r="D11" i="32"/>
  <c r="E11" i="32"/>
  <c r="B12" i="32"/>
  <c r="C12" i="32"/>
  <c r="D12" i="32"/>
  <c r="E12" i="32"/>
  <c r="B13" i="32"/>
  <c r="C13" i="32"/>
  <c r="D13" i="32"/>
  <c r="E13" i="32"/>
  <c r="B14" i="32"/>
  <c r="C14" i="32"/>
  <c r="D14" i="32"/>
  <c r="E14" i="32"/>
  <c r="B15" i="32"/>
  <c r="C15" i="32"/>
  <c r="D15" i="32"/>
  <c r="E15" i="32"/>
  <c r="B16" i="32"/>
  <c r="C16" i="32"/>
  <c r="D16" i="32"/>
  <c r="E16" i="32"/>
  <c r="C6" i="32"/>
  <c r="D6" i="32"/>
  <c r="E6" i="32"/>
  <c r="B6" i="32"/>
  <c r="F7" i="52"/>
  <c r="F7" i="32" s="1"/>
  <c r="G7" i="52"/>
  <c r="F8" i="52"/>
  <c r="G8" i="52"/>
  <c r="F9" i="52"/>
  <c r="G9" i="52"/>
  <c r="F10" i="52"/>
  <c r="G10" i="52"/>
  <c r="H10" i="52" s="1"/>
  <c r="F11" i="52"/>
  <c r="F11" i="32" s="1"/>
  <c r="G11" i="52"/>
  <c r="F12" i="52"/>
  <c r="G12" i="52"/>
  <c r="F13" i="52"/>
  <c r="G13" i="52"/>
  <c r="F14" i="52"/>
  <c r="G14" i="52"/>
  <c r="F15" i="52"/>
  <c r="F15" i="32" s="1"/>
  <c r="G15" i="52"/>
  <c r="F16" i="52"/>
  <c r="G16" i="52"/>
  <c r="G6" i="52"/>
  <c r="G6" i="32" s="1"/>
  <c r="F6" i="52"/>
  <c r="H6" i="52" s="1"/>
  <c r="H6" i="32" s="1"/>
  <c r="F10" i="32" l="1"/>
  <c r="F6" i="32"/>
  <c r="F9" i="32"/>
  <c r="G12" i="32"/>
  <c r="H13" i="52"/>
  <c r="H16" i="52"/>
  <c r="H16" i="32"/>
  <c r="G10" i="32"/>
  <c r="H14" i="52"/>
  <c r="H14" i="32" s="1"/>
  <c r="G13" i="32"/>
  <c r="G14" i="32"/>
  <c r="G9" i="32"/>
  <c r="H11" i="52"/>
  <c r="H11" i="32" s="1"/>
  <c r="G8" i="32"/>
  <c r="H9" i="52"/>
  <c r="H9" i="32" s="1"/>
  <c r="H13" i="32"/>
  <c r="H10" i="32"/>
  <c r="F16" i="32"/>
  <c r="H12" i="52"/>
  <c r="H12" i="32" s="1"/>
  <c r="F8" i="32"/>
  <c r="H8" i="52"/>
  <c r="H8" i="32" s="1"/>
  <c r="F12" i="32"/>
  <c r="G15" i="32"/>
  <c r="G11" i="32"/>
  <c r="G7" i="32"/>
  <c r="H15" i="52"/>
  <c r="F13" i="32"/>
  <c r="H15" i="32"/>
  <c r="H7" i="52"/>
  <c r="H7" i="32" s="1"/>
  <c r="F14" i="32"/>
  <c r="G16" i="32"/>
  <c r="E5" i="33" l="1"/>
  <c r="E6" i="33" s="1"/>
  <c r="E7" i="33" s="1"/>
  <c r="E8" i="33" s="1"/>
  <c r="F5" i="33"/>
  <c r="F6" i="33" s="1"/>
  <c r="F7" i="33" s="1"/>
  <c r="F8" i="33" s="1"/>
  <c r="G5" i="33"/>
  <c r="G6" i="33" s="1"/>
  <c r="G7" i="33" s="1"/>
  <c r="G8" i="33" s="1"/>
  <c r="G10" i="33" l="1"/>
  <c r="G14" i="33" s="1"/>
  <c r="G11" i="33"/>
  <c r="G9" i="33"/>
  <c r="G12" i="33" s="1"/>
  <c r="F10" i="33"/>
  <c r="F14" i="33" s="1"/>
  <c r="F9" i="33"/>
  <c r="F12" i="33" s="1"/>
  <c r="F11" i="33"/>
  <c r="E9" i="33"/>
  <c r="E12" i="33" s="1"/>
  <c r="E11" i="33"/>
  <c r="E10" i="33"/>
  <c r="E14" i="33" s="1"/>
  <c r="E7" i="29"/>
  <c r="E8" i="29"/>
  <c r="E9" i="29"/>
  <c r="E10" i="29"/>
  <c r="E11" i="29"/>
  <c r="E12" i="29"/>
  <c r="E13" i="29"/>
  <c r="E14" i="29"/>
  <c r="E15" i="29"/>
  <c r="E17" i="29"/>
  <c r="E18" i="29"/>
  <c r="E19" i="29"/>
  <c r="E20" i="29"/>
  <c r="E21" i="29"/>
  <c r="E22" i="29"/>
  <c r="E23" i="29"/>
  <c r="E24" i="29"/>
  <c r="E25" i="29"/>
  <c r="E26" i="29"/>
  <c r="E27" i="29"/>
  <c r="E28" i="29"/>
  <c r="E30" i="29"/>
  <c r="E31" i="29"/>
  <c r="E32" i="29"/>
  <c r="E35" i="29"/>
  <c r="E36" i="29"/>
  <c r="E37" i="29"/>
  <c r="E38" i="29"/>
  <c r="E39" i="29"/>
  <c r="E16" i="29"/>
  <c r="F40" i="29"/>
  <c r="G40" i="29"/>
  <c r="H40" i="29"/>
  <c r="I40" i="29"/>
  <c r="J40" i="29"/>
  <c r="K40" i="29"/>
  <c r="L40" i="29"/>
  <c r="M40" i="29"/>
  <c r="D40" i="29"/>
  <c r="F33" i="29"/>
  <c r="G33" i="29"/>
  <c r="H33" i="29"/>
  <c r="I33" i="29"/>
  <c r="J33" i="29"/>
  <c r="K33" i="29"/>
  <c r="L33" i="29"/>
  <c r="M33" i="29"/>
  <c r="M29" i="29"/>
  <c r="L29" i="29"/>
  <c r="K29" i="29"/>
  <c r="J29" i="29"/>
  <c r="I29" i="29"/>
  <c r="H29" i="29"/>
  <c r="G29" i="29"/>
  <c r="F29" i="29"/>
  <c r="C40" i="29"/>
  <c r="B40" i="29"/>
  <c r="C33" i="29"/>
  <c r="D33" i="29"/>
  <c r="B33" i="29"/>
  <c r="C29" i="29"/>
  <c r="D29" i="29"/>
  <c r="B29" i="29"/>
  <c r="B34" i="29" l="1"/>
  <c r="E40" i="29"/>
  <c r="F34" i="29"/>
  <c r="F41" i="29" s="1"/>
  <c r="D34" i="29"/>
  <c r="D41" i="29" s="1"/>
  <c r="H34" i="29"/>
  <c r="H41" i="29" s="1"/>
  <c r="K34" i="29"/>
  <c r="K41" i="29" s="1"/>
  <c r="I34" i="29"/>
  <c r="I41" i="29" s="1"/>
  <c r="G34" i="29"/>
  <c r="G41" i="29" s="1"/>
  <c r="L34" i="29"/>
  <c r="L41" i="29" s="1"/>
  <c r="E33" i="29"/>
  <c r="J34" i="29"/>
  <c r="J41" i="29" s="1"/>
  <c r="C34" i="29"/>
  <c r="C41" i="29" s="1"/>
  <c r="E29" i="29"/>
  <c r="B41" i="29"/>
  <c r="M34" i="29"/>
  <c r="M41" i="29" s="1"/>
  <c r="E13" i="33"/>
  <c r="F13" i="33"/>
  <c r="G13" i="33"/>
  <c r="L33" i="12"/>
  <c r="L29" i="12"/>
  <c r="L27" i="12"/>
  <c r="E34" i="29" l="1"/>
  <c r="E41" i="29" s="1"/>
  <c r="J14" i="50"/>
  <c r="J15" i="50" l="1"/>
  <c r="J13" i="50"/>
  <c r="J12" i="50"/>
  <c r="J11" i="50"/>
  <c r="J10" i="50"/>
  <c r="I15" i="50"/>
  <c r="I14" i="50"/>
  <c r="H15" i="50" l="1"/>
  <c r="G15" i="50"/>
  <c r="F15" i="50"/>
  <c r="H14" i="50"/>
  <c r="G14" i="50"/>
  <c r="F14" i="50"/>
  <c r="I13" i="50"/>
  <c r="H13" i="50"/>
  <c r="G13" i="50"/>
  <c r="F13" i="50"/>
  <c r="I12" i="50"/>
  <c r="H12" i="50"/>
  <c r="G12" i="50"/>
  <c r="F12" i="50"/>
  <c r="I10" i="50"/>
  <c r="H10" i="50"/>
  <c r="G10" i="50"/>
  <c r="F10" i="50"/>
  <c r="L32" i="12" l="1"/>
  <c r="L31" i="12"/>
  <c r="L30" i="12"/>
  <c r="L28" i="12"/>
  <c r="L26" i="12"/>
  <c r="L25" i="12"/>
  <c r="L24" i="12"/>
  <c r="L23" i="12"/>
  <c r="L22" i="12"/>
  <c r="L21" i="12"/>
  <c r="L20" i="12"/>
  <c r="L19" i="12"/>
  <c r="L18" i="12"/>
  <c r="L17" i="12"/>
  <c r="L16" i="12"/>
  <c r="L15" i="12"/>
  <c r="L14" i="12"/>
  <c r="L13" i="12"/>
  <c r="L12" i="12"/>
  <c r="L11" i="12"/>
  <c r="L10" i="12"/>
  <c r="L9" i="12"/>
  <c r="L8" i="12"/>
  <c r="L7" i="12"/>
  <c r="L6" i="12"/>
</calcChain>
</file>

<file path=xl/sharedStrings.xml><?xml version="1.0" encoding="utf-8"?>
<sst xmlns="http://schemas.openxmlformats.org/spreadsheetml/2006/main" count="498" uniqueCount="314">
  <si>
    <t>Autres</t>
  </si>
  <si>
    <t>Ensemble</t>
  </si>
  <si>
    <t>Total</t>
  </si>
  <si>
    <t>Académies</t>
  </si>
  <si>
    <t>Aix-Marseille</t>
  </si>
  <si>
    <t xml:space="preserve">Amiens         </t>
  </si>
  <si>
    <t xml:space="preserve">Besançon       </t>
  </si>
  <si>
    <t xml:space="preserve">Bordeaux       </t>
  </si>
  <si>
    <t>Clermont-Ferrand</t>
  </si>
  <si>
    <t xml:space="preserve">Corse          </t>
  </si>
  <si>
    <t xml:space="preserve">Dijon          </t>
  </si>
  <si>
    <t xml:space="preserve">Grenoble </t>
  </si>
  <si>
    <t xml:space="preserve">Lille          </t>
  </si>
  <si>
    <t xml:space="preserve">Limoges        </t>
  </si>
  <si>
    <t xml:space="preserve">Lyon           </t>
  </si>
  <si>
    <t xml:space="preserve">Montpellier    </t>
  </si>
  <si>
    <t>Nancy-Metz</t>
  </si>
  <si>
    <t xml:space="preserve">Nantes         </t>
  </si>
  <si>
    <t xml:space="preserve">Nice           </t>
  </si>
  <si>
    <t>Orléans-Tours</t>
  </si>
  <si>
    <t xml:space="preserve">Poitiers       </t>
  </si>
  <si>
    <t xml:space="preserve">Reims          </t>
  </si>
  <si>
    <t xml:space="preserve">Rennes         </t>
  </si>
  <si>
    <t xml:space="preserve">Strasbourg     </t>
  </si>
  <si>
    <t xml:space="preserve">Toulouse       </t>
  </si>
  <si>
    <t>Paris</t>
  </si>
  <si>
    <t>Créteil</t>
  </si>
  <si>
    <t xml:space="preserve">Versailles     </t>
  </si>
  <si>
    <t>Guadeloupe</t>
  </si>
  <si>
    <t>Guyane</t>
  </si>
  <si>
    <t>Martinique</t>
  </si>
  <si>
    <t>Mayotte</t>
  </si>
  <si>
    <t>Diplômes LMD</t>
  </si>
  <si>
    <t>Professions de santé</t>
  </si>
  <si>
    <t>Lycées</t>
  </si>
  <si>
    <t>dont privé</t>
  </si>
  <si>
    <t xml:space="preserve">Autres écoles de spécialités diverses </t>
  </si>
  <si>
    <t>CPGE</t>
  </si>
  <si>
    <t>Écoles normales supérieures</t>
  </si>
  <si>
    <t>Écoles juridiques et administratives</t>
  </si>
  <si>
    <t>Écoles de journalisme et écoles littéraires</t>
  </si>
  <si>
    <t>Écoles d'architecture</t>
  </si>
  <si>
    <t>Écoles vétérinaires</t>
  </si>
  <si>
    <t>CPGE  + préparations intégrées</t>
  </si>
  <si>
    <t>Écoles d'ingénieurs</t>
  </si>
  <si>
    <t>Écoles supérieures artistiques et culturelles</t>
  </si>
  <si>
    <t>2014-15</t>
  </si>
  <si>
    <t>La Réunion</t>
  </si>
  <si>
    <t>2015-2016</t>
  </si>
  <si>
    <t>2014-2015</t>
  </si>
  <si>
    <t>2010-2011</t>
  </si>
  <si>
    <t>2005-2006</t>
  </si>
  <si>
    <t>2000-2001</t>
  </si>
  <si>
    <t>Année</t>
  </si>
  <si>
    <t>Universités</t>
  </si>
  <si>
    <t>2015-16</t>
  </si>
  <si>
    <t>Sciences</t>
  </si>
  <si>
    <t>Santé</t>
  </si>
  <si>
    <t xml:space="preserve">STAPS </t>
  </si>
  <si>
    <t>Arts, lettres, langues, SHS</t>
  </si>
  <si>
    <t>Économie, AES</t>
  </si>
  <si>
    <t>Droit, sciences politiques</t>
  </si>
  <si>
    <t>Retraités et inactifs</t>
  </si>
  <si>
    <t>Ouvriers</t>
  </si>
  <si>
    <t>Employés</t>
  </si>
  <si>
    <t>Professions Intermédiaires</t>
  </si>
  <si>
    <t>Cadres et professions intellectuelles supérieures</t>
  </si>
  <si>
    <t>Agriculteurs, artisans, commerçants et chefs d'entreprise</t>
  </si>
  <si>
    <t>Ensemble univ.</t>
  </si>
  <si>
    <t>Non réponse</t>
  </si>
  <si>
    <t>Universités - Sciences, Staps</t>
  </si>
  <si>
    <t>Universités - Droit, économie, AES</t>
  </si>
  <si>
    <t>Universités - Médecine, odontologie, pharmacie</t>
  </si>
  <si>
    <t>Boursiers sur critères sociaux</t>
  </si>
  <si>
    <t>dont aide au mérite</t>
  </si>
  <si>
    <t>En % d'étudiants concernés</t>
  </si>
  <si>
    <t xml:space="preserve"> </t>
  </si>
  <si>
    <t>Écoles de commerce, gestion et vente</t>
  </si>
  <si>
    <t>2016-2017</t>
  </si>
  <si>
    <t>2016-17</t>
  </si>
  <si>
    <t>2017-2018</t>
  </si>
  <si>
    <t>Universités - Langues, lettres, sciences humaines</t>
  </si>
  <si>
    <t xml:space="preserve">Total </t>
  </si>
  <si>
    <t>2018-2019</t>
  </si>
  <si>
    <t>Code</t>
  </si>
  <si>
    <t>Académie</t>
  </si>
  <si>
    <t>Part du privé</t>
  </si>
  <si>
    <t>Amiens</t>
  </si>
  <si>
    <t>Bordeaux</t>
  </si>
  <si>
    <t>Corse</t>
  </si>
  <si>
    <t>Dijon</t>
  </si>
  <si>
    <t>Grenoble</t>
  </si>
  <si>
    <t>Lille</t>
  </si>
  <si>
    <t>Limoges</t>
  </si>
  <si>
    <t>Lyon</t>
  </si>
  <si>
    <t>Montpellier</t>
  </si>
  <si>
    <t>Nantes</t>
  </si>
  <si>
    <t>Nice</t>
  </si>
  <si>
    <t>Poitiers</t>
  </si>
  <si>
    <t>Reims</t>
  </si>
  <si>
    <t>Rennes</t>
  </si>
  <si>
    <t>Strasbourg</t>
  </si>
  <si>
    <t>Toulouse</t>
  </si>
  <si>
    <t>Versailles</t>
  </si>
  <si>
    <t>2017-18</t>
  </si>
  <si>
    <t>2018-19</t>
  </si>
  <si>
    <t>En % d'étudiants concernés (méthode révisée)</t>
  </si>
  <si>
    <t>ancienne méthode</t>
  </si>
  <si>
    <t>méthode révisée</t>
  </si>
  <si>
    <t xml:space="preserve">STS </t>
  </si>
  <si>
    <t>STS</t>
  </si>
  <si>
    <t>Cartes</t>
  </si>
  <si>
    <t>Répartition (%)</t>
  </si>
  <si>
    <t>Sommaire</t>
  </si>
  <si>
    <t>Normandie</t>
  </si>
  <si>
    <t>2019-2020</t>
  </si>
  <si>
    <t>02</t>
  </si>
  <si>
    <t>03</t>
  </si>
  <si>
    <t>04</t>
  </si>
  <si>
    <t>06</t>
  </si>
  <si>
    <t>07</t>
  </si>
  <si>
    <t>08</t>
  </si>
  <si>
    <t>09</t>
  </si>
  <si>
    <t>01</t>
  </si>
  <si>
    <t>70</t>
  </si>
  <si>
    <t xml:space="preserve">hors inscriptions simultanées en licence et en CPGE </t>
  </si>
  <si>
    <t>Cursus licence</t>
  </si>
  <si>
    <t>Cursus master</t>
  </si>
  <si>
    <t>hors inscriptions simultanées Licence-CPGE</t>
  </si>
  <si>
    <t>2020-2021</t>
  </si>
  <si>
    <t>STS et assimilés (scolaires)</t>
  </si>
  <si>
    <t>2019-20</t>
  </si>
  <si>
    <t>2020-21</t>
  </si>
  <si>
    <t>2021-22</t>
  </si>
  <si>
    <t>2021-2022</t>
  </si>
  <si>
    <t>Ensemble des étudiants</t>
  </si>
  <si>
    <t>Formations paramédicales et sociales (1)</t>
  </si>
  <si>
    <t>* Les proportions sont calculées en excluant les étudiants pour lesquels l'origine n'est pas renseignée, soit 16 % d'entre eux</t>
  </si>
  <si>
    <t>NB : Le territoire en haut à gauche correspond au zoom sur l'académie de Paris</t>
  </si>
  <si>
    <t>Total enseignement supérieur</t>
  </si>
  <si>
    <t>Formations d'ingénieurs (yc en partenariat)</t>
  </si>
  <si>
    <t>Effectifs</t>
  </si>
  <si>
    <t>Droit sciences politiques</t>
  </si>
  <si>
    <t>Sciences économiques, gestion</t>
  </si>
  <si>
    <t>AES</t>
  </si>
  <si>
    <t>Pluridroit, sciences économiques, AES</t>
  </si>
  <si>
    <t>Total économie, AES</t>
  </si>
  <si>
    <t>Arts, lettres, sciences du langage</t>
  </si>
  <si>
    <t>Langues</t>
  </si>
  <si>
    <t>Sciences humaines et sociales</t>
  </si>
  <si>
    <t>Plurilettres, langues, sciences humaines</t>
  </si>
  <si>
    <t>Total arts, lettres, langues, SHS</t>
  </si>
  <si>
    <t>Sciences fondamentales et application</t>
  </si>
  <si>
    <t>Sciences de la nature et de la vie</t>
  </si>
  <si>
    <t>Plurisciences</t>
  </si>
  <si>
    <t>Total sciences</t>
  </si>
  <si>
    <t>Staps</t>
  </si>
  <si>
    <t>Interdisciplinaire (2)</t>
  </si>
  <si>
    <t>Total disciplines générales</t>
  </si>
  <si>
    <t>Médecine-odontologie</t>
  </si>
  <si>
    <t>Pharmacie</t>
  </si>
  <si>
    <t>Plurisanté</t>
  </si>
  <si>
    <t>Total disciplines de santé</t>
  </si>
  <si>
    <t>Retour au sommaire</t>
  </si>
  <si>
    <t>2022-23</t>
  </si>
  <si>
    <t>2022-2023</t>
  </si>
  <si>
    <t>Variation annuelle hors CPGE (en %) (4)</t>
  </si>
  <si>
    <r>
      <t>*** Y compris les formations d’ingénieurs en partenariat.</t>
    </r>
    <r>
      <rPr>
        <b/>
        <sz val="8"/>
        <rFont val="Arial"/>
        <family val="2"/>
      </rPr>
      <t/>
    </r>
  </si>
  <si>
    <t>Champ : France.</t>
  </si>
  <si>
    <t>Champ : France</t>
  </si>
  <si>
    <t>►Champ : France.</t>
  </si>
  <si>
    <t> Champ : France.</t>
  </si>
  <si>
    <r>
      <t xml:space="preserve">Graphique 5 - Part des femmes dans les différentes formations d'enseignement supérieur </t>
    </r>
    <r>
      <rPr>
        <sz val="12"/>
        <color rgb="FF000000"/>
        <rFont val="Arial"/>
        <family val="2"/>
      </rPr>
      <t>(en %)</t>
    </r>
  </si>
  <si>
    <t>En % des boursiers par type de de formation (1)</t>
  </si>
  <si>
    <r>
      <rPr>
        <b/>
        <sz val="8"/>
        <rFont val="Arial"/>
        <family val="2"/>
      </rPr>
      <t>1</t>
    </r>
    <r>
      <rPr>
        <sz val="8"/>
        <rFont val="Arial"/>
        <family val="2"/>
      </rPr>
      <t>. Bourses sur critères sociaux du MESR et bourses sur critères universitaires (supprimées en 2008).</t>
    </r>
  </si>
  <si>
    <r>
      <rPr>
        <b/>
        <sz val="8"/>
        <rFont val="Arial"/>
        <family val="2"/>
      </rPr>
      <t>2</t>
    </r>
    <r>
      <rPr>
        <sz val="8"/>
        <rFont val="Arial"/>
        <family val="2"/>
      </rPr>
      <t>. Avant révision, cela comprend les universités, universités de technologie, écoles normales supérieures, instituts nationaux polytechniques, instituts d'études politiques, établissements privés d'enseignement universitaire. Après révision, uniquement les universités.</t>
    </r>
  </si>
  <si>
    <t>Universités et assimilés (2)</t>
  </si>
  <si>
    <t>BUT</t>
  </si>
  <si>
    <t>2023-2024</t>
  </si>
  <si>
    <t>2023-24</t>
  </si>
  <si>
    <t>Université</t>
  </si>
  <si>
    <t>dont BUT</t>
  </si>
  <si>
    <t>dont formations d'ingénieurs</t>
  </si>
  <si>
    <t>Formations d'ingénieurs hors université</t>
  </si>
  <si>
    <r>
      <t xml:space="preserve">1. </t>
    </r>
    <r>
      <rPr>
        <sz val="8.5"/>
        <rFont val="Arial"/>
        <family val="2"/>
      </rPr>
      <t xml:space="preserve">Périmètre 2019 soit avant la création ou modification à partir de 2020 de grands ensembles universitaires (EPE). </t>
    </r>
  </si>
  <si>
    <r>
      <rPr>
        <b/>
        <sz val="8.5"/>
        <rFont val="Arial"/>
        <family val="2"/>
      </rPr>
      <t>2.</t>
    </r>
    <r>
      <rPr>
        <sz val="8.5"/>
        <rFont val="Arial"/>
        <family val="2"/>
      </rPr>
      <t xml:space="preserve"> Les diplômes interdisciplinaires sont les DU Pareo (passeport vers la réussite et l'orientation).</t>
    </r>
  </si>
  <si>
    <r>
      <t xml:space="preserve">Graphique 5 - Part des femmes dans les différentes formations d'enseignement supérieur </t>
    </r>
    <r>
      <rPr>
        <sz val="11"/>
        <rFont val="Arial"/>
        <family val="2"/>
      </rPr>
      <t>(en %)</t>
    </r>
  </si>
  <si>
    <t>hors inscriptions simultanées licence-CPGE</t>
  </si>
  <si>
    <t>Cursus doctorat</t>
  </si>
  <si>
    <t>Ensemble (1)</t>
  </si>
  <si>
    <t xml:space="preserve">Evolution 2023/2024 (%)
</t>
  </si>
  <si>
    <r>
      <t xml:space="preserve">Formations d'ingénieurs </t>
    </r>
    <r>
      <rPr>
        <b/>
        <vertAlign val="superscript"/>
        <sz val="8"/>
        <color indexed="9"/>
        <rFont val="Arial"/>
        <family val="2"/>
      </rPr>
      <t>(1)</t>
    </r>
  </si>
  <si>
    <r>
      <t xml:space="preserve">Universités </t>
    </r>
    <r>
      <rPr>
        <vertAlign val="superscript"/>
        <sz val="8"/>
        <rFont val="Arial"/>
        <family val="2"/>
      </rPr>
      <t>(2)</t>
    </r>
  </si>
  <si>
    <r>
      <t xml:space="preserve">Écoles paramédicales hors université </t>
    </r>
    <r>
      <rPr>
        <vertAlign val="superscript"/>
        <sz val="8"/>
        <rFont val="Arial"/>
        <family val="2"/>
      </rPr>
      <t>(4)</t>
    </r>
  </si>
  <si>
    <r>
      <t xml:space="preserve">Écoles préparant aux fonctions sociales </t>
    </r>
    <r>
      <rPr>
        <vertAlign val="superscript"/>
        <sz val="8"/>
        <rFont val="Arial"/>
        <family val="2"/>
      </rPr>
      <t>(4)</t>
    </r>
  </si>
  <si>
    <r>
      <rPr>
        <b/>
        <vertAlign val="superscript"/>
        <sz val="8"/>
        <rFont val="Arial"/>
        <family val="2"/>
      </rPr>
      <t>(1)</t>
    </r>
    <r>
      <rPr>
        <b/>
        <sz val="8"/>
        <rFont val="Arial"/>
        <family val="2"/>
      </rPr>
      <t xml:space="preserve"> </t>
    </r>
    <r>
      <rPr>
        <sz val="8"/>
        <rFont val="Arial"/>
        <family val="2"/>
      </rPr>
      <t>Y compris les formations d’ingénieurs en partenariat, soit 13 256 étudiants en 2024.</t>
    </r>
  </si>
  <si>
    <r>
      <rPr>
        <b/>
        <vertAlign val="superscript"/>
        <sz val="8"/>
        <rFont val="Arial"/>
        <family val="2"/>
      </rPr>
      <t>(2)</t>
    </r>
    <r>
      <rPr>
        <sz val="8"/>
        <rFont val="Arial"/>
        <family val="2"/>
      </rPr>
      <t xml:space="preserve"> Périmètre 2019, soit sans prise en compte du périmètre des grands ensembles universitaires créés ou modifiés par décrets en 2020, en application de l’ordonnance sur les établissements expérimentaux.</t>
    </r>
  </si>
  <si>
    <r>
      <rPr>
        <b/>
        <vertAlign val="superscript"/>
        <sz val="8"/>
        <rFont val="Arial"/>
        <family val="2"/>
      </rPr>
      <t>(4)</t>
    </r>
    <r>
      <rPr>
        <b/>
        <sz val="8"/>
        <rFont val="Arial"/>
        <family val="2"/>
      </rPr>
      <t xml:space="preserve"> </t>
    </r>
    <r>
      <rPr>
        <sz val="8"/>
        <rFont val="Arial"/>
        <family val="2"/>
      </rPr>
      <t xml:space="preserve">Données provisoires en 2024-2025 pour les formations paramédicales et sociales (reconduction des données 2023-2024). </t>
    </r>
  </si>
  <si>
    <r>
      <rPr>
        <b/>
        <sz val="8"/>
        <rFont val="Arial"/>
        <family val="2"/>
      </rPr>
      <t>Champ :</t>
    </r>
    <r>
      <rPr>
        <sz val="8"/>
        <rFont val="Arial"/>
        <family val="2"/>
      </rPr>
      <t xml:space="preserve"> France</t>
    </r>
  </si>
  <si>
    <r>
      <rPr>
        <b/>
        <sz val="8"/>
        <rFont val="Arial"/>
        <family val="2"/>
      </rPr>
      <t>Lecture</t>
    </r>
    <r>
      <rPr>
        <sz val="8"/>
        <rFont val="Arial"/>
        <family val="2"/>
      </rPr>
      <t xml:space="preserve"> : à la rentrée 2024, 1 077 900 étudiants sont inscrits dans une université pour y préparer un diplôme de type LMD (licence, master, doctorat), au périmètre universitaire strict et hors inscriptions simultanées en CPGE.</t>
    </r>
  </si>
  <si>
    <t>2024-2025</t>
  </si>
  <si>
    <t>Total France hors DROM et Île-de-France</t>
  </si>
  <si>
    <t>Total Île-de-France</t>
  </si>
  <si>
    <t>Total DROM</t>
  </si>
  <si>
    <t>STS et assimilés (hors apprentissage)</t>
  </si>
  <si>
    <t>Écoles de commerce, de gestion et de vente (hors STS)</t>
  </si>
  <si>
    <t>dont hors apprentissage</t>
  </si>
  <si>
    <t>dont en apprentissage</t>
  </si>
  <si>
    <t xml:space="preserve">Évolution 2023/2024 (%) </t>
  </si>
  <si>
    <t>STS et assimilés (en apprentissage)</t>
  </si>
  <si>
    <t>Total France Hexagone</t>
  </si>
  <si>
    <t>Total France Hexagone + DROM</t>
  </si>
  <si>
    <t>10</t>
  </si>
  <si>
    <t>11</t>
  </si>
  <si>
    <t>12</t>
  </si>
  <si>
    <t>13</t>
  </si>
  <si>
    <t>14</t>
  </si>
  <si>
    <t>15</t>
  </si>
  <si>
    <t>16</t>
  </si>
  <si>
    <t>17</t>
  </si>
  <si>
    <t>18</t>
  </si>
  <si>
    <t>19</t>
  </si>
  <si>
    <t>20</t>
  </si>
  <si>
    <t>22</t>
  </si>
  <si>
    <t>23</t>
  </si>
  <si>
    <t>24</t>
  </si>
  <si>
    <t>25</t>
  </si>
  <si>
    <t>27</t>
  </si>
  <si>
    <t>28</t>
  </si>
  <si>
    <t>31</t>
  </si>
  <si>
    <t>32</t>
  </si>
  <si>
    <t>33</t>
  </si>
  <si>
    <t>43</t>
  </si>
  <si>
    <t>Besançon</t>
  </si>
  <si>
    <t>Evolution des effectifs d'étudiants entre 2023 et 2024</t>
  </si>
  <si>
    <t>2024-25</t>
  </si>
  <si>
    <t>STS et assimilés hors apprentissage</t>
  </si>
  <si>
    <t>STS et assimilés en apprentissage</t>
  </si>
  <si>
    <r>
      <rPr>
        <b/>
        <sz val="8"/>
        <rFont val="Arial"/>
        <family val="2"/>
      </rPr>
      <t>1.</t>
    </r>
    <r>
      <rPr>
        <sz val="8"/>
        <rFont val="Arial"/>
        <family val="2"/>
      </rPr>
      <t xml:space="preserve"> Les dernières données disponibles portent sur 2023-2024.</t>
    </r>
  </si>
  <si>
    <t>Graphique 6 - Origine sociale* des étudiants français en 2024-2025 (en %)</t>
  </si>
  <si>
    <t>Écoles paramédicales et sociales (2)</t>
  </si>
  <si>
    <t>Écoles de commerce, gestion et de vente</t>
  </si>
  <si>
    <r>
      <t xml:space="preserve">**** Données 2023-2024 pour les formations paramédicales et sociales. </t>
    </r>
    <r>
      <rPr>
        <b/>
        <sz val="8"/>
        <rFont val="Arial"/>
        <family val="2"/>
      </rPr>
      <t/>
    </r>
  </si>
  <si>
    <t>Etudiants étrangers</t>
  </si>
  <si>
    <t xml:space="preserve">Etudiants étrangers </t>
  </si>
  <si>
    <t xml:space="preserve">Etudiants français </t>
  </si>
  <si>
    <t>Public hors apprentissage</t>
  </si>
  <si>
    <t>Privé hors apprentissage</t>
  </si>
  <si>
    <t>Public en apprentissage</t>
  </si>
  <si>
    <t>Privé en apprentissage</t>
  </si>
  <si>
    <t>Ensemble public</t>
  </si>
  <si>
    <t>Ensemble privé</t>
  </si>
  <si>
    <t xml:space="preserve">(2) Données provisoires en 2024-2025 pour les formations paramédicales et sociales (reconduction des données 2023-2024 pour les enquêtes 'santé' et 'social'). </t>
  </si>
  <si>
    <t>Part des étudiants</t>
  </si>
  <si>
    <t>Form. d’ingénieurs **</t>
  </si>
  <si>
    <t>Form. d'ingénieurs hors université**</t>
  </si>
  <si>
    <t>Ecoles paramédicales et sociales***</t>
  </si>
  <si>
    <t>Graphique 7 - Évolution des effectifs étudiants français et étrangers depuis 2014, base 100 en 2014</t>
  </si>
  <si>
    <r>
      <t>Annexe 1 - Nombre d'étudiants inscrits dans l'enseignement supérieur en fonction de la filière et du type d'établissement</t>
    </r>
    <r>
      <rPr>
        <b/>
        <sz val="11"/>
        <color indexed="10"/>
        <rFont val="Arial"/>
        <family val="2"/>
      </rPr>
      <t xml:space="preserve"> </t>
    </r>
    <r>
      <rPr>
        <b/>
        <sz val="11"/>
        <rFont val="Arial"/>
        <family val="2"/>
      </rPr>
      <t xml:space="preserve">en 2024-2025 </t>
    </r>
    <r>
      <rPr>
        <sz val="11"/>
        <rFont val="Arial"/>
        <family val="2"/>
      </rPr>
      <t>(en milliers)</t>
    </r>
  </si>
  <si>
    <t>Total (3)</t>
  </si>
  <si>
    <r>
      <rPr>
        <b/>
        <sz val="8.5"/>
        <rFont val="Arial"/>
        <family val="2"/>
      </rPr>
      <t>3.</t>
    </r>
    <r>
      <rPr>
        <sz val="8.5"/>
        <rFont val="Arial"/>
        <family val="2"/>
      </rPr>
      <t xml:space="preserve">  Le total global inclut les inscriptions dans des diplômes paramédicaux hors diplôme d'État d'infirmiers de grade licence ; 27 604 inscriptions sont concernées, en hausse de 7,2 % sur un an (l'universitarisation de ces formations se poursuit et prend de l'ampleur avec l'apparition de certaines d'entre elles sur la plateforme Parcoursup) ; en incluant le DE Infirmier grade licence, 111 493 inscriptions sont couvertes par ces diplômes (en hausse de 3,7 % sur un an).</t>
    </r>
  </si>
  <si>
    <r>
      <rPr>
        <b/>
        <sz val="8.5"/>
        <rFont val="Arial"/>
        <family val="2"/>
      </rPr>
      <t>4.</t>
    </r>
    <r>
      <rPr>
        <sz val="8.5"/>
        <rFont val="Arial"/>
        <family val="2"/>
      </rPr>
      <t xml:space="preserve"> Les évolutions sont calculées à champ constant en retirant en 2024-2025 certaines composantes de l’INSPÉ de Lille dont les effectifs n’étaient pas connus en 2023-2024.</t>
    </r>
  </si>
  <si>
    <t>Graphique 1 - Évolution des effectifs d'inscrits dans l'enseignement supérieur, selon le secteur et l'apprentissage depuis 2014</t>
  </si>
  <si>
    <t>Graphique 2 - Évolution des effectifs d'inscrits dans l'enseignement supérieur, selon le secteur et l'apprentissage depuis 2014, base 100 en 2014</t>
  </si>
  <si>
    <r>
      <t xml:space="preserve">Graphique 3 - </t>
    </r>
    <r>
      <rPr>
        <b/>
        <sz val="11"/>
        <rFont val="Calibri"/>
        <family val="2"/>
      </rPr>
      <t>É</t>
    </r>
    <r>
      <rPr>
        <b/>
        <sz val="11"/>
        <rFont val="Arial"/>
        <family val="2"/>
      </rPr>
      <t>volution des effectifs de l'enseignement supérieur et de l'université</t>
    </r>
    <r>
      <rPr>
        <sz val="11"/>
        <rFont val="Arial"/>
        <family val="2"/>
      </rPr>
      <t xml:space="preserve"> (en milliers)</t>
    </r>
  </si>
  <si>
    <t>Graphique 5 - Part des femmes dans les différentes formations d'enseignement supérieur (en %)</t>
  </si>
  <si>
    <t>Graphique 7 - Évolution des effectifs étudiants français et étrangers en mobilité internationale depuis 2012, base 100 en 2014</t>
  </si>
  <si>
    <t>Annexe 1 - Nombre d'étudiants inscrits dans l'enseignement supérieur en fonction de la filière et du type d'établissement en 2024-2025 (en milliers)</t>
  </si>
  <si>
    <t>IUT (1)</t>
  </si>
  <si>
    <t>Ensemble des universités (hors IUT)</t>
  </si>
  <si>
    <t>IUT (2)</t>
  </si>
  <si>
    <t>Formations d’ingénieurs (3)</t>
  </si>
  <si>
    <r>
      <rPr>
        <b/>
        <sz val="8"/>
        <rFont val="Arial"/>
        <family val="2"/>
      </rPr>
      <t>3.</t>
    </r>
    <r>
      <rPr>
        <sz val="8"/>
        <rFont val="Arial"/>
        <family val="2"/>
      </rPr>
      <t xml:space="preserve"> Y compris les formations d’ingénieurs dépendantes des universités, des INP, des universités de technologies et les formations d’ingénieurs en partenariat.</t>
    </r>
  </si>
  <si>
    <t>Part STS et formations assimilées</t>
  </si>
  <si>
    <t>STS et formations  assimilées</t>
  </si>
  <si>
    <t>Annexe 2 - Répartition des effectifs des universités françaises selon le cursus et la discipline en 2024 - 2025, périmètre historique (1)</t>
  </si>
  <si>
    <t>Autres Formations (hors université)</t>
  </si>
  <si>
    <r>
      <t>Graphique 4 - Evolution des effectifs de l'enseignement supérieur, détail des filières de 2014 à 2024</t>
    </r>
    <r>
      <rPr>
        <sz val="11"/>
        <rFont val="Arial"/>
        <family val="2"/>
      </rPr>
      <t xml:space="preserve"> (en milliers)</t>
    </r>
  </si>
  <si>
    <t>dont formations d'ingénieurs à l'université</t>
  </si>
  <si>
    <t>dont formations d'ingénieurs hors université</t>
  </si>
  <si>
    <r>
      <t>Graphique 4 - Évolution des effectifs de l'enseignement supérieur, détail des filières de 2014 à 2024</t>
    </r>
    <r>
      <rPr>
        <sz val="11"/>
        <rFont val="Arial"/>
        <family val="2"/>
      </rPr>
      <t xml:space="preserve"> (en milliers)</t>
    </r>
  </si>
  <si>
    <t>dont PASS</t>
  </si>
  <si>
    <t>Université hors IUT</t>
  </si>
  <si>
    <r>
      <rPr>
        <b/>
        <vertAlign val="superscript"/>
        <sz val="8"/>
        <rFont val="Arial"/>
        <family val="2"/>
      </rPr>
      <t>(3)</t>
    </r>
    <r>
      <rPr>
        <vertAlign val="superscript"/>
        <sz val="8"/>
        <rFont val="Arial"/>
        <family val="2"/>
      </rPr>
      <t xml:space="preserve"> </t>
    </r>
    <r>
      <rPr>
        <sz val="8"/>
        <rFont val="Arial"/>
        <family val="2"/>
      </rPr>
      <t>Regroupent les établissements privés de « type universitaire » et les « grands établissements », qui délivrent un enseignement de proche de celui des universités : Instituts catholiques, Paris-Dauphine, EHESS, IEP Paris, École nationale supérieure des sciences de l’information et des bibliothèques, Inalco, Observatoire de Paris, École pratique des hautes études, Museum national d'histoire naturelle, École nationale des chartes.</t>
    </r>
  </si>
  <si>
    <t>dont interne ou rattaché aux universités</t>
  </si>
  <si>
    <r>
      <t xml:space="preserve">Ensemble des étudiants inscrits en formation d'ingénieurs </t>
    </r>
    <r>
      <rPr>
        <b/>
        <vertAlign val="superscript"/>
        <sz val="10"/>
        <color rgb="FFFFFFFF"/>
        <rFont val="Arial"/>
        <family val="2"/>
      </rPr>
      <t>(1)</t>
    </r>
  </si>
  <si>
    <r>
      <rPr>
        <vertAlign val="superscript"/>
        <sz val="9"/>
        <rFont val="Arial"/>
        <family val="2"/>
      </rPr>
      <t>(1)</t>
    </r>
    <r>
      <rPr>
        <sz val="9"/>
        <rFont val="Arial"/>
        <family val="2"/>
      </rPr>
      <t xml:space="preserve"> Y compris les formations d'ingénieurs en partenariat.</t>
    </r>
  </si>
  <si>
    <t>Secteur public</t>
  </si>
  <si>
    <t>Etudiants en formation d'ingénieurs sous tutelle du MESRE</t>
  </si>
  <si>
    <t>Etudiants en formation d'ingénieurs sous tutelle d'un autre ministère ou d'une collectivité locale</t>
  </si>
  <si>
    <t>Etudiants en formation d'ingénieurs dans le secteur privé</t>
  </si>
  <si>
    <t>Etudiants en formation d'ingénieurs dans le secteur public</t>
  </si>
  <si>
    <t>Annexe 3 - Répartition des étudiants inscrits dans une formation d'ingénieurs de 2014-2024</t>
  </si>
  <si>
    <t>Annexe 4 - Répartition par académie des principales filières de l'enseignement supérieur en 2024-2025, évolution par rapport à 2023-2024</t>
  </si>
  <si>
    <t>Annexe5 - Évolution du nombre d'étudiants bénéficiant d'une aide financière</t>
  </si>
  <si>
    <t>Annexe 5 - Évolution du nombre d'étudiants bénéficiant d'une aide financière</t>
  </si>
  <si>
    <t>Graphique 1 - Éffectifs d'inscrits dans l'enseignement supérieur, selon le secteur et l'apprentissage, depuis 2014</t>
  </si>
  <si>
    <t>Graphique 3 - Éffectifs de l'enseignement supérieur et de l'université de 2014 à 2024 (en milliers)</t>
  </si>
  <si>
    <t>Graphique 4 - Éffectifs de l'enseignement supérieur, détail des filières (en milliers)</t>
  </si>
  <si>
    <t>Source : SIES-MESRE / Système d'information SISE, données sur les STS et CPGE collectées par la DEPP et le SIES, enquête SIFA de la DEPP, enquêtes spécifiques aux ministères chargés de l’Agriculture, de la Santé, des Affaires sociales et de la Culture.</t>
  </si>
  <si>
    <t>Ensemble des universités</t>
  </si>
  <si>
    <r>
      <t>Autre établissements d'enseignement de type universitaire</t>
    </r>
    <r>
      <rPr>
        <vertAlign val="superscript"/>
        <sz val="8"/>
        <rFont val="Arial"/>
        <family val="2"/>
      </rPr>
      <t xml:space="preserve"> (3)</t>
    </r>
  </si>
  <si>
    <t>(1) Les effectifs excluent ceux de l'IUT de Tarbes, qui est rattaché à l'université technologique de Tarbes, laquelle ne bénéficie pas du statut juridique d'université au sens strict. Les années 2021, 2022 et 2023 ont été perturbées par la mise en place des BUT avec l’ajout d’une 3ème année de formation effective en 2023.</t>
  </si>
  <si>
    <t>STS et assimilées hors apprentissage</t>
  </si>
  <si>
    <t>STS et assimilées en apprentissage</t>
  </si>
  <si>
    <t xml:space="preserve">**** Données 2023-2024 pour les formations paramédicales et sociales. </t>
  </si>
  <si>
    <t>(1) Hors étudiants en STS en apprentissage, pour lesquels la nationalité est mal renseignée</t>
  </si>
  <si>
    <t xml:space="preserve">(1) Données provisoires en 2024-2025 pour les formations paramédicales et sociales (reconduction des données 2023-2024). </t>
  </si>
  <si>
    <t>(2) Écoles d'art, d'architecture, établissements universitaires privés, écoles de commerce à diplôme non visé, autres établissements ou formations de spécialités diverses.</t>
  </si>
  <si>
    <t>Écoles  paramédicales et sociales (1)</t>
  </si>
  <si>
    <t>Autres écoles et formations (2)</t>
  </si>
  <si>
    <r>
      <rPr>
        <b/>
        <sz val="8"/>
        <rFont val="Arial"/>
        <family val="2"/>
      </rPr>
      <t>2</t>
    </r>
    <r>
      <rPr>
        <sz val="8"/>
        <rFont val="Arial"/>
        <family val="2"/>
      </rPr>
      <t xml:space="preserve">. Les effectifs excluent ceux de l'IUT de Tarbes, qui est rattaché à l'université technologique de Tarbes, laquelle ne bénéficie pas du statut juridique d'université au sens strict. </t>
    </r>
  </si>
  <si>
    <t>**L'origine des étudiants n'est pas renseignée pour moins de 15 % des étudiants dans toutes les filières sauf pour les STS en apprentissage (53 %), les écoles de commerce, gestion et de vente (35 %) et les écoles artistiques ou de journalisme (40 %), non représentées.</t>
  </si>
  <si>
    <t>**L'origine des étudiants n'est pas renseignée pour moins de 15 % des étudiants dans toutes les filières sauf pour les STS en apprentissage (53 %), les écoles de commerce, gestion et de vente  (35 %) et les écoles artistiques ou de journalisme (40 %), non représentées.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</si>
</sst>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3" formatCode="_-* #,##0.00_-;\-* #,##0.00_-;_-* &quot;-&quot;??_-;_-@_-"/>
    <numFmt numFmtId="164" formatCode="_-* #,##0.00\ _€_-;\-* #,##0.00\ _€_-;_-* &quot;-&quot;??\ _€_-;_-@_-"/>
    <numFmt numFmtId="165" formatCode="0.0"/>
    <numFmt numFmtId="166" formatCode="0.0%"/>
    <numFmt numFmtId="167" formatCode="#,##0.0"/>
    <numFmt numFmtId="168" formatCode="0&quot; F&quot;;\ \-0&quot; F&quot;"/>
    <numFmt numFmtId="169" formatCode="_-* #,##0.0\ _€_-;\-* #,##0.0\ _€_-;_-* &quot;-&quot;??\ _€_-;_-@_-"/>
    <numFmt numFmtId="170" formatCode="_-* #,##0.0\ _€_-;\-* #,##0.0\ _€_-;_-* &quot;-&quot;?\ _€_-;_-@_-"/>
    <numFmt numFmtId="171" formatCode="_-* #,##0.000\ _€_-;\-* #,##0.000\ _€_-;_-* &quot;-&quot;?\ _€_-;_-@_-"/>
    <numFmt numFmtId="172" formatCode="_-* #,##0.0000\ _€_-;\-* #,##0.0000\ _€_-;_-* &quot;-&quot;?\ _€_-;_-@_-"/>
    <numFmt numFmtId="173" formatCode="_-* #,##0.00\ [$€]_-;\-* #,##0.00\ [$€]_-;_-* &quot;-&quot;??\ [$€]_-;_-@_-"/>
    <numFmt numFmtId="174" formatCode="_(* #,##0_);_(* \(#,##0\);_(* &quot;-&quot;_);_(@_)"/>
    <numFmt numFmtId="175" formatCode="_(* #,##0.00_);_(* \(#,##0.00\);_(* &quot;-&quot;??_);_(@_)"/>
    <numFmt numFmtId="176" formatCode="_(&quot;$&quot;* #,##0_);_(&quot;$&quot;* \(#,##0\);_(&quot;$&quot;* &quot;-&quot;_);_(@_)"/>
    <numFmt numFmtId="177" formatCode="_(&quot;$&quot;* #,##0.00_);_(&quot;$&quot;* \(#,##0.00\);_(&quot;$&quot;* &quot;-&quot;??_);_(@_)"/>
    <numFmt numFmtId="178" formatCode="_-* #,##0.00\ _F_-;\-* #,##0.00\ _F_-;_-* &quot;-&quot;??\ _F_-;_-@_-"/>
    <numFmt numFmtId="179" formatCode="#,##0\ _€"/>
    <numFmt numFmtId="180" formatCode="0.0000"/>
    <numFmt numFmtId="181" formatCode="_-* #,##0\ _€_-;\-* #,##0\ _€_-;_-* &quot;-&quot;??\ _€_-;_-@_-"/>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10"/>
      <color indexed="10"/>
      <name val="Arial"/>
      <family val="2"/>
    </font>
    <font>
      <i/>
      <sz val="8"/>
      <name val="Arial"/>
      <family val="2"/>
    </font>
    <font>
      <b/>
      <sz val="8"/>
      <name val="Arial"/>
      <family val="2"/>
    </font>
    <font>
      <sz val="8"/>
      <name val="Arial"/>
      <family val="2"/>
    </font>
    <font>
      <b/>
      <sz val="8"/>
      <color indexed="9"/>
      <name val="Arial"/>
      <family val="2"/>
    </font>
    <font>
      <sz val="8"/>
      <name val="Arial"/>
      <family val="2"/>
    </font>
    <font>
      <u/>
      <sz val="10"/>
      <color indexed="12"/>
      <name val="Arial"/>
      <family val="2"/>
    </font>
    <font>
      <sz val="10"/>
      <name val="MS Sans Serif"/>
      <family val="2"/>
    </font>
    <font>
      <b/>
      <sz val="12"/>
      <name val="Arial"/>
      <family val="2"/>
    </font>
    <font>
      <i/>
      <sz val="10"/>
      <name val="Arial"/>
      <family val="2"/>
    </font>
    <font>
      <sz val="10"/>
      <color indexed="8"/>
      <name val="Arial"/>
      <family val="2"/>
    </font>
    <font>
      <b/>
      <sz val="10"/>
      <color indexed="9"/>
      <name val="Arial"/>
      <family val="2"/>
    </font>
    <font>
      <sz val="11"/>
      <color indexed="8"/>
      <name val="Calibri"/>
      <family val="2"/>
    </font>
    <font>
      <u/>
      <sz val="10"/>
      <color indexed="12"/>
      <name val="Times New Roman"/>
      <family val="1"/>
    </font>
    <font>
      <sz val="11"/>
      <color theme="1"/>
      <name val="Calibri"/>
      <family val="2"/>
      <scheme val="minor"/>
    </font>
    <font>
      <u/>
      <sz val="11"/>
      <color theme="10"/>
      <name val="Calibri"/>
      <family val="2"/>
      <scheme val="minor"/>
    </font>
    <font>
      <i/>
      <sz val="10"/>
      <color rgb="FF000000"/>
      <name val="Arial"/>
      <family val="2"/>
    </font>
    <font>
      <b/>
      <sz val="12"/>
      <color rgb="FF000000"/>
      <name val="Arial"/>
      <family val="2"/>
    </font>
    <font>
      <b/>
      <sz val="10"/>
      <color theme="0"/>
      <name val="Arial"/>
      <family val="2"/>
    </font>
    <font>
      <b/>
      <sz val="8"/>
      <color theme="0"/>
      <name val="Arial"/>
      <family val="2"/>
    </font>
    <font>
      <sz val="8"/>
      <color theme="0"/>
      <name val="Arial"/>
      <family val="2"/>
    </font>
    <font>
      <b/>
      <sz val="9"/>
      <color rgb="FFFF0000"/>
      <name val="Arial"/>
      <family val="2"/>
    </font>
    <font>
      <sz val="9"/>
      <name val="Arial"/>
      <family val="2"/>
    </font>
    <font>
      <sz val="8.5"/>
      <name val="Arial"/>
      <family val="2"/>
    </font>
    <font>
      <b/>
      <sz val="11"/>
      <name val="Arial"/>
      <family val="2"/>
    </font>
    <font>
      <b/>
      <sz val="11"/>
      <color indexed="10"/>
      <name val="Arial"/>
      <family val="2"/>
    </font>
    <font>
      <sz val="8.5"/>
      <name val="MS Sans Serif"/>
      <family val="2"/>
    </font>
    <font>
      <u/>
      <sz val="10"/>
      <color indexed="30"/>
      <name val="Arial"/>
      <family val="2"/>
    </font>
    <font>
      <b/>
      <sz val="7.5"/>
      <color rgb="FFFFFFFF"/>
      <name val="Arial"/>
      <family val="2"/>
    </font>
    <font>
      <sz val="8"/>
      <color indexed="8"/>
      <name val="Arial"/>
      <family val="2"/>
    </font>
    <font>
      <b/>
      <sz val="18"/>
      <color indexed="56"/>
      <name val="Cambria"/>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b/>
      <sz val="8"/>
      <color indexed="12"/>
      <name val="Arial"/>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u/>
      <sz val="10"/>
      <color theme="10"/>
      <name val="Arial"/>
      <family val="2"/>
    </font>
    <font>
      <sz val="10"/>
      <color theme="0"/>
      <name val="Arial"/>
      <family val="2"/>
    </font>
    <font>
      <b/>
      <i/>
      <sz val="8"/>
      <color indexed="9"/>
      <name val="Arial"/>
      <family val="2"/>
    </font>
    <font>
      <i/>
      <sz val="8"/>
      <color theme="0"/>
      <name val="Arial"/>
      <family val="2"/>
    </font>
    <font>
      <i/>
      <sz val="10"/>
      <name val="MS Sans Serif"/>
      <family val="2"/>
    </font>
    <font>
      <sz val="11"/>
      <name val="Arial"/>
      <family val="2"/>
    </font>
    <font>
      <sz val="12"/>
      <color rgb="FF000000"/>
      <name val="Arial"/>
      <family val="2"/>
    </font>
    <font>
      <i/>
      <sz val="8.5"/>
      <name val="Arial"/>
      <family val="2"/>
    </font>
    <font>
      <sz val="11"/>
      <color theme="1"/>
      <name val="Calibri Light"/>
      <family val="2"/>
    </font>
    <font>
      <u/>
      <sz val="11"/>
      <color theme="10"/>
      <name val="Calibri Light"/>
      <family val="2"/>
    </font>
    <font>
      <i/>
      <sz val="9"/>
      <name val="Arial"/>
      <family val="2"/>
    </font>
    <font>
      <b/>
      <sz val="11"/>
      <name val="Calibri"/>
      <family val="2"/>
    </font>
    <font>
      <u/>
      <sz val="9"/>
      <color theme="10"/>
      <name val="Arial"/>
      <family val="2"/>
    </font>
    <font>
      <sz val="8"/>
      <color rgb="FF000000"/>
      <name val="Segoe UI"/>
      <family val="2"/>
    </font>
    <font>
      <sz val="10"/>
      <color rgb="FF000000"/>
      <name val="Consolas"/>
      <family val="3"/>
    </font>
    <font>
      <b/>
      <sz val="10"/>
      <color theme="3" tint="-0.249977111117893"/>
      <name val="Arial"/>
      <family val="2"/>
    </font>
    <font>
      <b/>
      <sz val="8.5"/>
      <name val="Arial"/>
      <family val="2"/>
    </font>
    <font>
      <b/>
      <sz val="11"/>
      <color rgb="FF000000"/>
      <name val="Arial"/>
      <family val="2"/>
    </font>
    <font>
      <b/>
      <vertAlign val="superscript"/>
      <sz val="8"/>
      <color indexed="9"/>
      <name val="Arial"/>
      <family val="2"/>
    </font>
    <font>
      <vertAlign val="superscript"/>
      <sz val="8"/>
      <name val="Arial"/>
      <family val="2"/>
    </font>
    <font>
      <b/>
      <vertAlign val="superscript"/>
      <sz val="8"/>
      <name val="Arial"/>
      <family val="2"/>
    </font>
    <font>
      <sz val="10"/>
      <color rgb="FFFF0000"/>
      <name val="Consolas"/>
      <family val="3"/>
    </font>
    <font>
      <b/>
      <vertAlign val="superscript"/>
      <sz val="10"/>
      <color rgb="FFFFFFFF"/>
      <name val="Arial"/>
      <family val="2"/>
    </font>
    <font>
      <vertAlign val="superscript"/>
      <sz val="9"/>
      <name val="Arial"/>
      <family val="2"/>
    </font>
    <font>
      <b/>
      <i/>
      <sz val="9"/>
      <color indexed="9"/>
      <name val="Arial"/>
      <family val="2"/>
    </font>
  </fonts>
  <fills count="30">
    <fill>
      <patternFill patternType="none"/>
    </fill>
    <fill>
      <patternFill patternType="gray125"/>
    </fill>
    <fill>
      <patternFill patternType="solid">
        <fgColor indexed="44"/>
        <bgColor indexed="64"/>
      </patternFill>
    </fill>
    <fill>
      <patternFill patternType="solid">
        <fgColor theme="3" tint="-0.249977111117893"/>
        <bgColor indexed="64"/>
      </patternFill>
    </fill>
    <fill>
      <patternFill patternType="solid">
        <fgColor theme="0"/>
        <bgColor indexed="64"/>
      </patternFill>
    </fill>
    <fill>
      <patternFill patternType="solid">
        <fgColor rgb="FF33339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9"/>
      </left>
      <right style="thin">
        <color indexed="9"/>
      </right>
      <top style="thin">
        <color indexed="64"/>
      </top>
      <bottom/>
      <diagonal/>
    </border>
    <border>
      <left/>
      <right/>
      <top/>
      <bottom style="thin">
        <color indexed="64"/>
      </bottom>
      <diagonal/>
    </border>
    <border>
      <left/>
      <right/>
      <top/>
      <bottom style="medium">
        <color indexed="9"/>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style="thin">
        <color theme="0"/>
      </right>
      <top/>
      <bottom/>
      <diagonal/>
    </border>
    <border>
      <left/>
      <right/>
      <top/>
      <bottom style="medium">
        <color rgb="FF0000FF"/>
      </bottom>
      <diagonal/>
    </border>
    <border>
      <left style="thin">
        <color theme="0"/>
      </left>
      <right style="thin">
        <color theme="0"/>
      </right>
      <top/>
      <bottom style="medium">
        <color rgb="FF0000FF"/>
      </bottom>
      <diagonal/>
    </border>
    <border>
      <left style="thin">
        <color theme="0"/>
      </left>
      <right/>
      <top/>
      <bottom style="medium">
        <color rgb="FF0000FF"/>
      </bottom>
      <diagonal/>
    </border>
    <border>
      <left/>
      <right style="thin">
        <color theme="0"/>
      </right>
      <top/>
      <bottom/>
      <diagonal/>
    </border>
    <border>
      <left style="thin">
        <color theme="3" tint="-0.249977111117893"/>
      </left>
      <right/>
      <top/>
      <bottom/>
      <diagonal/>
    </border>
    <border>
      <left/>
      <right style="thin">
        <color theme="0"/>
      </right>
      <top/>
      <bottom style="medium">
        <color rgb="FF0000FF"/>
      </bottom>
      <diagonal/>
    </border>
    <border>
      <left style="medium">
        <color rgb="FFFFFFFF"/>
      </left>
      <right style="medium">
        <color rgb="FFFFFFFF"/>
      </right>
      <top style="medium">
        <color rgb="FFFFFFFF"/>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theme="0"/>
      </left>
      <right style="thin">
        <color theme="0"/>
      </right>
      <top/>
      <bottom style="medium">
        <color indexed="9"/>
      </bottom>
      <diagonal/>
    </border>
    <border>
      <left style="thin">
        <color theme="0"/>
      </left>
      <right style="thin">
        <color theme="0"/>
      </right>
      <top style="medium">
        <color indexed="9"/>
      </top>
      <bottom/>
      <diagonal/>
    </border>
    <border>
      <left/>
      <right style="thin">
        <color theme="0"/>
      </right>
      <top/>
      <bottom style="medium">
        <color indexed="9"/>
      </bottom>
      <diagonal/>
    </border>
    <border>
      <left/>
      <right/>
      <top style="thin">
        <color auto="1"/>
      </top>
      <bottom style="thin">
        <color auto="1"/>
      </bottom>
      <diagonal/>
    </border>
    <border>
      <left/>
      <right/>
      <top style="thin">
        <color auto="1"/>
      </top>
      <bottom/>
      <diagonal/>
    </border>
    <border>
      <left style="medium">
        <color rgb="FFC1C1C1"/>
      </left>
      <right/>
      <top/>
      <bottom/>
      <diagonal/>
    </border>
    <border>
      <left/>
      <right style="medium">
        <color indexed="64"/>
      </right>
      <top style="thin">
        <color indexed="64"/>
      </top>
      <bottom/>
      <diagonal/>
    </border>
    <border>
      <left style="thin">
        <color theme="0"/>
      </left>
      <right style="thin">
        <color theme="0"/>
      </right>
      <top/>
      <bottom style="medium">
        <color indexed="64"/>
      </bottom>
      <diagonal/>
    </border>
    <border>
      <left/>
      <right style="thin">
        <color indexed="64"/>
      </right>
      <top/>
      <bottom style="thin">
        <color indexed="64"/>
      </bottom>
      <diagonal/>
    </border>
    <border>
      <left/>
      <right style="thin">
        <color indexed="64"/>
      </right>
      <top/>
      <bottom/>
      <diagonal/>
    </border>
    <border>
      <left style="thin">
        <color theme="3" tint="-0.249977111117893"/>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65">
    <xf numFmtId="0" fontId="0" fillId="0" borderId="0"/>
    <xf numFmtId="0" fontId="18" fillId="0" borderId="0" applyNumberFormat="0" applyFill="0" applyBorder="0" applyAlignment="0" applyProtection="0">
      <alignment vertical="top"/>
      <protection locked="0"/>
    </xf>
    <xf numFmtId="0" fontId="27" fillId="0" borderId="0" applyNumberFormat="0" applyFill="0" applyBorder="0" applyAlignment="0" applyProtection="0"/>
    <xf numFmtId="0" fontId="25" fillId="0" borderId="0" applyNumberFormat="0" applyFill="0" applyBorder="0" applyAlignment="0" applyProtection="0">
      <alignment vertical="top"/>
      <protection locked="0"/>
    </xf>
    <xf numFmtId="164" fontId="9" fillId="0" borderId="0" applyFont="0" applyFill="0" applyBorder="0" applyAlignment="0" applyProtection="0"/>
    <xf numFmtId="40" fontId="19" fillId="0" borderId="0" applyFont="0" applyFill="0" applyBorder="0" applyAlignment="0" applyProtection="0"/>
    <xf numFmtId="164" fontId="11" fillId="0" borderId="0" applyFont="0" applyFill="0" applyBorder="0" applyAlignment="0" applyProtection="0"/>
    <xf numFmtId="0" fontId="11" fillId="0" borderId="0"/>
    <xf numFmtId="0" fontId="26" fillId="0" borderId="0"/>
    <xf numFmtId="0" fontId="19" fillId="0" borderId="0"/>
    <xf numFmtId="0" fontId="24" fillId="0" borderId="0" applyFill="0" applyProtection="0"/>
    <xf numFmtId="0" fontId="19" fillId="0" borderId="0"/>
    <xf numFmtId="0" fontId="19" fillId="0" borderId="0"/>
    <xf numFmtId="0" fontId="19" fillId="0" borderId="0"/>
    <xf numFmtId="9" fontId="9" fillId="0" borderId="0" applyFont="0" applyFill="0" applyBorder="0" applyAlignment="0" applyProtection="0"/>
    <xf numFmtId="9" fontId="11" fillId="0" borderId="0" applyFont="0" applyFill="0" applyBorder="0" applyAlignment="0" applyProtection="0"/>
    <xf numFmtId="9" fontId="19" fillId="0" borderId="0" applyFont="0" applyFill="0" applyBorder="0" applyAlignment="0" applyProtection="0"/>
    <xf numFmtId="0" fontId="8" fillId="0" borderId="0"/>
    <xf numFmtId="0" fontId="7" fillId="0" borderId="0"/>
    <xf numFmtId="173" fontId="9" fillId="0" borderId="0" applyFont="0" applyFill="0" applyBorder="0" applyAlignment="0" applyProtection="0"/>
    <xf numFmtId="0" fontId="18"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164" fontId="9" fillId="0" borderId="0" applyFont="0" applyFill="0" applyBorder="0" applyAlignment="0" applyProtection="0"/>
    <xf numFmtId="40" fontId="19" fillId="0" borderId="0" applyFont="0" applyFill="0" applyBorder="0" applyAlignment="0" applyProtection="0"/>
    <xf numFmtId="0" fontId="9" fillId="0" borderId="0"/>
    <xf numFmtId="0" fontId="9" fillId="0" borderId="0"/>
    <xf numFmtId="0" fontId="19" fillId="0" borderId="0"/>
    <xf numFmtId="0" fontId="9" fillId="0" borderId="0"/>
    <xf numFmtId="0" fontId="9" fillId="0" borderId="0"/>
    <xf numFmtId="0" fontId="7" fillId="0" borderId="0"/>
    <xf numFmtId="0" fontId="7" fillId="0" borderId="0"/>
    <xf numFmtId="0" fontId="9" fillId="0" borderId="0"/>
    <xf numFmtId="0" fontId="9" fillId="0" borderId="0"/>
    <xf numFmtId="0" fontId="19" fillId="0" borderId="0"/>
    <xf numFmtId="0" fontId="9" fillId="0" borderId="0"/>
    <xf numFmtId="0" fontId="9" fillId="0" borderId="0"/>
    <xf numFmtId="9" fontId="1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0" fontId="6" fillId="0" borderId="0"/>
    <xf numFmtId="9" fontId="6" fillId="0" borderId="0" applyFont="0" applyFill="0" applyBorder="0" applyAlignment="0" applyProtection="0"/>
    <xf numFmtId="0" fontId="9" fillId="0" borderId="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22" fillId="15" borderId="0" applyNumberFormat="0" applyBorder="0" applyAlignment="0" applyProtection="0"/>
    <xf numFmtId="0" fontId="43" fillId="16"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4" fillId="7" borderId="0" applyNumberFormat="0" applyBorder="0" applyAlignment="0" applyProtection="0"/>
    <xf numFmtId="0" fontId="15" fillId="20" borderId="29"/>
    <xf numFmtId="0" fontId="45" fillId="21" borderId="30" applyNumberFormat="0" applyAlignment="0" applyProtection="0"/>
    <xf numFmtId="0" fontId="15" fillId="0" borderId="1"/>
    <xf numFmtId="0" fontId="23" fillId="22" borderId="32" applyNumberFormat="0" applyAlignment="0" applyProtection="0"/>
    <xf numFmtId="0" fontId="46" fillId="23" borderId="0">
      <alignment horizontal="center"/>
    </xf>
    <xf numFmtId="0" fontId="47" fillId="23" borderId="0">
      <alignment horizontal="center" vertical="center"/>
    </xf>
    <xf numFmtId="0" fontId="9" fillId="24" borderId="0">
      <alignment horizontal="center" wrapText="1"/>
    </xf>
    <xf numFmtId="0" fontId="48" fillId="23" borderId="0">
      <alignment horizontal="center"/>
    </xf>
    <xf numFmtId="174" fontId="49" fillId="0" borderId="0" applyFont="0" applyFill="0" applyBorder="0" applyAlignment="0" applyProtection="0"/>
    <xf numFmtId="175" fontId="9" fillId="0" borderId="0" applyFont="0" applyFill="0" applyBorder="0" applyAlignment="0" applyProtection="0"/>
    <xf numFmtId="175" fontId="49" fillId="0" borderId="0" applyFont="0" applyFill="0" applyBorder="0" applyAlignment="0" applyProtection="0"/>
    <xf numFmtId="176" fontId="49" fillId="0" borderId="0" applyFont="0" applyFill="0" applyBorder="0" applyAlignment="0" applyProtection="0"/>
    <xf numFmtId="177" fontId="49" fillId="0" borderId="0" applyFont="0" applyFill="0" applyBorder="0" applyAlignment="0" applyProtection="0"/>
    <xf numFmtId="0" fontId="50" fillId="26" borderId="29" applyBorder="0">
      <protection locked="0"/>
    </xf>
    <xf numFmtId="0" fontId="51" fillId="0" borderId="0" applyNumberFormat="0" applyFill="0" applyBorder="0" applyAlignment="0" applyProtection="0"/>
    <xf numFmtId="0" fontId="41" fillId="23" borderId="1">
      <alignment horizontal="left"/>
    </xf>
    <xf numFmtId="0" fontId="52" fillId="23" borderId="0">
      <alignment horizontal="left"/>
    </xf>
    <xf numFmtId="0" fontId="53" fillId="8" borderId="0" applyNumberFormat="0" applyBorder="0" applyAlignment="0" applyProtection="0"/>
    <xf numFmtId="0" fontId="54" fillId="27" borderId="0">
      <alignment horizontal="right" vertical="top" textRotation="90" wrapText="1"/>
    </xf>
    <xf numFmtId="0" fontId="55" fillId="0" borderId="34" applyNumberFormat="0" applyFill="0" applyAlignment="0" applyProtection="0"/>
    <xf numFmtId="0" fontId="56" fillId="0" borderId="35" applyNumberFormat="0" applyFill="0" applyAlignment="0" applyProtection="0"/>
    <xf numFmtId="0" fontId="57" fillId="0" borderId="36" applyNumberFormat="0" applyFill="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11" borderId="30" applyNumberFormat="0" applyAlignment="0" applyProtection="0"/>
    <xf numFmtId="0" fontId="10" fillId="24" borderId="0">
      <alignment horizontal="center"/>
    </xf>
    <xf numFmtId="0" fontId="15" fillId="23" borderId="6">
      <alignment wrapText="1"/>
    </xf>
    <xf numFmtId="0" fontId="60" fillId="23" borderId="2"/>
    <xf numFmtId="0" fontId="60" fillId="23" borderId="4"/>
    <xf numFmtId="0" fontId="15" fillId="23" borderId="37">
      <alignment horizontal="center" wrapText="1"/>
    </xf>
    <xf numFmtId="0" fontId="27" fillId="0" borderId="0" applyNumberFormat="0" applyFill="0" applyBorder="0" applyAlignment="0" applyProtection="0"/>
    <xf numFmtId="0" fontId="69" fillId="0" borderId="0" applyNumberFormat="0" applyFill="0" applyBorder="0" applyAlignment="0" applyProtection="0"/>
    <xf numFmtId="0" fontId="61" fillId="0" borderId="31" applyNumberFormat="0" applyFill="0" applyAlignment="0" applyProtection="0"/>
    <xf numFmtId="0" fontId="9" fillId="0" borderId="0" applyFont="0" applyFill="0" applyBorder="0" applyAlignment="0" applyProtection="0"/>
    <xf numFmtId="0" fontId="62" fillId="28" borderId="0" applyNumberFormat="0" applyBorder="0" applyAlignment="0" applyProtection="0"/>
    <xf numFmtId="0" fontId="63" fillId="0" borderId="0"/>
    <xf numFmtId="0" fontId="24" fillId="0" borderId="0" applyFill="0" applyProtection="0"/>
    <xf numFmtId="0" fontId="22" fillId="0" borderId="0"/>
    <xf numFmtId="0" fontId="9" fillId="0" borderId="0"/>
    <xf numFmtId="0" fontId="6" fillId="0" borderId="0"/>
    <xf numFmtId="0" fontId="22" fillId="0" borderId="0"/>
    <xf numFmtId="0" fontId="9" fillId="25" borderId="33" applyNumberFormat="0" applyFont="0" applyAlignment="0" applyProtection="0"/>
    <xf numFmtId="0" fontId="64" fillId="21" borderId="38"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15" fillId="23" borderId="1"/>
    <xf numFmtId="0" fontId="47" fillId="23" borderId="0">
      <alignment horizontal="right"/>
    </xf>
    <xf numFmtId="0" fontId="65" fillId="29" borderId="0">
      <alignment horizontal="center"/>
    </xf>
    <xf numFmtId="0" fontId="66" fillId="24" borderId="0"/>
    <xf numFmtId="0" fontId="67" fillId="27" borderId="39">
      <alignment horizontal="left" vertical="top" wrapText="1"/>
    </xf>
    <xf numFmtId="0" fontId="67" fillId="27" borderId="19">
      <alignment horizontal="left" vertical="top"/>
    </xf>
    <xf numFmtId="37" fontId="68" fillId="0" borderId="0"/>
    <xf numFmtId="0" fontId="46" fillId="23" borderId="0">
      <alignment horizontal="center"/>
    </xf>
    <xf numFmtId="0" fontId="42" fillId="0" borderId="0" applyNumberFormat="0" applyFill="0" applyBorder="0" applyAlignment="0" applyProtection="0"/>
    <xf numFmtId="0" fontId="14" fillId="23" borderId="0"/>
    <xf numFmtId="0" fontId="12" fillId="0" borderId="0" applyNumberFormat="0" applyFill="0" applyBorder="0" applyAlignment="0" applyProtection="0"/>
    <xf numFmtId="0" fontId="27" fillId="0" borderId="0" applyNumberFormat="0" applyFill="0" applyBorder="0" applyAlignment="0" applyProtection="0"/>
    <xf numFmtId="0" fontId="9" fillId="0" borderId="0"/>
    <xf numFmtId="0" fontId="6" fillId="0" borderId="0"/>
    <xf numFmtId="0" fontId="9" fillId="0" borderId="0"/>
    <xf numFmtId="164" fontId="9" fillId="0" borderId="0" applyFont="0" applyFill="0" applyBorder="0" applyAlignment="0" applyProtection="0"/>
    <xf numFmtId="0" fontId="9" fillId="0" borderId="0"/>
    <xf numFmtId="0" fontId="6" fillId="0" borderId="0"/>
    <xf numFmtId="0" fontId="19" fillId="0" borderId="0"/>
    <xf numFmtId="0" fontId="24" fillId="0" borderId="0" applyFill="0" applyProtection="0"/>
    <xf numFmtId="0" fontId="19" fillId="0" borderId="0"/>
    <xf numFmtId="9" fontId="9" fillId="0" borderId="0" applyFont="0" applyFill="0" applyBorder="0" applyAlignment="0" applyProtection="0"/>
    <xf numFmtId="9" fontId="19" fillId="0" borderId="0" applyFont="0" applyFill="0" applyBorder="0" applyAlignment="0" applyProtection="0"/>
    <xf numFmtId="0" fontId="6" fillId="0" borderId="0"/>
    <xf numFmtId="0" fontId="6" fillId="0" borderId="0"/>
    <xf numFmtId="0" fontId="6" fillId="0" borderId="0"/>
    <xf numFmtId="0" fontId="6" fillId="0" borderId="0"/>
    <xf numFmtId="0" fontId="19" fillId="0" borderId="0"/>
    <xf numFmtId="0" fontId="9" fillId="24" borderId="0">
      <alignment horizontal="center" wrapText="1"/>
    </xf>
    <xf numFmtId="175" fontId="9" fillId="0" borderId="0" applyFont="0" applyFill="0" applyBorder="0" applyAlignment="0" applyProtection="0"/>
    <xf numFmtId="0" fontId="9" fillId="25" borderId="33" applyNumberFormat="0" applyFont="0" applyAlignment="0" applyProtection="0"/>
    <xf numFmtId="9" fontId="9" fillId="0" borderId="0" applyFont="0" applyFill="0" applyBorder="0" applyAlignment="0" applyProtection="0"/>
    <xf numFmtId="178" fontId="9" fillId="0" borderId="0" applyFont="0" applyFill="0" applyBorder="0" applyAlignment="0" applyProtection="0"/>
    <xf numFmtId="178" fontId="9" fillId="0" borderId="0" applyFont="0" applyFill="0" applyBorder="0" applyAlignment="0" applyProtection="0"/>
    <xf numFmtId="0" fontId="5" fillId="0" borderId="0"/>
    <xf numFmtId="0" fontId="69" fillId="0" borderId="0" applyNumberFormat="0" applyFill="0" applyBorder="0" applyAlignment="0" applyProtection="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4" fillId="0" borderId="0" applyFont="0" applyFill="0" applyBorder="0" applyAlignment="0" applyProtection="0"/>
    <xf numFmtId="0" fontId="77" fillId="0" borderId="0"/>
    <xf numFmtId="0" fontId="3" fillId="0" borderId="0"/>
    <xf numFmtId="9" fontId="3" fillId="0" borderId="0" applyFont="0" applyFill="0" applyBorder="0" applyAlignment="0" applyProtection="0"/>
    <xf numFmtId="0" fontId="77" fillId="0" borderId="0"/>
    <xf numFmtId="9" fontId="77" fillId="0" borderId="0" applyFont="0" applyFill="0" applyBorder="0" applyAlignment="0" applyProtection="0"/>
    <xf numFmtId="9" fontId="77" fillId="0" borderId="0" applyFont="0" applyFill="0" applyBorder="0" applyAlignment="0" applyProtection="0"/>
    <xf numFmtId="0" fontId="78" fillId="0" borderId="0" applyNumberForma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cellStyleXfs>
  <cellXfs count="362">
    <xf numFmtId="0" fontId="0" fillId="0" borderId="0" xfId="0"/>
    <xf numFmtId="0" fontId="0" fillId="0" borderId="0" xfId="0" applyFill="1" applyBorder="1"/>
    <xf numFmtId="0" fontId="10" fillId="0" borderId="0" xfId="7" applyFont="1" applyFill="1"/>
    <xf numFmtId="0" fontId="11" fillId="0" borderId="0" xfId="7" applyFill="1"/>
    <xf numFmtId="0" fontId="11" fillId="0" borderId="0" xfId="7"/>
    <xf numFmtId="0" fontId="13" fillId="0" borderId="0" xfId="7" applyFont="1"/>
    <xf numFmtId="0" fontId="29" fillId="0" borderId="0" xfId="0" applyFont="1" applyAlignment="1">
      <alignment horizontal="left" vertical="center" readingOrder="1"/>
    </xf>
    <xf numFmtId="3" fontId="23" fillId="3" borderId="3" xfId="13" applyNumberFormat="1" applyFont="1" applyFill="1" applyBorder="1" applyAlignment="1">
      <alignment horizontal="center" wrapText="1"/>
    </xf>
    <xf numFmtId="0" fontId="30" fillId="3" borderId="3" xfId="13" applyFont="1" applyFill="1" applyBorder="1" applyAlignment="1" applyProtection="1">
      <alignment horizontal="center" wrapText="1"/>
      <protection locked="0"/>
    </xf>
    <xf numFmtId="168" fontId="15" fillId="0" borderId="0" xfId="7" applyNumberFormat="1" applyFont="1" applyFill="1" applyBorder="1" applyProtection="1">
      <protection locked="0"/>
    </xf>
    <xf numFmtId="0" fontId="15" fillId="0" borderId="0" xfId="7" applyFont="1" applyFill="1" applyBorder="1" applyAlignment="1">
      <alignment wrapText="1"/>
    </xf>
    <xf numFmtId="0" fontId="15" fillId="0" borderId="0" xfId="12" applyFont="1"/>
    <xf numFmtId="0" fontId="13" fillId="0" borderId="0" xfId="12" applyFont="1" applyFill="1"/>
    <xf numFmtId="0" fontId="15" fillId="0" borderId="0" xfId="12" applyFont="1" applyFill="1"/>
    <xf numFmtId="0" fontId="13" fillId="0" borderId="0" xfId="12" applyFont="1"/>
    <xf numFmtId="0" fontId="19" fillId="0" borderId="0" xfId="12" applyFill="1"/>
    <xf numFmtId="0" fontId="19" fillId="0" borderId="0" xfId="12"/>
    <xf numFmtId="0" fontId="15" fillId="0" borderId="0" xfId="11" applyFont="1" applyAlignment="1"/>
    <xf numFmtId="0" fontId="15" fillId="0" borderId="0" xfId="11" applyFont="1"/>
    <xf numFmtId="0" fontId="14" fillId="0" borderId="0" xfId="11" applyFont="1"/>
    <xf numFmtId="0" fontId="19" fillId="0" borderId="0" xfId="11"/>
    <xf numFmtId="0" fontId="33" fillId="0" borderId="0" xfId="11" applyFont="1" applyAlignment="1"/>
    <xf numFmtId="171" fontId="0" fillId="0" borderId="0" xfId="0" applyNumberFormat="1" applyFill="1" applyBorder="1"/>
    <xf numFmtId="1" fontId="15" fillId="0" borderId="0" xfId="11" applyNumberFormat="1" applyFont="1"/>
    <xf numFmtId="0" fontId="36" fillId="0" borderId="0" xfId="0" applyFont="1" applyFill="1" applyBorder="1"/>
    <xf numFmtId="0" fontId="38" fillId="0" borderId="0" xfId="12" applyFont="1" applyAlignment="1">
      <alignment horizontal="left" vertical="center" wrapText="1"/>
    </xf>
    <xf numFmtId="0" fontId="35" fillId="0" borderId="0" xfId="12" applyFont="1" applyAlignment="1">
      <alignment horizontal="left" vertical="center" wrapText="1"/>
    </xf>
    <xf numFmtId="0" fontId="35" fillId="0" borderId="0" xfId="12" applyFont="1" applyFill="1" applyAlignment="1">
      <alignment horizontal="left" vertical="center" wrapText="1"/>
    </xf>
    <xf numFmtId="0" fontId="11" fillId="4" borderId="0" xfId="7" applyFill="1"/>
    <xf numFmtId="0" fontId="20" fillId="0" borderId="0" xfId="12" applyFont="1" applyBorder="1" applyAlignment="1">
      <alignment horizontal="left" vertical="top"/>
    </xf>
    <xf numFmtId="168" fontId="15" fillId="2" borderId="0" xfId="12" applyNumberFormat="1" applyFont="1" applyFill="1" applyBorder="1" applyAlignment="1" applyProtection="1">
      <alignment horizontal="left" vertical="center"/>
      <protection locked="0"/>
    </xf>
    <xf numFmtId="168" fontId="13" fillId="0" borderId="0" xfId="12" applyNumberFormat="1" applyFont="1" applyFill="1" applyBorder="1" applyAlignment="1" applyProtection="1">
      <alignment horizontal="left" vertical="center"/>
      <protection locked="0"/>
    </xf>
    <xf numFmtId="0" fontId="13" fillId="0" borderId="22" xfId="12" applyFont="1" applyBorder="1" applyAlignment="1" applyProtection="1">
      <alignment horizontal="left"/>
      <protection locked="0"/>
    </xf>
    <xf numFmtId="165" fontId="13" fillId="0" borderId="24" xfId="12" applyNumberFormat="1" applyFont="1" applyFill="1" applyBorder="1" applyProtection="1">
      <protection locked="0"/>
    </xf>
    <xf numFmtId="0" fontId="19" fillId="0" borderId="0" xfId="26"/>
    <xf numFmtId="0" fontId="40" fillId="5" borderId="28" xfId="26" applyFont="1" applyFill="1" applyBorder="1" applyAlignment="1">
      <alignment horizontal="center" vertical="center" wrapText="1"/>
    </xf>
    <xf numFmtId="0" fontId="15" fillId="0" borderId="1" xfId="26" applyNumberFormat="1" applyFont="1" applyFill="1" applyBorder="1" applyAlignment="1" applyProtection="1">
      <protection locked="0"/>
    </xf>
    <xf numFmtId="0" fontId="14" fillId="0" borderId="0" xfId="26" applyFont="1" applyAlignment="1">
      <alignment horizontal="center" vertical="center" wrapText="1"/>
    </xf>
    <xf numFmtId="0" fontId="14" fillId="0" borderId="0" xfId="26" applyFont="1" applyAlignment="1">
      <alignment horizontal="left" vertical="center"/>
    </xf>
    <xf numFmtId="0" fontId="20" fillId="0" borderId="0" xfId="12" applyFont="1" applyBorder="1" applyAlignment="1">
      <alignment vertical="top"/>
    </xf>
    <xf numFmtId="0" fontId="19" fillId="0" borderId="0" xfId="26"/>
    <xf numFmtId="3" fontId="15" fillId="0" borderId="0" xfId="11" applyNumberFormat="1" applyFont="1"/>
    <xf numFmtId="0" fontId="15" fillId="0" borderId="25" xfId="11" applyNumberFormat="1" applyFont="1" applyBorder="1" applyAlignment="1">
      <alignment horizontal="right"/>
    </xf>
    <xf numFmtId="167" fontId="15" fillId="0" borderId="21" xfId="11" applyNumberFormat="1" applyFont="1" applyBorder="1"/>
    <xf numFmtId="0" fontId="15" fillId="0" borderId="27" xfId="11" applyNumberFormat="1" applyFont="1" applyFill="1" applyBorder="1" applyAlignment="1">
      <alignment horizontal="right"/>
    </xf>
    <xf numFmtId="0" fontId="6" fillId="0" borderId="0" xfId="122"/>
    <xf numFmtId="3" fontId="15" fillId="0" borderId="0" xfId="35" applyNumberFormat="1" applyFont="1" applyFill="1" applyBorder="1" applyAlignment="1">
      <alignment horizontal="right"/>
    </xf>
    <xf numFmtId="3" fontId="13" fillId="0" borderId="0" xfId="35" applyNumberFormat="1" applyFont="1" applyFill="1" applyBorder="1" applyAlignment="1">
      <alignment horizontal="right"/>
    </xf>
    <xf numFmtId="3" fontId="15" fillId="0" borderId="21" xfId="35" applyNumberFormat="1" applyFont="1" applyFill="1" applyBorder="1" applyAlignment="1">
      <alignment horizontal="right"/>
    </xf>
    <xf numFmtId="3" fontId="13" fillId="0" borderId="21" xfId="35" applyNumberFormat="1" applyFont="1" applyFill="1" applyBorder="1" applyAlignment="1">
      <alignment horizontal="right"/>
    </xf>
    <xf numFmtId="3" fontId="15" fillId="0" borderId="0" xfId="122" applyNumberFormat="1" applyFont="1" applyFill="1" applyBorder="1" applyAlignment="1">
      <alignment horizontal="right"/>
    </xf>
    <xf numFmtId="3" fontId="13" fillId="0" borderId="0" xfId="122" applyNumberFormat="1" applyFont="1" applyFill="1" applyBorder="1" applyAlignment="1">
      <alignment horizontal="right"/>
    </xf>
    <xf numFmtId="0" fontId="21" fillId="0" borderId="0" xfId="0" applyFont="1"/>
    <xf numFmtId="167" fontId="15" fillId="0" borderId="0" xfId="11" applyNumberFormat="1" applyFont="1" applyAlignment="1"/>
    <xf numFmtId="170" fontId="11" fillId="0" borderId="0" xfId="7" applyNumberFormat="1"/>
    <xf numFmtId="0" fontId="69" fillId="0" borderId="0" xfId="144" applyAlignment="1">
      <alignment horizontal="left" vertical="center"/>
    </xf>
    <xf numFmtId="0" fontId="0" fillId="0" borderId="0" xfId="0" applyAlignment="1">
      <alignment horizontal="left" vertical="center"/>
    </xf>
    <xf numFmtId="0" fontId="69" fillId="0" borderId="0" xfId="144" applyBorder="1" applyAlignment="1">
      <alignment horizontal="left" vertical="center"/>
    </xf>
    <xf numFmtId="0" fontId="16" fillId="3" borderId="0" xfId="12" applyFont="1" applyFill="1" applyBorder="1" applyAlignment="1" applyProtection="1">
      <alignment horizontal="left"/>
      <protection locked="0"/>
    </xf>
    <xf numFmtId="165" fontId="16" fillId="3" borderId="40" xfId="35" applyNumberFormat="1" applyFont="1" applyFill="1" applyBorder="1" applyAlignment="1">
      <alignment horizontal="right" wrapText="1"/>
    </xf>
    <xf numFmtId="165" fontId="16" fillId="3" borderId="5" xfId="35" applyNumberFormat="1" applyFont="1" applyFill="1" applyBorder="1" applyAlignment="1">
      <alignment horizontal="right" wrapText="1"/>
    </xf>
    <xf numFmtId="165" fontId="16" fillId="3" borderId="40" xfId="122" applyNumberFormat="1" applyFont="1" applyFill="1" applyBorder="1" applyAlignment="1">
      <alignment horizontal="right" wrapText="1"/>
    </xf>
    <xf numFmtId="0" fontId="31" fillId="3" borderId="25" xfId="11" applyFont="1" applyFill="1" applyBorder="1"/>
    <xf numFmtId="0" fontId="31" fillId="3" borderId="21" xfId="11" applyFont="1" applyFill="1" applyBorder="1" applyAlignment="1">
      <alignment wrapText="1"/>
    </xf>
    <xf numFmtId="0" fontId="24" fillId="0" borderId="0" xfId="98" applyFill="1" applyProtection="1"/>
    <xf numFmtId="179" fontId="9" fillId="0" borderId="1" xfId="4" applyNumberFormat="1" applyFont="1" applyFill="1" applyBorder="1" applyAlignment="1">
      <alignment horizontal="center"/>
    </xf>
    <xf numFmtId="3" fontId="23" fillId="3" borderId="1" xfId="13" applyNumberFormat="1" applyFont="1" applyFill="1" applyBorder="1" applyAlignment="1">
      <alignment horizontal="center" wrapText="1"/>
    </xf>
    <xf numFmtId="165" fontId="13" fillId="2" borderId="21" xfId="12" applyNumberFormat="1" applyFont="1" applyFill="1" applyBorder="1" applyAlignment="1" applyProtection="1">
      <alignment horizontal="right" vertical="center"/>
      <protection locked="0"/>
    </xf>
    <xf numFmtId="165" fontId="13" fillId="0" borderId="21" xfId="12" applyNumberFormat="1" applyFont="1" applyFill="1" applyBorder="1" applyAlignment="1" applyProtection="1">
      <alignment horizontal="right" vertical="center"/>
      <protection locked="0"/>
    </xf>
    <xf numFmtId="165" fontId="72" fillId="3" borderId="21" xfId="12" applyNumberFormat="1" applyFont="1" applyFill="1" applyBorder="1" applyAlignment="1" applyProtection="1">
      <alignment horizontal="right" vertical="center"/>
      <protection locked="0"/>
    </xf>
    <xf numFmtId="0" fontId="73" fillId="0" borderId="0" xfId="12" applyFont="1"/>
    <xf numFmtId="167" fontId="15" fillId="2" borderId="21" xfId="12" applyNumberFormat="1" applyFont="1" applyFill="1" applyBorder="1" applyAlignment="1" applyProtection="1">
      <alignment horizontal="right" vertical="center"/>
      <protection locked="0"/>
    </xf>
    <xf numFmtId="167" fontId="15" fillId="0" borderId="21" xfId="12" applyNumberFormat="1" applyFont="1" applyFill="1" applyBorder="1" applyAlignment="1" applyProtection="1">
      <alignment horizontal="right" vertical="center"/>
      <protection locked="0"/>
    </xf>
    <xf numFmtId="167" fontId="32" fillId="3" borderId="21" xfId="12" applyNumberFormat="1" applyFont="1" applyFill="1" applyBorder="1" applyAlignment="1" applyProtection="1">
      <alignment horizontal="right" vertical="center"/>
      <protection locked="0"/>
    </xf>
    <xf numFmtId="167" fontId="13" fillId="0" borderId="23" xfId="12" applyNumberFormat="1" applyFont="1" applyFill="1" applyBorder="1" applyProtection="1">
      <protection locked="0"/>
    </xf>
    <xf numFmtId="168" fontId="16" fillId="3" borderId="0" xfId="12" applyNumberFormat="1" applyFont="1" applyFill="1" applyBorder="1" applyAlignment="1" applyProtection="1">
      <alignment horizontal="center" vertical="center"/>
      <protection locked="0"/>
    </xf>
    <xf numFmtId="3" fontId="16" fillId="3" borderId="21" xfId="12" applyNumberFormat="1" applyFont="1" applyFill="1" applyBorder="1" applyAlignment="1">
      <alignment horizontal="center" vertical="center" wrapText="1"/>
    </xf>
    <xf numFmtId="3" fontId="16" fillId="3" borderId="0" xfId="12" applyNumberFormat="1" applyFont="1" applyFill="1" applyBorder="1" applyAlignment="1">
      <alignment horizontal="center" vertical="center" wrapText="1"/>
    </xf>
    <xf numFmtId="3" fontId="71" fillId="3" borderId="0" xfId="12" applyNumberFormat="1" applyFont="1" applyFill="1" applyBorder="1" applyAlignment="1">
      <alignment horizontal="center" vertical="center" wrapText="1"/>
    </xf>
    <xf numFmtId="0" fontId="15" fillId="0" borderId="0" xfId="12" applyFont="1" applyAlignment="1">
      <alignment horizontal="center" vertical="center"/>
    </xf>
    <xf numFmtId="168" fontId="21" fillId="0" borderId="26" xfId="13" applyNumberFormat="1" applyFont="1" applyFill="1" applyBorder="1" applyAlignment="1" applyProtection="1">
      <alignment vertical="center"/>
      <protection locked="0"/>
    </xf>
    <xf numFmtId="169" fontId="21" fillId="0" borderId="0" xfId="4" applyNumberFormat="1" applyFont="1" applyFill="1" applyBorder="1" applyAlignment="1">
      <alignment horizontal="center" vertical="center"/>
    </xf>
    <xf numFmtId="0" fontId="13" fillId="0" borderId="0" xfId="12" applyFont="1" applyAlignment="1">
      <alignment horizontal="center"/>
    </xf>
    <xf numFmtId="0" fontId="0" fillId="0" borderId="0" xfId="0" applyAlignment="1">
      <alignment horizontal="center"/>
    </xf>
    <xf numFmtId="165" fontId="15" fillId="2" borderId="21" xfId="12" applyNumberFormat="1" applyFont="1" applyFill="1" applyBorder="1" applyAlignment="1" applyProtection="1">
      <alignment horizontal="center" vertical="center"/>
      <protection locked="0"/>
    </xf>
    <xf numFmtId="165" fontId="15" fillId="0" borderId="21" xfId="12" applyNumberFormat="1" applyFont="1" applyFill="1" applyBorder="1" applyAlignment="1" applyProtection="1">
      <alignment horizontal="center" vertical="center"/>
      <protection locked="0"/>
    </xf>
    <xf numFmtId="165" fontId="32" fillId="3" borderId="21" xfId="12" applyNumberFormat="1" applyFont="1" applyFill="1" applyBorder="1" applyAlignment="1" applyProtection="1">
      <alignment horizontal="center" vertical="center"/>
      <protection locked="0"/>
    </xf>
    <xf numFmtId="165" fontId="13" fillId="0" borderId="24" xfId="12" applyNumberFormat="1" applyFont="1" applyFill="1" applyBorder="1" applyAlignment="1" applyProtection="1">
      <alignment horizontal="center"/>
      <protection locked="0"/>
    </xf>
    <xf numFmtId="0" fontId="19" fillId="0" borderId="21" xfId="12" applyBorder="1" applyAlignment="1">
      <alignment horizontal="center"/>
    </xf>
    <xf numFmtId="0" fontId="19" fillId="0" borderId="0" xfId="12" applyBorder="1" applyAlignment="1">
      <alignment horizontal="center"/>
    </xf>
    <xf numFmtId="0" fontId="19" fillId="0" borderId="0" xfId="12" applyAlignment="1">
      <alignment horizontal="center"/>
    </xf>
    <xf numFmtId="0" fontId="35" fillId="0" borderId="0" xfId="0" applyFont="1" applyFill="1" applyBorder="1" applyAlignment="1">
      <alignment vertical="center" wrapText="1"/>
    </xf>
    <xf numFmtId="3" fontId="31" fillId="3" borderId="41" xfId="35" applyNumberFormat="1" applyFont="1" applyFill="1" applyBorder="1" applyAlignment="1">
      <alignment horizontal="right" vertical="center"/>
    </xf>
    <xf numFmtId="165" fontId="15" fillId="0" borderId="0" xfId="35" applyNumberFormat="1" applyFont="1" applyFill="1" applyBorder="1" applyAlignment="1">
      <alignment vertical="center"/>
    </xf>
    <xf numFmtId="165" fontId="13" fillId="0" borderId="0" xfId="35" applyNumberFormat="1" applyFont="1" applyFill="1" applyBorder="1" applyAlignment="1">
      <alignment vertical="center"/>
    </xf>
    <xf numFmtId="167" fontId="13" fillId="0" borderId="21" xfId="35" applyNumberFormat="1" applyFont="1" applyFill="1" applyBorder="1" applyAlignment="1">
      <alignment horizontal="center"/>
    </xf>
    <xf numFmtId="3" fontId="13" fillId="0" borderId="0" xfId="35" applyNumberFormat="1" applyFont="1" applyFill="1" applyBorder="1" applyAlignment="1">
      <alignment horizontal="center"/>
    </xf>
    <xf numFmtId="0" fontId="9" fillId="0" borderId="0" xfId="35" applyAlignment="1">
      <alignment horizontal="center"/>
    </xf>
    <xf numFmtId="0" fontId="6" fillId="0" borderId="0" xfId="122" applyAlignment="1">
      <alignment horizontal="center"/>
    </xf>
    <xf numFmtId="3" fontId="13" fillId="0" borderId="21" xfId="35" applyNumberFormat="1" applyFont="1" applyFill="1" applyBorder="1" applyAlignment="1">
      <alignment horizontal="center"/>
    </xf>
    <xf numFmtId="167" fontId="13" fillId="0" borderId="0" xfId="35" applyNumberFormat="1" applyFont="1" applyFill="1" applyBorder="1" applyAlignment="1">
      <alignment horizontal="center"/>
    </xf>
    <xf numFmtId="167" fontId="13" fillId="0" borderId="0" xfId="122" applyNumberFormat="1" applyFont="1" applyFill="1" applyBorder="1" applyAlignment="1">
      <alignment horizontal="center"/>
    </xf>
    <xf numFmtId="165" fontId="15" fillId="0" borderId="0" xfId="41" applyNumberFormat="1" applyFont="1" applyFill="1" applyBorder="1" applyAlignment="1" applyProtection="1">
      <alignment horizontal="center" vertical="center"/>
      <protection locked="0"/>
    </xf>
    <xf numFmtId="0" fontId="20" fillId="0" borderId="0" xfId="0" applyFont="1"/>
    <xf numFmtId="165" fontId="10" fillId="0" borderId="0" xfId="0" applyNumberFormat="1" applyFont="1" applyBorder="1" applyAlignment="1">
      <alignment vertical="top" wrapText="1"/>
    </xf>
    <xf numFmtId="0" fontId="9" fillId="0" borderId="0" xfId="28"/>
    <xf numFmtId="0" fontId="9" fillId="0" borderId="0" xfId="28" applyAlignment="1">
      <alignment vertical="center"/>
    </xf>
    <xf numFmtId="0" fontId="9" fillId="0" borderId="0" xfId="28" applyFont="1"/>
    <xf numFmtId="49" fontId="15" fillId="0" borderId="1" xfId="26" applyNumberFormat="1" applyFont="1" applyFill="1" applyBorder="1" applyAlignment="1" applyProtection="1">
      <alignment horizontal="center"/>
      <protection locked="0"/>
    </xf>
    <xf numFmtId="49" fontId="0" fillId="0" borderId="1" xfId="0" applyNumberFormat="1" applyBorder="1"/>
    <xf numFmtId="0" fontId="9" fillId="0" borderId="0" xfId="0" applyFont="1" applyAlignment="1">
      <alignment vertical="top" wrapText="1"/>
    </xf>
    <xf numFmtId="0" fontId="34" fillId="0" borderId="0" xfId="0" applyFont="1"/>
    <xf numFmtId="166" fontId="34" fillId="0" borderId="0" xfId="0" applyNumberFormat="1" applyFont="1"/>
    <xf numFmtId="0" fontId="34" fillId="0" borderId="0" xfId="0" applyFont="1" applyFill="1" applyBorder="1"/>
    <xf numFmtId="0" fontId="73" fillId="0" borderId="0" xfId="26" applyFont="1"/>
    <xf numFmtId="0" fontId="21" fillId="0" borderId="0" xfId="26" applyFont="1" applyAlignment="1"/>
    <xf numFmtId="0" fontId="21" fillId="0" borderId="0" xfId="7" applyFont="1"/>
    <xf numFmtId="168" fontId="13" fillId="0" borderId="0" xfId="7" applyNumberFormat="1" applyFont="1" applyFill="1" applyBorder="1" applyProtection="1">
      <protection locked="0"/>
    </xf>
    <xf numFmtId="0" fontId="13" fillId="0" borderId="0" xfId="7" applyFont="1" applyFill="1" applyBorder="1" applyAlignment="1">
      <alignment wrapText="1"/>
    </xf>
    <xf numFmtId="0" fontId="0" fillId="0" borderId="0" xfId="0" applyBorder="1"/>
    <xf numFmtId="0" fontId="34" fillId="0" borderId="0" xfId="0" applyFont="1" applyFill="1" applyBorder="1" applyAlignment="1">
      <alignment vertical="center"/>
    </xf>
    <xf numFmtId="0" fontId="70" fillId="3" borderId="8" xfId="28" applyFont="1" applyFill="1" applyBorder="1" applyAlignment="1">
      <alignment horizontal="center" vertical="center" wrapText="1"/>
    </xf>
    <xf numFmtId="0" fontId="19" fillId="0" borderId="0" xfId="26" applyBorder="1" applyAlignment="1"/>
    <xf numFmtId="0" fontId="15" fillId="0" borderId="0" xfId="26" applyFont="1" applyFill="1" applyAlignment="1">
      <alignment horizontal="center"/>
    </xf>
    <xf numFmtId="0" fontId="15" fillId="0" borderId="0" xfId="0" applyFont="1" applyBorder="1" applyAlignment="1" applyProtection="1">
      <alignment vertical="center"/>
      <protection locked="0"/>
    </xf>
    <xf numFmtId="0" fontId="19" fillId="0" borderId="0" xfId="26" applyAlignment="1"/>
    <xf numFmtId="0" fontId="15" fillId="0" borderId="0" xfId="26" applyFont="1" applyBorder="1" applyAlignment="1">
      <alignment horizontal="left" wrapText="1"/>
    </xf>
    <xf numFmtId="168" fontId="9" fillId="0" borderId="1" xfId="13" applyNumberFormat="1" applyFont="1" applyBorder="1" applyProtection="1">
      <protection locked="0"/>
    </xf>
    <xf numFmtId="168" fontId="9" fillId="0" borderId="26" xfId="13" applyNumberFormat="1" applyFont="1" applyFill="1" applyBorder="1" applyAlignment="1" applyProtection="1">
      <alignment vertical="center"/>
      <protection locked="0"/>
    </xf>
    <xf numFmtId="166" fontId="15" fillId="0" borderId="0" xfId="41" applyNumberFormat="1" applyFont="1" applyFill="1" applyBorder="1" applyAlignment="1">
      <alignment vertical="center"/>
    </xf>
    <xf numFmtId="167" fontId="15" fillId="0" borderId="0" xfId="12" applyNumberFormat="1" applyFont="1"/>
    <xf numFmtId="169" fontId="9" fillId="0" borderId="0" xfId="4" applyNumberFormat="1" applyFont="1" applyFill="1" applyBorder="1" applyAlignment="1">
      <alignment horizontal="center" vertical="center"/>
    </xf>
    <xf numFmtId="0" fontId="70" fillId="3" borderId="12" xfId="28" applyFont="1" applyFill="1" applyBorder="1"/>
    <xf numFmtId="0" fontId="70" fillId="3" borderId="7" xfId="28" applyFont="1" applyFill="1" applyBorder="1"/>
    <xf numFmtId="0" fontId="70" fillId="3" borderId="7" xfId="28" applyFont="1" applyFill="1" applyBorder="1" applyAlignment="1">
      <alignment horizontal="left" vertical="center" wrapText="1"/>
    </xf>
    <xf numFmtId="0" fontId="70" fillId="3" borderId="8" xfId="28" applyFont="1" applyFill="1" applyBorder="1" applyAlignment="1">
      <alignment horizontal="left" vertical="center" wrapText="1"/>
    </xf>
    <xf numFmtId="0" fontId="9" fillId="0" borderId="13" xfId="28" applyBorder="1"/>
    <xf numFmtId="0" fontId="10" fillId="0" borderId="19" xfId="28" applyFont="1" applyBorder="1"/>
    <xf numFmtId="165" fontId="10" fillId="4" borderId="43" xfId="28" applyNumberFormat="1" applyFont="1" applyFill="1" applyBorder="1"/>
    <xf numFmtId="165" fontId="10" fillId="0" borderId="43" xfId="28" applyNumberFormat="1" applyFont="1" applyBorder="1"/>
    <xf numFmtId="165" fontId="10" fillId="0" borderId="11" xfId="28" applyNumberFormat="1" applyFont="1" applyBorder="1"/>
    <xf numFmtId="0" fontId="9" fillId="0" borderId="14" xfId="28" applyBorder="1"/>
    <xf numFmtId="0" fontId="10" fillId="0" borderId="20" xfId="28" applyFont="1" applyBorder="1"/>
    <xf numFmtId="165" fontId="10" fillId="0" borderId="4" xfId="28" applyNumberFormat="1" applyFont="1" applyBorder="1"/>
    <xf numFmtId="165" fontId="10" fillId="0" borderId="9" xfId="28" applyNumberFormat="1" applyFont="1" applyBorder="1"/>
    <xf numFmtId="165" fontId="9" fillId="0" borderId="0" xfId="28" applyNumberFormat="1"/>
    <xf numFmtId="0" fontId="9" fillId="0" borderId="15" xfId="28" applyBorder="1"/>
    <xf numFmtId="0" fontId="10" fillId="0" borderId="0" xfId="28" applyFont="1" applyBorder="1"/>
    <xf numFmtId="165" fontId="9" fillId="0" borderId="0" xfId="0" applyNumberFormat="1" applyFont="1" applyBorder="1" applyAlignment="1">
      <alignment vertical="top" wrapText="1"/>
    </xf>
    <xf numFmtId="165" fontId="10" fillId="0" borderId="0" xfId="28" applyNumberFormat="1" applyFont="1" applyBorder="1"/>
    <xf numFmtId="165" fontId="9" fillId="0" borderId="46" xfId="0" applyNumberFormat="1" applyFont="1" applyBorder="1" applyAlignment="1">
      <alignment vertical="top" wrapText="1"/>
    </xf>
    <xf numFmtId="0" fontId="9" fillId="0" borderId="16" xfId="28" applyBorder="1"/>
    <xf numFmtId="0" fontId="10" fillId="0" borderId="4" xfId="28" applyFont="1" applyBorder="1"/>
    <xf numFmtId="165" fontId="9" fillId="0" borderId="4" xfId="0" applyNumberFormat="1" applyFont="1" applyBorder="1" applyAlignment="1">
      <alignment vertical="top" wrapText="1"/>
    </xf>
    <xf numFmtId="165" fontId="9" fillId="0" borderId="9" xfId="0" applyNumberFormat="1" applyFont="1" applyBorder="1" applyAlignment="1">
      <alignment vertical="top" wrapText="1"/>
    </xf>
    <xf numFmtId="0" fontId="9" fillId="0" borderId="0" xfId="28" applyBorder="1"/>
    <xf numFmtId="165" fontId="9" fillId="0" borderId="0" xfId="28" applyNumberFormat="1" applyBorder="1"/>
    <xf numFmtId="0" fontId="9" fillId="0" borderId="11" xfId="28" applyBorder="1"/>
    <xf numFmtId="0" fontId="9" fillId="4" borderId="44" xfId="28" applyFont="1" applyFill="1" applyBorder="1"/>
    <xf numFmtId="165" fontId="10" fillId="4" borderId="44" xfId="28" applyNumberFormat="1" applyFont="1" applyFill="1" applyBorder="1"/>
    <xf numFmtId="0" fontId="9" fillId="4" borderId="0" xfId="28" applyFill="1" applyBorder="1"/>
    <xf numFmtId="165" fontId="9" fillId="4" borderId="9" xfId="28" applyNumberFormat="1" applyFill="1" applyBorder="1"/>
    <xf numFmtId="165" fontId="10" fillId="4" borderId="0" xfId="28" applyNumberFormat="1" applyFont="1" applyFill="1" applyBorder="1"/>
    <xf numFmtId="165" fontId="9" fillId="4" borderId="0" xfId="28" applyNumberFormat="1" applyFill="1" applyBorder="1"/>
    <xf numFmtId="0" fontId="9" fillId="4" borderId="0" xfId="28" applyFont="1" applyFill="1" applyBorder="1"/>
    <xf numFmtId="0" fontId="9" fillId="4" borderId="4" xfId="28" applyFill="1" applyBorder="1"/>
    <xf numFmtId="165" fontId="10" fillId="4" borderId="4" xfId="28" applyNumberFormat="1" applyFont="1" applyFill="1" applyBorder="1"/>
    <xf numFmtId="0" fontId="10" fillId="4" borderId="16" xfId="28" applyFont="1" applyFill="1" applyBorder="1"/>
    <xf numFmtId="165" fontId="9" fillId="4" borderId="4" xfId="28" applyNumberFormat="1" applyFill="1" applyBorder="1"/>
    <xf numFmtId="165" fontId="9" fillId="4" borderId="11" xfId="28" applyNumberFormat="1" applyFill="1" applyBorder="1"/>
    <xf numFmtId="0" fontId="9" fillId="0" borderId="17" xfId="28" applyBorder="1"/>
    <xf numFmtId="0" fontId="10" fillId="0" borderId="10" xfId="28" applyFont="1" applyBorder="1"/>
    <xf numFmtId="165" fontId="9" fillId="0" borderId="10" xfId="0" applyNumberFormat="1" applyFont="1" applyBorder="1" applyAlignment="1">
      <alignment vertical="top" wrapText="1"/>
    </xf>
    <xf numFmtId="165" fontId="10" fillId="0" borderId="10" xfId="28" applyNumberFormat="1" applyFont="1" applyBorder="1"/>
    <xf numFmtId="0" fontId="15" fillId="0" borderId="0" xfId="28" applyFont="1" applyAlignment="1">
      <alignment horizontal="left"/>
    </xf>
    <xf numFmtId="0" fontId="13" fillId="0" borderId="0" xfId="28" applyFont="1" applyAlignment="1">
      <alignment horizontal="left"/>
    </xf>
    <xf numFmtId="0" fontId="21" fillId="0" borderId="0" xfId="28" applyFont="1"/>
    <xf numFmtId="165" fontId="9" fillId="0" borderId="1" xfId="28" applyNumberFormat="1" applyBorder="1"/>
    <xf numFmtId="0" fontId="9" fillId="0" borderId="0" xfId="28" applyFill="1"/>
    <xf numFmtId="165" fontId="9" fillId="0" borderId="0" xfId="28" applyNumberFormat="1" applyFill="1"/>
    <xf numFmtId="170" fontId="9" fillId="0" borderId="0" xfId="28" applyNumberFormat="1"/>
    <xf numFmtId="172" fontId="9" fillId="0" borderId="0" xfId="28" applyNumberFormat="1"/>
    <xf numFmtId="180" fontId="9" fillId="0" borderId="0" xfId="28" applyNumberFormat="1"/>
    <xf numFmtId="0" fontId="15" fillId="0" borderId="0" xfId="28" applyFont="1" applyFill="1" applyBorder="1" applyProtection="1">
      <protection locked="0"/>
    </xf>
    <xf numFmtId="0" fontId="15" fillId="0" borderId="0" xfId="28" applyFont="1"/>
    <xf numFmtId="168" fontId="23" fillId="3" borderId="44" xfId="13" applyNumberFormat="1" applyFont="1" applyFill="1" applyBorder="1" applyAlignment="1" applyProtection="1">
      <alignment horizontal="center"/>
      <protection locked="0"/>
    </xf>
    <xf numFmtId="0" fontId="10" fillId="0" borderId="45" xfId="0" applyFont="1" applyBorder="1" applyAlignment="1">
      <alignment horizontal="center" vertical="top" wrapText="1"/>
    </xf>
    <xf numFmtId="0" fontId="15" fillId="0" borderId="0" xfId="26" applyNumberFormat="1" applyFont="1" applyFill="1" applyBorder="1" applyAlignment="1" applyProtection="1">
      <alignment horizontal="left"/>
      <protection locked="0"/>
    </xf>
    <xf numFmtId="0" fontId="20" fillId="0" borderId="0" xfId="12" applyFont="1" applyBorder="1" applyAlignment="1">
      <alignment horizontal="left" vertical="center" wrapText="1"/>
    </xf>
    <xf numFmtId="0" fontId="15" fillId="0" borderId="0" xfId="11" applyNumberFormat="1" applyFont="1" applyFill="1" applyBorder="1" applyAlignment="1">
      <alignment horizontal="right"/>
    </xf>
    <xf numFmtId="0" fontId="14" fillId="0" borderId="0" xfId="26" applyFont="1" applyAlignment="1"/>
    <xf numFmtId="165" fontId="9" fillId="0" borderId="21" xfId="32" applyNumberFormat="1" applyFont="1" applyBorder="1"/>
    <xf numFmtId="165" fontId="9" fillId="0" borderId="0" xfId="32" applyNumberFormat="1" applyFont="1" applyBorder="1"/>
    <xf numFmtId="165" fontId="9" fillId="0" borderId="47" xfId="32" applyNumberFormat="1" applyFont="1" applyBorder="1"/>
    <xf numFmtId="165" fontId="9" fillId="0" borderId="10" xfId="32" applyNumberFormat="1" applyFont="1" applyBorder="1"/>
    <xf numFmtId="0" fontId="15" fillId="0" borderId="0" xfId="32" applyFont="1"/>
    <xf numFmtId="165" fontId="6" fillId="0" borderId="0" xfId="122" applyNumberFormat="1"/>
    <xf numFmtId="165" fontId="15" fillId="2" borderId="21" xfId="12" quotePrefix="1" applyNumberFormat="1" applyFont="1" applyFill="1" applyBorder="1" applyAlignment="1" applyProtection="1">
      <alignment horizontal="center" vertical="center"/>
      <protection locked="0"/>
    </xf>
    <xf numFmtId="165" fontId="15" fillId="0" borderId="21" xfId="12" quotePrefix="1" applyNumberFormat="1" applyFont="1" applyFill="1" applyBorder="1" applyAlignment="1" applyProtection="1">
      <alignment horizontal="center" vertical="center"/>
      <protection locked="0"/>
    </xf>
    <xf numFmtId="0" fontId="36" fillId="0" borderId="0" xfId="28" applyFont="1" applyFill="1"/>
    <xf numFmtId="0" fontId="10" fillId="0" borderId="0" xfId="28" applyFont="1" applyFill="1"/>
    <xf numFmtId="0" fontId="10" fillId="4" borderId="0" xfId="28" applyFont="1" applyFill="1"/>
    <xf numFmtId="0" fontId="30" fillId="3" borderId="1" xfId="28" applyFont="1" applyFill="1" applyBorder="1" applyAlignment="1">
      <alignment horizontal="center" vertical="center" wrapText="1"/>
    </xf>
    <xf numFmtId="0" fontId="9" fillId="0" borderId="2" xfId="28" applyFont="1" applyFill="1" applyBorder="1"/>
    <xf numFmtId="165" fontId="9" fillId="4" borderId="2" xfId="28" applyNumberFormat="1" applyFont="1" applyFill="1" applyBorder="1" applyAlignment="1" applyProtection="1">
      <alignment horizontal="center" vertical="center"/>
      <protection locked="0"/>
    </xf>
    <xf numFmtId="0" fontId="30" fillId="3" borderId="1" xfId="28" applyFont="1" applyFill="1" applyBorder="1"/>
    <xf numFmtId="3" fontId="70" fillId="3" borderId="1" xfId="28" applyNumberFormat="1" applyFont="1" applyFill="1" applyBorder="1" applyAlignment="1">
      <alignment horizontal="center" vertical="center"/>
    </xf>
    <xf numFmtId="165" fontId="70" fillId="3" borderId="1" xfId="28" applyNumberFormat="1" applyFont="1" applyFill="1" applyBorder="1" applyAlignment="1" applyProtection="1">
      <alignment horizontal="center" vertical="center"/>
      <protection locked="0"/>
    </xf>
    <xf numFmtId="0" fontId="9" fillId="0" borderId="0" xfId="28" applyFont="1" applyFill="1" applyAlignment="1">
      <alignment vertical="center"/>
    </xf>
    <xf numFmtId="0" fontId="9" fillId="4" borderId="0" xfId="28" applyFont="1" applyFill="1" applyAlignment="1">
      <alignment vertical="center"/>
    </xf>
    <xf numFmtId="0" fontId="12" fillId="0" borderId="0" xfId="28" applyFont="1" applyFill="1" applyAlignment="1">
      <alignment vertical="center"/>
    </xf>
    <xf numFmtId="0" fontId="10" fillId="0" borderId="0" xfId="28" applyFont="1"/>
    <xf numFmtId="168" fontId="13" fillId="0" borderId="0" xfId="28" applyNumberFormat="1" applyFont="1" applyFill="1" applyBorder="1" applyProtection="1">
      <protection locked="0"/>
    </xf>
    <xf numFmtId="166" fontId="9" fillId="0" borderId="0" xfId="28" applyNumberFormat="1"/>
    <xf numFmtId="165" fontId="9" fillId="4" borderId="46" xfId="28" applyNumberFormat="1" applyFont="1" applyFill="1" applyBorder="1"/>
    <xf numFmtId="0" fontId="9" fillId="0" borderId="43" xfId="28" applyBorder="1"/>
    <xf numFmtId="165" fontId="10" fillId="0" borderId="0" xfId="28" applyNumberFormat="1" applyFont="1" applyFill="1" applyBorder="1"/>
    <xf numFmtId="165" fontId="9" fillId="0" borderId="0" xfId="28" applyNumberFormat="1" applyFill="1" applyBorder="1"/>
    <xf numFmtId="0" fontId="9" fillId="4" borderId="43" xfId="28" applyFill="1" applyBorder="1"/>
    <xf numFmtId="165" fontId="9" fillId="0" borderId="18" xfId="0" applyNumberFormat="1" applyFont="1" applyBorder="1" applyAlignment="1">
      <alignment vertical="top" wrapText="1"/>
    </xf>
    <xf numFmtId="168" fontId="23" fillId="3" borderId="44" xfId="13" applyNumberFormat="1" applyFont="1" applyFill="1" applyBorder="1" applyAlignment="1" applyProtection="1">
      <alignment horizontal="center" vertical="center"/>
      <protection locked="0"/>
    </xf>
    <xf numFmtId="168" fontId="10" fillId="0" borderId="43" xfId="13" applyNumberFormat="1" applyFont="1" applyBorder="1" applyAlignment="1" applyProtection="1">
      <alignment vertical="center"/>
      <protection locked="0"/>
    </xf>
    <xf numFmtId="0" fontId="9" fillId="0" borderId="0" xfId="28" applyFont="1" applyAlignment="1">
      <alignment vertical="center"/>
    </xf>
    <xf numFmtId="0" fontId="9" fillId="0" borderId="0" xfId="28" applyFont="1" applyFill="1" applyAlignment="1"/>
    <xf numFmtId="0" fontId="15" fillId="0" borderId="0" xfId="26" applyNumberFormat="1" applyFont="1" applyFill="1" applyBorder="1" applyAlignment="1" applyProtection="1">
      <protection locked="0"/>
    </xf>
    <xf numFmtId="0" fontId="34" fillId="0" borderId="0" xfId="0" applyFont="1" applyBorder="1"/>
    <xf numFmtId="165" fontId="24" fillId="0" borderId="4" xfId="98" applyNumberFormat="1" applyFill="1" applyBorder="1" applyAlignment="1" applyProtection="1">
      <alignment horizontal="center"/>
    </xf>
    <xf numFmtId="165" fontId="24" fillId="0" borderId="48" xfId="98" applyNumberFormat="1" applyFill="1" applyBorder="1" applyAlignment="1" applyProtection="1">
      <alignment horizontal="center"/>
    </xf>
    <xf numFmtId="0" fontId="14" fillId="0" borderId="0" xfId="26" applyFont="1" applyBorder="1" applyAlignment="1"/>
    <xf numFmtId="0" fontId="21" fillId="0" borderId="0" xfId="26" applyFont="1" applyBorder="1" applyAlignment="1"/>
    <xf numFmtId="0" fontId="73" fillId="0" borderId="0" xfId="26" applyFont="1" applyBorder="1"/>
    <xf numFmtId="0" fontId="28" fillId="0" borderId="0" xfId="28" applyFont="1" applyAlignment="1">
      <alignment horizontal="left" vertical="center" readingOrder="1"/>
    </xf>
    <xf numFmtId="168" fontId="9" fillId="0" borderId="50" xfId="13" applyNumberFormat="1" applyFont="1" applyFill="1" applyBorder="1" applyAlignment="1" applyProtection="1">
      <alignment vertical="center"/>
      <protection locked="0"/>
    </xf>
    <xf numFmtId="169" fontId="9" fillId="0" borderId="4" xfId="4" applyNumberFormat="1" applyFont="1" applyFill="1" applyBorder="1" applyAlignment="1">
      <alignment horizontal="center" vertical="center"/>
    </xf>
    <xf numFmtId="166" fontId="9" fillId="0" borderId="0" xfId="14" applyNumberFormat="1"/>
    <xf numFmtId="0" fontId="81" fillId="0" borderId="0" xfId="144" applyFont="1" applyFill="1" applyBorder="1"/>
    <xf numFmtId="0" fontId="79" fillId="0" borderId="0" xfId="0" applyFont="1" applyFill="1" applyBorder="1" applyAlignment="1">
      <alignment horizontal="left" vertical="center" wrapText="1"/>
    </xf>
    <xf numFmtId="0" fontId="82" fillId="0" borderId="0" xfId="0" applyFont="1"/>
    <xf numFmtId="0" fontId="83" fillId="0" borderId="0" xfId="0" applyFont="1" applyAlignment="1">
      <alignment vertical="center"/>
    </xf>
    <xf numFmtId="0" fontId="35" fillId="0" borderId="0" xfId="12" applyFont="1" applyBorder="1" applyAlignment="1" applyProtection="1">
      <alignment horizontal="left" vertical="center" wrapText="1"/>
      <protection locked="0"/>
    </xf>
    <xf numFmtId="170" fontId="9" fillId="0" borderId="0" xfId="28" applyNumberFormat="1" applyFont="1" applyFill="1" applyAlignment="1">
      <alignment vertical="center"/>
    </xf>
    <xf numFmtId="166" fontId="2" fillId="0" borderId="0" xfId="41" applyNumberFormat="1" applyFont="1" applyAlignment="1">
      <alignment vertical="center"/>
    </xf>
    <xf numFmtId="0" fontId="20" fillId="0" borderId="0" xfId="12" applyFont="1" applyBorder="1" applyAlignment="1">
      <alignment horizontal="left" vertical="center" wrapText="1"/>
    </xf>
    <xf numFmtId="0" fontId="31" fillId="3" borderId="25" xfId="11" applyFont="1" applyFill="1" applyBorder="1" applyAlignment="1">
      <alignment wrapText="1"/>
    </xf>
    <xf numFmtId="0" fontId="15" fillId="0" borderId="0" xfId="11" applyFont="1" applyBorder="1" applyAlignment="1"/>
    <xf numFmtId="0" fontId="15" fillId="0" borderId="0" xfId="11" applyFont="1" applyBorder="1"/>
    <xf numFmtId="0" fontId="14" fillId="0" borderId="0" xfId="11" applyFont="1" applyBorder="1"/>
    <xf numFmtId="0" fontId="33" fillId="0" borderId="0" xfId="11" applyFont="1" applyBorder="1" applyAlignment="1"/>
    <xf numFmtId="0" fontId="31" fillId="3" borderId="0" xfId="11" applyFont="1" applyFill="1" applyBorder="1"/>
    <xf numFmtId="0" fontId="31" fillId="3" borderId="0" xfId="11" applyFont="1" applyFill="1" applyBorder="1" applyAlignment="1">
      <alignment wrapText="1"/>
    </xf>
    <xf numFmtId="0" fontId="19" fillId="0" borderId="0" xfId="11" applyBorder="1"/>
    <xf numFmtId="0" fontId="15" fillId="0" borderId="0" xfId="11" applyNumberFormat="1" applyFont="1" applyBorder="1" applyAlignment="1">
      <alignment horizontal="right"/>
    </xf>
    <xf numFmtId="3" fontId="15" fillId="0" borderId="0" xfId="11" applyNumberFormat="1" applyFont="1" applyBorder="1"/>
    <xf numFmtId="1" fontId="15" fillId="0" borderId="0" xfId="11" applyNumberFormat="1" applyFont="1" applyBorder="1"/>
    <xf numFmtId="165" fontId="11" fillId="0" borderId="0" xfId="7" applyNumberFormat="1"/>
    <xf numFmtId="165" fontId="9" fillId="0" borderId="0" xfId="28" applyNumberFormat="1" applyFont="1" applyFill="1" applyAlignment="1">
      <alignment vertical="center"/>
    </xf>
    <xf numFmtId="0" fontId="84" fillId="0" borderId="0" xfId="0" applyFont="1" applyFill="1" applyBorder="1" applyAlignment="1">
      <alignment horizontal="left" vertical="top" wrapText="1"/>
    </xf>
    <xf numFmtId="3" fontId="84" fillId="0" borderId="0" xfId="0" applyNumberFormat="1" applyFont="1" applyAlignment="1">
      <alignment horizontal="right"/>
    </xf>
    <xf numFmtId="3" fontId="84" fillId="0" borderId="0" xfId="0" applyNumberFormat="1" applyFont="1" applyBorder="1" applyAlignment="1">
      <alignment horizontal="right" wrapText="1"/>
    </xf>
    <xf numFmtId="167" fontId="84" fillId="0" borderId="0" xfId="0" applyNumberFormat="1" applyFont="1" applyBorder="1" applyAlignment="1">
      <alignment horizontal="right" wrapText="1"/>
    </xf>
    <xf numFmtId="0" fontId="9" fillId="0" borderId="0" xfId="0" applyFont="1" applyFill="1" applyBorder="1" applyAlignment="1">
      <alignment horizontal="left" vertical="top" wrapText="1"/>
    </xf>
    <xf numFmtId="3" fontId="9" fillId="0" borderId="0" xfId="0" applyNumberFormat="1" applyFont="1" applyAlignment="1">
      <alignment horizontal="right"/>
    </xf>
    <xf numFmtId="3" fontId="9" fillId="0" borderId="0" xfId="0" applyNumberFormat="1" applyFont="1" applyBorder="1" applyAlignment="1">
      <alignment horizontal="right" wrapText="1"/>
    </xf>
    <xf numFmtId="167" fontId="9" fillId="0" borderId="0" xfId="0" applyNumberFormat="1" applyFont="1" applyBorder="1" applyAlignment="1">
      <alignment horizontal="right" wrapText="1"/>
    </xf>
    <xf numFmtId="167" fontId="9" fillId="0" borderId="0" xfId="0" applyNumberFormat="1" applyFont="1" applyFill="1" applyBorder="1" applyAlignment="1">
      <alignment horizontal="right" wrapText="1"/>
    </xf>
    <xf numFmtId="0" fontId="30" fillId="3" borderId="0" xfId="0" applyFont="1" applyFill="1" applyBorder="1" applyAlignment="1">
      <alignment horizontal="left" vertical="center" wrapText="1"/>
    </xf>
    <xf numFmtId="3" fontId="30" fillId="3" borderId="0" xfId="0" applyNumberFormat="1" applyFont="1" applyFill="1" applyBorder="1" applyAlignment="1">
      <alignment horizontal="right" vertical="center" wrapText="1"/>
    </xf>
    <xf numFmtId="167" fontId="30" fillId="3" borderId="0" xfId="0" applyNumberFormat="1" applyFont="1" applyFill="1" applyBorder="1" applyAlignment="1">
      <alignment horizontal="right" vertical="center" wrapText="1"/>
    </xf>
    <xf numFmtId="0" fontId="35" fillId="0" borderId="0" xfId="0" applyFont="1" applyAlignment="1">
      <alignment horizontal="right"/>
    </xf>
    <xf numFmtId="1" fontId="35" fillId="0" borderId="0" xfId="0" applyNumberFormat="1" applyFont="1" applyAlignment="1">
      <alignment horizontal="right"/>
    </xf>
    <xf numFmtId="0" fontId="35" fillId="0" borderId="0" xfId="0" applyFont="1" applyAlignment="1">
      <alignment vertical="top"/>
    </xf>
    <xf numFmtId="0" fontId="36" fillId="0" borderId="0" xfId="123" applyFont="1"/>
    <xf numFmtId="0" fontId="36" fillId="0" borderId="0" xfId="12" applyFont="1" applyBorder="1" applyAlignment="1">
      <alignment vertical="top"/>
    </xf>
    <xf numFmtId="0" fontId="86" fillId="0" borderId="0" xfId="0" applyFont="1" applyAlignment="1">
      <alignment horizontal="left" vertical="center" readingOrder="1"/>
    </xf>
    <xf numFmtId="0" fontId="36" fillId="0" borderId="0" xfId="0" applyFont="1"/>
    <xf numFmtId="0" fontId="15" fillId="0" borderId="0" xfId="26" applyFont="1" applyBorder="1" applyAlignment="1">
      <alignment horizontal="left" wrapText="1"/>
    </xf>
    <xf numFmtId="0" fontId="15" fillId="0" borderId="0" xfId="0" applyFont="1" applyFill="1" applyBorder="1" applyAlignment="1">
      <alignment horizontal="left" vertical="center" wrapText="1"/>
    </xf>
    <xf numFmtId="167" fontId="15" fillId="4" borderId="21" xfId="12" applyNumberFormat="1" applyFont="1" applyFill="1" applyBorder="1" applyAlignment="1" applyProtection="1">
      <alignment horizontal="right" vertical="center"/>
      <protection locked="0"/>
    </xf>
    <xf numFmtId="165" fontId="13" fillId="4" borderId="21" xfId="12" applyNumberFormat="1" applyFont="1" applyFill="1" applyBorder="1" applyAlignment="1" applyProtection="1">
      <alignment horizontal="right" vertical="center"/>
      <protection locked="0"/>
    </xf>
    <xf numFmtId="0" fontId="20" fillId="0" borderId="0" xfId="12" applyFont="1" applyBorder="1" applyAlignment="1">
      <alignment horizontal="left" vertical="center" wrapText="1"/>
    </xf>
    <xf numFmtId="3" fontId="70" fillId="3" borderId="39" xfId="28" applyNumberFormat="1" applyFont="1" applyFill="1" applyBorder="1" applyAlignment="1">
      <alignment horizontal="center" vertical="center"/>
    </xf>
    <xf numFmtId="181" fontId="0" fillId="0" borderId="53" xfId="4" applyNumberFormat="1" applyFont="1" applyBorder="1" applyAlignment="1">
      <alignment horizontal="center"/>
    </xf>
    <xf numFmtId="181" fontId="0" fillId="0" borderId="0" xfId="4" applyNumberFormat="1" applyFont="1" applyAlignment="1">
      <alignment horizontal="center"/>
    </xf>
    <xf numFmtId="181" fontId="0" fillId="0" borderId="2" xfId="4" applyNumberFormat="1" applyFont="1" applyBorder="1" applyAlignment="1">
      <alignment horizontal="center"/>
    </xf>
    <xf numFmtId="181" fontId="0" fillId="0" borderId="2" xfId="4" applyNumberFormat="1" applyFont="1" applyFill="1" applyBorder="1" applyAlignment="1">
      <alignment horizontal="right"/>
    </xf>
    <xf numFmtId="181" fontId="0" fillId="0" borderId="0" xfId="4" applyNumberFormat="1" applyFont="1" applyFill="1" applyAlignment="1">
      <alignment horizontal="right"/>
    </xf>
    <xf numFmtId="181" fontId="0" fillId="0" borderId="2" xfId="4" applyNumberFormat="1" applyFont="1" applyFill="1" applyBorder="1"/>
    <xf numFmtId="181" fontId="0" fillId="0" borderId="0" xfId="4" applyNumberFormat="1" applyFont="1" applyFill="1"/>
    <xf numFmtId="0" fontId="90" fillId="0" borderId="0" xfId="0" applyFont="1" applyAlignment="1">
      <alignment vertical="center"/>
    </xf>
    <xf numFmtId="165" fontId="15" fillId="0" borderId="27" xfId="11" applyNumberFormat="1" applyFont="1" applyFill="1" applyBorder="1" applyAlignment="1">
      <alignment horizontal="right"/>
    </xf>
    <xf numFmtId="169" fontId="9" fillId="0" borderId="49" xfId="4" applyNumberFormat="1" applyFont="1" applyFill="1" applyBorder="1" applyAlignment="1">
      <alignment horizontal="center" vertical="center"/>
    </xf>
    <xf numFmtId="169" fontId="9" fillId="0" borderId="48" xfId="4" applyNumberFormat="1" applyFont="1" applyFill="1" applyBorder="1" applyAlignment="1">
      <alignment horizontal="center" vertical="center"/>
    </xf>
    <xf numFmtId="165" fontId="15" fillId="0" borderId="1" xfId="26" applyNumberFormat="1" applyFont="1" applyFill="1" applyBorder="1" applyAlignment="1" applyProtection="1">
      <protection locked="0"/>
    </xf>
    <xf numFmtId="0" fontId="69" fillId="0" borderId="0" xfId="144"/>
    <xf numFmtId="0" fontId="76" fillId="0" borderId="0" xfId="0" applyFont="1" applyFill="1" applyBorder="1" applyAlignment="1">
      <alignment vertical="center" wrapText="1"/>
    </xf>
    <xf numFmtId="165" fontId="19" fillId="0" borderId="0" xfId="11" applyNumberFormat="1" applyBorder="1"/>
    <xf numFmtId="0" fontId="79" fillId="0" borderId="0" xfId="0" applyFont="1" applyFill="1" applyBorder="1" applyAlignment="1">
      <alignment horizontal="left" vertical="center" wrapText="1"/>
    </xf>
    <xf numFmtId="169" fontId="21" fillId="0" borderId="49" xfId="4" applyNumberFormat="1" applyFont="1" applyFill="1" applyBorder="1" applyAlignment="1">
      <alignment horizontal="center" vertical="center"/>
    </xf>
    <xf numFmtId="0" fontId="70" fillId="3" borderId="0" xfId="0" applyFont="1" applyFill="1" applyBorder="1" applyAlignment="1">
      <alignment horizontal="left" vertical="center" wrapText="1"/>
    </xf>
    <xf numFmtId="0" fontId="21" fillId="0" borderId="0" xfId="0" applyFont="1" applyFill="1" applyBorder="1" applyAlignment="1">
      <alignment horizontal="left" vertical="top" wrapText="1"/>
    </xf>
    <xf numFmtId="3" fontId="21" fillId="0" borderId="0" xfId="0" applyNumberFormat="1" applyFont="1" applyAlignment="1">
      <alignment horizontal="right"/>
    </xf>
    <xf numFmtId="3" fontId="21" fillId="0" borderId="0" xfId="0" applyNumberFormat="1" applyFont="1" applyBorder="1" applyAlignment="1">
      <alignment horizontal="right" wrapText="1"/>
    </xf>
    <xf numFmtId="167" fontId="21" fillId="0" borderId="0" xfId="0" applyNumberFormat="1" applyFont="1" applyBorder="1" applyAlignment="1">
      <alignment horizontal="right" wrapText="1"/>
    </xf>
    <xf numFmtId="3" fontId="23" fillId="3" borderId="1" xfId="13" applyNumberFormat="1" applyFont="1" applyFill="1" applyBorder="1" applyAlignment="1">
      <alignment horizontal="center" vertical="center" wrapText="1"/>
    </xf>
    <xf numFmtId="3" fontId="93" fillId="3" borderId="1" xfId="13" applyNumberFormat="1" applyFont="1" applyFill="1" applyBorder="1" applyAlignment="1">
      <alignment horizontal="center" vertical="center" wrapText="1"/>
    </xf>
    <xf numFmtId="0" fontId="0" fillId="4" borderId="0" xfId="0" applyFill="1"/>
    <xf numFmtId="181" fontId="0" fillId="4" borderId="0" xfId="4" applyNumberFormat="1" applyFont="1" applyFill="1"/>
    <xf numFmtId="165" fontId="0" fillId="4" borderId="0" xfId="0" applyNumberFormat="1" applyFill="1"/>
    <xf numFmtId="181" fontId="9" fillId="4" borderId="0" xfId="4" applyNumberFormat="1" applyFont="1" applyFill="1"/>
    <xf numFmtId="0" fontId="34" fillId="4" borderId="0" xfId="0" applyFont="1" applyFill="1"/>
    <xf numFmtId="0" fontId="76" fillId="4" borderId="0" xfId="0" applyFont="1" applyFill="1" applyBorder="1" applyAlignment="1">
      <alignment vertical="center" wrapText="1"/>
    </xf>
    <xf numFmtId="0" fontId="36" fillId="4" borderId="0" xfId="0" applyFont="1" applyFill="1"/>
    <xf numFmtId="0" fontId="81" fillId="4" borderId="0" xfId="144" applyFont="1" applyFill="1" applyBorder="1"/>
    <xf numFmtId="0" fontId="15" fillId="0" borderId="0" xfId="0" applyFont="1" applyFill="1" applyBorder="1" applyAlignment="1">
      <alignment horizontal="left" vertical="center" wrapText="1"/>
    </xf>
    <xf numFmtId="0" fontId="20" fillId="0" borderId="0" xfId="12" applyFont="1" applyBorder="1" applyAlignment="1">
      <alignment horizontal="left" vertical="center" wrapText="1"/>
    </xf>
    <xf numFmtId="0" fontId="15" fillId="0" borderId="0" xfId="26" applyFont="1" applyAlignment="1">
      <alignment horizontal="left" wrapText="1"/>
    </xf>
    <xf numFmtId="0" fontId="35" fillId="0" borderId="0" xfId="0" applyFont="1" applyFill="1" applyBorder="1" applyAlignment="1">
      <alignment horizontal="left" vertical="center" wrapText="1"/>
    </xf>
    <xf numFmtId="0" fontId="14" fillId="0" borderId="0" xfId="26" applyFont="1" applyAlignment="1">
      <alignment horizontal="left" vertical="center" wrapText="1"/>
    </xf>
    <xf numFmtId="0" fontId="10" fillId="4" borderId="15" xfId="28" applyFont="1" applyFill="1" applyBorder="1" applyAlignment="1">
      <alignment horizontal="center" vertical="center"/>
    </xf>
    <xf numFmtId="0" fontId="10" fillId="4" borderId="14" xfId="28" applyFont="1" applyFill="1" applyBorder="1" applyAlignment="1">
      <alignment horizontal="center" vertical="center"/>
    </xf>
    <xf numFmtId="0" fontId="10" fillId="4" borderId="16" xfId="28" applyFont="1" applyFill="1" applyBorder="1" applyAlignment="1">
      <alignment horizontal="center" vertical="center"/>
    </xf>
    <xf numFmtId="0" fontId="21" fillId="0" borderId="0" xfId="0" applyFont="1" applyFill="1" applyBorder="1" applyAlignment="1">
      <alignment horizontal="left" vertical="center" wrapText="1"/>
    </xf>
    <xf numFmtId="0" fontId="79"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15" fillId="0" borderId="0" xfId="26" applyNumberFormat="1" applyFont="1" applyFill="1" applyBorder="1" applyAlignment="1" applyProtection="1">
      <alignment horizontal="left" wrapText="1"/>
      <protection locked="0"/>
    </xf>
    <xf numFmtId="0" fontId="15" fillId="0" borderId="0" xfId="26" applyNumberFormat="1" applyFont="1" applyFill="1" applyBorder="1" applyAlignment="1" applyProtection="1">
      <alignment horizontal="left"/>
      <protection locked="0"/>
    </xf>
    <xf numFmtId="0" fontId="15" fillId="0" borderId="0" xfId="0" applyFont="1" applyBorder="1" applyAlignment="1" applyProtection="1">
      <alignment horizontal="left" vertical="center" wrapText="1"/>
      <protection locked="0"/>
    </xf>
    <xf numFmtId="0" fontId="0" fillId="0" borderId="0" xfId="0" applyAlignment="1">
      <alignment vertical="center" wrapText="1"/>
    </xf>
    <xf numFmtId="0" fontId="76" fillId="0" borderId="0" xfId="0" applyFont="1" applyFill="1" applyBorder="1" applyAlignment="1">
      <alignment horizontal="left" vertical="center" wrapText="1"/>
    </xf>
    <xf numFmtId="0" fontId="35" fillId="0" borderId="0" xfId="0" applyFont="1" applyAlignment="1">
      <alignment horizontal="left" vertical="top" wrapText="1"/>
    </xf>
    <xf numFmtId="0" fontId="70" fillId="3" borderId="51" xfId="28" applyFont="1" applyFill="1" applyBorder="1" applyAlignment="1">
      <alignment horizontal="center" vertical="center" wrapText="1"/>
    </xf>
    <xf numFmtId="0" fontId="70" fillId="3" borderId="52" xfId="28" applyFont="1" applyFill="1" applyBorder="1" applyAlignment="1">
      <alignment horizontal="center" vertical="center" wrapText="1"/>
    </xf>
    <xf numFmtId="0" fontId="85" fillId="0" borderId="0" xfId="0" applyFont="1" applyBorder="1" applyAlignment="1">
      <alignment horizontal="left"/>
    </xf>
    <xf numFmtId="0" fontId="85" fillId="0" borderId="0" xfId="0" applyFont="1" applyAlignment="1">
      <alignment horizontal="left" wrapText="1"/>
    </xf>
    <xf numFmtId="0" fontId="35" fillId="0" borderId="0" xfId="0" applyFont="1" applyAlignment="1">
      <alignment horizontal="left" vertical="top"/>
    </xf>
    <xf numFmtId="0" fontId="76" fillId="4" borderId="0" xfId="0" applyFont="1" applyFill="1" applyBorder="1" applyAlignment="1">
      <alignment horizontal="left" vertical="center" wrapText="1"/>
    </xf>
    <xf numFmtId="0" fontId="15" fillId="4" borderId="0" xfId="0" applyFont="1" applyFill="1" applyBorder="1" applyAlignment="1">
      <alignment horizontal="left" vertical="center" wrapText="1"/>
    </xf>
    <xf numFmtId="3" fontId="23" fillId="3" borderId="19" xfId="13" applyNumberFormat="1" applyFont="1" applyFill="1" applyBorder="1" applyAlignment="1">
      <alignment horizontal="center" vertical="center" wrapText="1"/>
    </xf>
    <xf numFmtId="3" fontId="23" fillId="3" borderId="43" xfId="13" applyNumberFormat="1" applyFont="1" applyFill="1" applyBorder="1" applyAlignment="1">
      <alignment horizontal="center" vertical="center" wrapText="1"/>
    </xf>
    <xf numFmtId="3" fontId="23" fillId="3" borderId="39" xfId="13" applyNumberFormat="1" applyFont="1" applyFill="1" applyBorder="1" applyAlignment="1">
      <alignment horizontal="center" vertical="center" wrapText="1"/>
    </xf>
    <xf numFmtId="3" fontId="23" fillId="3" borderId="53" xfId="13" applyNumberFormat="1" applyFont="1" applyFill="1" applyBorder="1" applyAlignment="1">
      <alignment horizontal="center" wrapText="1"/>
    </xf>
    <xf numFmtId="3" fontId="23" fillId="3" borderId="37" xfId="13" applyNumberFormat="1" applyFont="1" applyFill="1" applyBorder="1" applyAlignment="1">
      <alignment horizontal="center" wrapText="1"/>
    </xf>
    <xf numFmtId="3" fontId="23" fillId="3" borderId="53" xfId="13" applyNumberFormat="1" applyFont="1" applyFill="1" applyBorder="1" applyAlignment="1">
      <alignment horizontal="center" vertical="center" wrapText="1"/>
    </xf>
    <xf numFmtId="3" fontId="23" fillId="3" borderId="37" xfId="13" applyNumberFormat="1" applyFont="1" applyFill="1" applyBorder="1" applyAlignment="1">
      <alignment horizontal="center" vertical="center" wrapText="1"/>
    </xf>
    <xf numFmtId="0" fontId="30" fillId="3" borderId="53" xfId="28" applyFont="1" applyFill="1" applyBorder="1" applyAlignment="1">
      <alignment horizontal="center" vertical="center" wrapText="1"/>
    </xf>
    <xf numFmtId="0" fontId="30" fillId="3" borderId="37" xfId="28" applyFont="1" applyFill="1" applyBorder="1" applyAlignment="1">
      <alignment horizontal="center" vertical="center" wrapText="1"/>
    </xf>
    <xf numFmtId="0" fontId="30" fillId="3" borderId="19" xfId="28" applyFont="1" applyFill="1" applyBorder="1" applyAlignment="1">
      <alignment horizontal="center" vertical="center" wrapText="1"/>
    </xf>
    <xf numFmtId="0" fontId="30" fillId="3" borderId="43" xfId="28" applyFont="1" applyFill="1" applyBorder="1" applyAlignment="1">
      <alignment horizontal="center" vertical="center" wrapText="1"/>
    </xf>
    <xf numFmtId="0" fontId="30" fillId="3" borderId="39" xfId="28" applyFont="1" applyFill="1" applyBorder="1" applyAlignment="1">
      <alignment horizontal="center" vertical="center" wrapText="1"/>
    </xf>
    <xf numFmtId="165" fontId="16" fillId="3" borderId="5" xfId="35" applyNumberFormat="1" applyFont="1" applyFill="1" applyBorder="1" applyAlignment="1">
      <alignment horizontal="center" wrapText="1"/>
    </xf>
    <xf numFmtId="165" fontId="16" fillId="3" borderId="42" xfId="35" applyNumberFormat="1" applyFont="1" applyFill="1" applyBorder="1" applyAlignment="1">
      <alignment horizontal="center" wrapText="1"/>
    </xf>
    <xf numFmtId="0" fontId="15" fillId="0" borderId="0" xfId="35" applyFont="1" applyFill="1" applyAlignment="1">
      <alignment horizontal="left" wrapText="1"/>
    </xf>
    <xf numFmtId="0" fontId="15" fillId="0" borderId="0" xfId="35" applyFont="1" applyFill="1" applyAlignment="1">
      <alignment horizontal="left" vertical="center" wrapText="1"/>
    </xf>
    <xf numFmtId="0" fontId="35" fillId="0" borderId="0" xfId="12" applyFont="1" applyBorder="1" applyAlignment="1" applyProtection="1">
      <alignment horizontal="left" vertical="center" wrapText="1"/>
      <protection locked="0"/>
    </xf>
    <xf numFmtId="1" fontId="15" fillId="0" borderId="0" xfId="35" applyNumberFormat="1" applyFont="1" applyFill="1" applyBorder="1" applyAlignment="1">
      <alignment horizontal="left"/>
    </xf>
    <xf numFmtId="1" fontId="15" fillId="0" borderId="25" xfId="35" applyNumberFormat="1" applyFont="1" applyFill="1" applyBorder="1" applyAlignment="1">
      <alignment horizontal="left"/>
    </xf>
    <xf numFmtId="165" fontId="13" fillId="0" borderId="0" xfId="35" applyNumberFormat="1" applyFont="1" applyFill="1" applyBorder="1" applyAlignment="1">
      <alignment horizontal="right"/>
    </xf>
    <xf numFmtId="165" fontId="13" fillId="0" borderId="25" xfId="35" applyNumberFormat="1" applyFont="1" applyFill="1" applyBorder="1" applyAlignment="1">
      <alignment horizontal="right"/>
    </xf>
    <xf numFmtId="165" fontId="15" fillId="0" borderId="0" xfId="35" applyNumberFormat="1" applyFont="1" applyFill="1" applyBorder="1" applyAlignment="1">
      <alignment horizontal="left"/>
    </xf>
    <xf numFmtId="165" fontId="15" fillId="0" borderId="25" xfId="35" applyNumberFormat="1" applyFont="1" applyFill="1" applyBorder="1" applyAlignment="1">
      <alignment horizontal="left"/>
    </xf>
    <xf numFmtId="3" fontId="16" fillId="3" borderId="0" xfId="35" applyNumberFormat="1" applyFont="1" applyFill="1" applyBorder="1" applyAlignment="1">
      <alignment horizontal="left" vertical="center" wrapText="1"/>
    </xf>
    <xf numFmtId="3" fontId="16" fillId="3" borderId="25" xfId="35" applyNumberFormat="1" applyFont="1" applyFill="1" applyBorder="1" applyAlignment="1">
      <alignment horizontal="left" vertical="center" wrapText="1"/>
    </xf>
  </cellXfs>
  <cellStyles count="165">
    <cellStyle name="20% - Accent1" xfId="43"/>
    <cellStyle name="20% - Accent2" xfId="44"/>
    <cellStyle name="20% - Accent3" xfId="45"/>
    <cellStyle name="20% - Accent4" xfId="46"/>
    <cellStyle name="20% - Accent5" xfId="47"/>
    <cellStyle name="20% - Accent6" xfId="48"/>
    <cellStyle name="40% - Accent1" xfId="49"/>
    <cellStyle name="40% - Accent2" xfId="50"/>
    <cellStyle name="40% - Accent3" xfId="51"/>
    <cellStyle name="40% - Accent4" xfId="52"/>
    <cellStyle name="40% - Accent5" xfId="53"/>
    <cellStyle name="40% - Accent6" xfId="54"/>
    <cellStyle name="60% - Accent1" xfId="55"/>
    <cellStyle name="60% - Accent2" xfId="56"/>
    <cellStyle name="60% - Accent3" xfId="57"/>
    <cellStyle name="60% - Accent4" xfId="58"/>
    <cellStyle name="60% - Accent5" xfId="59"/>
    <cellStyle name="60% - Accent6" xfId="60"/>
    <cellStyle name="Bad" xfId="61"/>
    <cellStyle name="bin" xfId="62"/>
    <cellStyle name="Calculation" xfId="63"/>
    <cellStyle name="cell" xfId="64"/>
    <cellStyle name="Check Cell" xfId="65"/>
    <cellStyle name="Col&amp;RowHeadings" xfId="66"/>
    <cellStyle name="ColCodes" xfId="67"/>
    <cellStyle name="ColTitles" xfId="68"/>
    <cellStyle name="ColTitles 2" xfId="137"/>
    <cellStyle name="column" xfId="69"/>
    <cellStyle name="Comma [0]_B3.1a" xfId="70"/>
    <cellStyle name="Comma 2" xfId="71"/>
    <cellStyle name="Comma 2 2" xfId="138"/>
    <cellStyle name="Comma_B3.1a" xfId="72"/>
    <cellStyle name="Currency [0]_B3.1a" xfId="73"/>
    <cellStyle name="Currency_B3.1a" xfId="74"/>
    <cellStyle name="DataEntryCells" xfId="75"/>
    <cellStyle name="Euro" xfId="19"/>
    <cellStyle name="Explanatory Text" xfId="76"/>
    <cellStyle name="formula" xfId="77"/>
    <cellStyle name="gap" xfId="78"/>
    <cellStyle name="Good" xfId="79"/>
    <cellStyle name="GreyBackground" xfId="80"/>
    <cellStyle name="Heading 1" xfId="81"/>
    <cellStyle name="Heading 2" xfId="82"/>
    <cellStyle name="Heading 3" xfId="83"/>
    <cellStyle name="Heading 4" xfId="84"/>
    <cellStyle name="Hyperlink 2" xfId="85"/>
    <cellStyle name="Input" xfId="86"/>
    <cellStyle name="ISC" xfId="87"/>
    <cellStyle name="level1a" xfId="88"/>
    <cellStyle name="level2" xfId="89"/>
    <cellStyle name="level2a" xfId="90"/>
    <cellStyle name="level3" xfId="91"/>
    <cellStyle name="Lien hypertexte" xfId="144" builtinId="8"/>
    <cellStyle name="Lien hypertexte 2" xfId="1"/>
    <cellStyle name="Lien hypertexte 2 2" xfId="20"/>
    <cellStyle name="Lien hypertexte 2 3" xfId="92"/>
    <cellStyle name="Lien hypertexte 3" xfId="2"/>
    <cellStyle name="Lien hypertexte 3 2" xfId="120"/>
    <cellStyle name="Lien hypertexte 3 3" xfId="93"/>
    <cellStyle name="Lien hypertexte 4" xfId="3"/>
    <cellStyle name="Lien hypertexte 4 2" xfId="21"/>
    <cellStyle name="Lien hypertexte 5" xfId="160"/>
    <cellStyle name="Linked Cell" xfId="94"/>
    <cellStyle name="Migliaia (0)_conti99" xfId="95"/>
    <cellStyle name="Milliers" xfId="4" builtinId="3"/>
    <cellStyle name="Milliers 2" xfId="5"/>
    <cellStyle name="Milliers 2 2" xfId="22"/>
    <cellStyle name="Milliers 2 3" xfId="142"/>
    <cellStyle name="Milliers 3" xfId="6"/>
    <cellStyle name="Milliers 3 2" xfId="23"/>
    <cellStyle name="Milliers 3 3" xfId="38"/>
    <cellStyle name="Milliers 4" xfId="124"/>
    <cellStyle name="Milliers 5" xfId="141"/>
    <cellStyle name="Milliers 6" xfId="146"/>
    <cellStyle name="Milliers 6 2" xfId="147"/>
    <cellStyle name="Milliers 6 3" xfId="148"/>
    <cellStyle name="Milliers 7" xfId="164"/>
    <cellStyle name="Neutral" xfId="96"/>
    <cellStyle name="Normaali_Y8_Fin02" xfId="97"/>
    <cellStyle name="Normal" xfId="0" builtinId="0"/>
    <cellStyle name="Normal 10" xfId="123"/>
    <cellStyle name="Normal 11" xfId="24"/>
    <cellStyle name="Normal 12" xfId="25"/>
    <cellStyle name="Normal 13" xfId="122"/>
    <cellStyle name="Normal 14" xfId="154"/>
    <cellStyle name="Normal 15" xfId="163"/>
    <cellStyle name="Normal 2" xfId="7"/>
    <cellStyle name="Normal 2 2" xfId="8"/>
    <cellStyle name="Normal 2 2 2" xfId="28"/>
    <cellStyle name="Normal 2 2 3" xfId="27"/>
    <cellStyle name="Normal 2 2 4" xfId="126"/>
    <cellStyle name="Normal 2 2 5" xfId="143"/>
    <cellStyle name="Normal 2 3" xfId="29"/>
    <cellStyle name="Normal 2 3 2" xfId="99"/>
    <cellStyle name="Normal 2 3 3" xfId="134"/>
    <cellStyle name="Normal 2 3 4" xfId="145"/>
    <cellStyle name="Normal 2 4" xfId="26"/>
    <cellStyle name="Normal 2 5" xfId="98"/>
    <cellStyle name="Normal 2 6" xfId="125"/>
    <cellStyle name="Normal 2 7" xfId="157"/>
    <cellStyle name="Normal 2_TC_A1" xfId="100"/>
    <cellStyle name="Normal 3" xfId="9"/>
    <cellStyle name="Normal 3 2" xfId="10"/>
    <cellStyle name="Normal 3 2 2" xfId="31"/>
    <cellStyle name="Normal 3 2 3" xfId="102"/>
    <cellStyle name="Normal 3 2 4" xfId="128"/>
    <cellStyle name="Normal 3 2 5" xfId="161"/>
    <cellStyle name="Normal 3 3" xfId="30"/>
    <cellStyle name="Normal 3 3 2" xfId="135"/>
    <cellStyle name="Normal 3 3 3" xfId="162"/>
    <cellStyle name="Normal 3 4" xfId="101"/>
    <cellStyle name="Normal 3 5" xfId="127"/>
    <cellStyle name="Normal 3 6" xfId="155"/>
    <cellStyle name="Normal 4" xfId="17"/>
    <cellStyle name="Normal 4 2" xfId="11"/>
    <cellStyle name="Normal 4 3" xfId="32"/>
    <cellStyle name="Normal 4 4" xfId="132"/>
    <cellStyle name="Normal 5" xfId="12"/>
    <cellStyle name="Normal 5 2" xfId="42"/>
    <cellStyle name="Normal 5 3" xfId="129"/>
    <cellStyle name="Normal 6" xfId="33"/>
    <cellStyle name="Normal 6 2" xfId="34"/>
    <cellStyle name="Normal 6 3" xfId="136"/>
    <cellStyle name="Normal 7" xfId="35"/>
    <cellStyle name="Normal 7 2" xfId="149"/>
    <cellStyle name="Normal 7 3" xfId="150"/>
    <cellStyle name="Normal 8" xfId="18"/>
    <cellStyle name="Normal 8 2" xfId="121"/>
    <cellStyle name="Normal 8 3" xfId="133"/>
    <cellStyle name="Normal 9" xfId="40"/>
    <cellStyle name="Normal_RERS2004_06_01" xfId="13"/>
    <cellStyle name="Note" xfId="103"/>
    <cellStyle name="Note 2" xfId="139"/>
    <cellStyle name="Output" xfId="104"/>
    <cellStyle name="Percent 2" xfId="105"/>
    <cellStyle name="Percent 2 2" xfId="140"/>
    <cellStyle name="Percent_1 SubOverv.USd" xfId="106"/>
    <cellStyle name="Pourcentage" xfId="14" builtinId="5"/>
    <cellStyle name="Pourcentage 2" xfId="15"/>
    <cellStyle name="Pourcentage 2 2" xfId="36"/>
    <cellStyle name="Pourcentage 2 3" xfId="39"/>
    <cellStyle name="Pourcentage 2 4" xfId="130"/>
    <cellStyle name="Pourcentage 2 5" xfId="158"/>
    <cellStyle name="Pourcentage 3" xfId="16"/>
    <cellStyle name="Pourcentage 3 2" xfId="37"/>
    <cellStyle name="Pourcentage 3 3" xfId="131"/>
    <cellStyle name="Pourcentage 3 4" xfId="156"/>
    <cellStyle name="Pourcentage 4" xfId="107"/>
    <cellStyle name="Pourcentage 5" xfId="41"/>
    <cellStyle name="Pourcentage 5 2" xfId="151"/>
    <cellStyle name="Pourcentage 5 3" xfId="152"/>
    <cellStyle name="Pourcentage 6" xfId="153"/>
    <cellStyle name="Pourcentage 7" xfId="159"/>
    <cellStyle name="Prozent_SubCatperStud" xfId="108"/>
    <cellStyle name="row" xfId="109"/>
    <cellStyle name="RowCodes" xfId="110"/>
    <cellStyle name="Row-Col Headings" xfId="111"/>
    <cellStyle name="RowTitles_CENTRAL_GOVT" xfId="112"/>
    <cellStyle name="RowTitles-Col2" xfId="113"/>
    <cellStyle name="RowTitles-Detail" xfId="114"/>
    <cellStyle name="Standard_Info" xfId="115"/>
    <cellStyle name="temp" xfId="116"/>
    <cellStyle name="Title" xfId="117"/>
    <cellStyle name="title1" xfId="118"/>
    <cellStyle name="Warning Text" xfId="119"/>
  </cellStyles>
  <dxfs count="0"/>
  <tableStyles count="0" defaultTableStyle="TableStyleMedium2" defaultPivotStyle="PivotStyleLight16"/>
  <colors>
    <mruColors>
      <color rgb="FF00FFFF"/>
      <color rgb="FFFFFF00"/>
      <color rgb="FFFC12FC"/>
      <color rgb="FFF618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644786391101055E-2"/>
          <c:y val="6.2397620922622132E-2"/>
          <c:w val="0.87530305732797353"/>
          <c:h val="0.69504962810084081"/>
        </c:manualLayout>
      </c:layout>
      <c:lineChart>
        <c:grouping val="standard"/>
        <c:varyColors val="0"/>
        <c:ser>
          <c:idx val="0"/>
          <c:order val="0"/>
          <c:tx>
            <c:strRef>
              <c:f>'Graphique 1'!$B$5</c:f>
              <c:strCache>
                <c:ptCount val="1"/>
                <c:pt idx="0">
                  <c:v>Public hors apprentissage</c:v>
                </c:pt>
              </c:strCache>
            </c:strRef>
          </c:tx>
          <c:spPr>
            <a:ln w="25400">
              <a:solidFill>
                <a:schemeClr val="tx2">
                  <a:lumMod val="60000"/>
                  <a:lumOff val="40000"/>
                </a:schemeClr>
              </a:solidFill>
              <a:prstDash val="lgDash"/>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1'!$B$6:$B$16</c:f>
              <c:numCache>
                <c:formatCode>#,##0</c:formatCode>
                <c:ptCount val="11"/>
                <c:pt idx="0">
                  <c:v>1975905</c:v>
                </c:pt>
                <c:pt idx="1">
                  <c:v>2021211</c:v>
                </c:pt>
                <c:pt idx="2">
                  <c:v>2039798</c:v>
                </c:pt>
                <c:pt idx="3">
                  <c:v>2057165</c:v>
                </c:pt>
                <c:pt idx="4">
                  <c:v>2092392</c:v>
                </c:pt>
                <c:pt idx="5">
                  <c:v>2111807</c:v>
                </c:pt>
                <c:pt idx="6">
                  <c:v>2130533</c:v>
                </c:pt>
                <c:pt idx="7">
                  <c:v>2116865</c:v>
                </c:pt>
                <c:pt idx="8">
                  <c:v>2033543</c:v>
                </c:pt>
                <c:pt idx="9">
                  <c:v>2032020</c:v>
                </c:pt>
                <c:pt idx="10">
                  <c:v>2060845</c:v>
                </c:pt>
              </c:numCache>
            </c:numRef>
          </c:val>
          <c:smooth val="0"/>
          <c:extLst>
            <c:ext xmlns:c16="http://schemas.microsoft.com/office/drawing/2014/chart" uri="{C3380CC4-5D6E-409C-BE32-E72D297353CC}">
              <c16:uniqueId val="{00000000-FB81-4E70-8385-70948ADD1738}"/>
            </c:ext>
          </c:extLst>
        </c:ser>
        <c:ser>
          <c:idx val="1"/>
          <c:order val="1"/>
          <c:tx>
            <c:strRef>
              <c:f>'Graphique 1'!$C$5</c:f>
              <c:strCache>
                <c:ptCount val="1"/>
                <c:pt idx="0">
                  <c:v>Privé hors apprentissage</c:v>
                </c:pt>
              </c:strCache>
            </c:strRef>
          </c:tx>
          <c:spPr>
            <a:ln w="25400">
              <a:solidFill>
                <a:schemeClr val="accent1">
                  <a:lumMod val="75000"/>
                </a:schemeClr>
              </a:solidFill>
              <a:prstDash val="lgDash"/>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1'!$C$6:$C$16</c:f>
              <c:numCache>
                <c:formatCode>#,##0</c:formatCode>
                <c:ptCount val="11"/>
                <c:pt idx="0">
                  <c:v>393122</c:v>
                </c:pt>
                <c:pt idx="1">
                  <c:v>404672</c:v>
                </c:pt>
                <c:pt idx="2">
                  <c:v>425064</c:v>
                </c:pt>
                <c:pt idx="3">
                  <c:v>457973</c:v>
                </c:pt>
                <c:pt idx="4">
                  <c:v>482394</c:v>
                </c:pt>
                <c:pt idx="5">
                  <c:v>491349</c:v>
                </c:pt>
                <c:pt idx="6">
                  <c:v>441630</c:v>
                </c:pt>
                <c:pt idx="7">
                  <c:v>382669</c:v>
                </c:pt>
                <c:pt idx="8">
                  <c:v>327273</c:v>
                </c:pt>
                <c:pt idx="9">
                  <c:v>303853</c:v>
                </c:pt>
                <c:pt idx="10">
                  <c:v>294011</c:v>
                </c:pt>
              </c:numCache>
            </c:numRef>
          </c:val>
          <c:smooth val="0"/>
          <c:extLst>
            <c:ext xmlns:c16="http://schemas.microsoft.com/office/drawing/2014/chart" uri="{C3380CC4-5D6E-409C-BE32-E72D297353CC}">
              <c16:uniqueId val="{00000001-FB81-4E70-8385-70948ADD1738}"/>
            </c:ext>
          </c:extLst>
        </c:ser>
        <c:ser>
          <c:idx val="2"/>
          <c:order val="2"/>
          <c:tx>
            <c:strRef>
              <c:f>'Graphique 1'!$D$5</c:f>
              <c:strCache>
                <c:ptCount val="1"/>
                <c:pt idx="0">
                  <c:v>Public en apprentissage</c:v>
                </c:pt>
              </c:strCache>
            </c:strRef>
          </c:tx>
          <c:spPr>
            <a:ln w="25400">
              <a:solidFill>
                <a:schemeClr val="tx2">
                  <a:lumMod val="60000"/>
                  <a:lumOff val="40000"/>
                </a:schemeClr>
              </a:solidFill>
              <a:prstDash val="sysDash"/>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1'!$D$6:$D$16</c:f>
              <c:numCache>
                <c:formatCode>#,##0</c:formatCode>
                <c:ptCount val="11"/>
                <c:pt idx="0">
                  <c:v>53748</c:v>
                </c:pt>
                <c:pt idx="1">
                  <c:v>56890</c:v>
                </c:pt>
                <c:pt idx="2">
                  <c:v>60977</c:v>
                </c:pt>
                <c:pt idx="3">
                  <c:v>66927</c:v>
                </c:pt>
                <c:pt idx="4">
                  <c:v>72056</c:v>
                </c:pt>
                <c:pt idx="5">
                  <c:v>77950</c:v>
                </c:pt>
                <c:pt idx="6">
                  <c:v>94857</c:v>
                </c:pt>
                <c:pt idx="7">
                  <c:v>120225</c:v>
                </c:pt>
                <c:pt idx="8">
                  <c:v>135527</c:v>
                </c:pt>
                <c:pt idx="9">
                  <c:v>148739</c:v>
                </c:pt>
                <c:pt idx="10">
                  <c:v>152272</c:v>
                </c:pt>
              </c:numCache>
            </c:numRef>
          </c:val>
          <c:smooth val="0"/>
          <c:extLst>
            <c:ext xmlns:c16="http://schemas.microsoft.com/office/drawing/2014/chart" uri="{C3380CC4-5D6E-409C-BE32-E72D297353CC}">
              <c16:uniqueId val="{00000002-FB81-4E70-8385-70948ADD1738}"/>
            </c:ext>
          </c:extLst>
        </c:ser>
        <c:ser>
          <c:idx val="3"/>
          <c:order val="3"/>
          <c:tx>
            <c:strRef>
              <c:f>'Graphique 1'!$E$5</c:f>
              <c:strCache>
                <c:ptCount val="1"/>
                <c:pt idx="0">
                  <c:v>Privé en apprentissage</c:v>
                </c:pt>
              </c:strCache>
            </c:strRef>
          </c:tx>
          <c:spPr>
            <a:ln>
              <a:solidFill>
                <a:schemeClr val="accent1">
                  <a:lumMod val="75000"/>
                </a:schemeClr>
              </a:solidFill>
              <a:prstDash val="sysDash"/>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1'!$E$6:$E$16</c:f>
              <c:numCache>
                <c:formatCode>#,##0</c:formatCode>
                <c:ptCount val="11"/>
                <c:pt idx="0">
                  <c:v>85028</c:v>
                </c:pt>
                <c:pt idx="1">
                  <c:v>87123</c:v>
                </c:pt>
                <c:pt idx="2">
                  <c:v>91477</c:v>
                </c:pt>
                <c:pt idx="3">
                  <c:v>107744</c:v>
                </c:pt>
                <c:pt idx="4">
                  <c:v>107744</c:v>
                </c:pt>
                <c:pt idx="5">
                  <c:v>125896</c:v>
                </c:pt>
                <c:pt idx="6">
                  <c:v>228474</c:v>
                </c:pt>
                <c:pt idx="7">
                  <c:v>359404</c:v>
                </c:pt>
                <c:pt idx="8">
                  <c:v>440734</c:v>
                </c:pt>
                <c:pt idx="9">
                  <c:v>487086</c:v>
                </c:pt>
                <c:pt idx="10">
                  <c:v>505658</c:v>
                </c:pt>
              </c:numCache>
            </c:numRef>
          </c:val>
          <c:smooth val="0"/>
          <c:extLst>
            <c:ext xmlns:c16="http://schemas.microsoft.com/office/drawing/2014/chart" uri="{C3380CC4-5D6E-409C-BE32-E72D297353CC}">
              <c16:uniqueId val="{00000007-FB81-4E70-8385-70948ADD1738}"/>
            </c:ext>
          </c:extLst>
        </c:ser>
        <c:ser>
          <c:idx val="4"/>
          <c:order val="4"/>
          <c:tx>
            <c:strRef>
              <c:f>'Graphique 1'!$F$5</c:f>
              <c:strCache>
                <c:ptCount val="1"/>
                <c:pt idx="0">
                  <c:v>Ensemble public</c:v>
                </c:pt>
              </c:strCache>
            </c:strRef>
          </c:tx>
          <c:spPr>
            <a:ln>
              <a:solidFill>
                <a:schemeClr val="tx2">
                  <a:lumMod val="60000"/>
                  <a:lumOff val="40000"/>
                </a:schemeClr>
              </a:solidFill>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1'!$F$6:$F$16</c:f>
              <c:numCache>
                <c:formatCode>#,##0</c:formatCode>
                <c:ptCount val="11"/>
                <c:pt idx="0">
                  <c:v>2029653</c:v>
                </c:pt>
                <c:pt idx="1">
                  <c:v>2078101</c:v>
                </c:pt>
                <c:pt idx="2">
                  <c:v>2100775</c:v>
                </c:pt>
                <c:pt idx="3">
                  <c:v>2124092</c:v>
                </c:pt>
                <c:pt idx="4">
                  <c:v>2164448</c:v>
                </c:pt>
                <c:pt idx="5">
                  <c:v>2189757</c:v>
                </c:pt>
                <c:pt idx="6">
                  <c:v>2225390</c:v>
                </c:pt>
                <c:pt idx="7">
                  <c:v>2237090</c:v>
                </c:pt>
                <c:pt idx="8">
                  <c:v>2169070</c:v>
                </c:pt>
                <c:pt idx="9">
                  <c:v>2180759</c:v>
                </c:pt>
                <c:pt idx="10">
                  <c:v>2213117</c:v>
                </c:pt>
              </c:numCache>
            </c:numRef>
          </c:val>
          <c:smooth val="0"/>
          <c:extLst>
            <c:ext xmlns:c16="http://schemas.microsoft.com/office/drawing/2014/chart" uri="{C3380CC4-5D6E-409C-BE32-E72D297353CC}">
              <c16:uniqueId val="{00000008-FB81-4E70-8385-70948ADD1738}"/>
            </c:ext>
          </c:extLst>
        </c:ser>
        <c:ser>
          <c:idx val="5"/>
          <c:order val="5"/>
          <c:tx>
            <c:strRef>
              <c:f>'Graphique 1'!$G$5</c:f>
              <c:strCache>
                <c:ptCount val="1"/>
                <c:pt idx="0">
                  <c:v>Ensemble privé</c:v>
                </c:pt>
              </c:strCache>
            </c:strRef>
          </c:tx>
          <c:spPr>
            <a:ln>
              <a:solidFill>
                <a:schemeClr val="accent1">
                  <a:lumMod val="75000"/>
                </a:schemeClr>
              </a:solidFill>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1'!$G$6:$G$16</c:f>
              <c:numCache>
                <c:formatCode>#,##0</c:formatCode>
                <c:ptCount val="11"/>
                <c:pt idx="0">
                  <c:v>478150</c:v>
                </c:pt>
                <c:pt idx="1">
                  <c:v>491795</c:v>
                </c:pt>
                <c:pt idx="2">
                  <c:v>516541</c:v>
                </c:pt>
                <c:pt idx="3">
                  <c:v>565717</c:v>
                </c:pt>
                <c:pt idx="4">
                  <c:v>590138</c:v>
                </c:pt>
                <c:pt idx="5">
                  <c:v>617245</c:v>
                </c:pt>
                <c:pt idx="6">
                  <c:v>670104</c:v>
                </c:pt>
                <c:pt idx="7">
                  <c:v>742073</c:v>
                </c:pt>
                <c:pt idx="8">
                  <c:v>768007</c:v>
                </c:pt>
                <c:pt idx="9">
                  <c:v>790939</c:v>
                </c:pt>
                <c:pt idx="10">
                  <c:v>799669</c:v>
                </c:pt>
              </c:numCache>
            </c:numRef>
          </c:val>
          <c:smooth val="0"/>
          <c:extLst>
            <c:ext xmlns:c16="http://schemas.microsoft.com/office/drawing/2014/chart" uri="{C3380CC4-5D6E-409C-BE32-E72D297353CC}">
              <c16:uniqueId val="{00000001-72CD-4784-9BD5-FD5B2078B018}"/>
            </c:ext>
          </c:extLst>
        </c:ser>
        <c:ser>
          <c:idx val="6"/>
          <c:order val="6"/>
          <c:tx>
            <c:strRef>
              <c:f>'Graphique 1'!$H$5</c:f>
              <c:strCache>
                <c:ptCount val="1"/>
                <c:pt idx="0">
                  <c:v>Ensemble</c:v>
                </c:pt>
              </c:strCache>
            </c:strRef>
          </c:tx>
          <c:spPr>
            <a:ln>
              <a:solidFill>
                <a:schemeClr val="tx1"/>
              </a:solidFill>
            </a:ln>
          </c:spPr>
          <c:marker>
            <c:symbol val="none"/>
          </c:marker>
          <c:cat>
            <c:strRef>
              <c:f>'Graphique 1'!$A$6:$A$16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1'!$H$6:$H$16</c:f>
              <c:numCache>
                <c:formatCode>#,##0</c:formatCode>
                <c:ptCount val="11"/>
                <c:pt idx="0">
                  <c:v>2507803</c:v>
                </c:pt>
                <c:pt idx="1">
                  <c:v>2569896</c:v>
                </c:pt>
                <c:pt idx="2">
                  <c:v>2617316</c:v>
                </c:pt>
                <c:pt idx="3">
                  <c:v>2689809</c:v>
                </c:pt>
                <c:pt idx="4">
                  <c:v>2754586</c:v>
                </c:pt>
                <c:pt idx="5">
                  <c:v>2807002</c:v>
                </c:pt>
                <c:pt idx="6">
                  <c:v>2895494</c:v>
                </c:pt>
                <c:pt idx="7">
                  <c:v>2979163</c:v>
                </c:pt>
                <c:pt idx="8">
                  <c:v>2937077</c:v>
                </c:pt>
                <c:pt idx="9">
                  <c:v>2971698</c:v>
                </c:pt>
                <c:pt idx="10">
                  <c:v>3012786</c:v>
                </c:pt>
              </c:numCache>
            </c:numRef>
          </c:val>
          <c:smooth val="0"/>
          <c:extLst>
            <c:ext xmlns:c16="http://schemas.microsoft.com/office/drawing/2014/chart" uri="{C3380CC4-5D6E-409C-BE32-E72D297353CC}">
              <c16:uniqueId val="{00000002-72CD-4784-9BD5-FD5B2078B018}"/>
            </c:ext>
          </c:extLst>
        </c:ser>
        <c:dLbls>
          <c:showLegendKey val="0"/>
          <c:showVal val="0"/>
          <c:showCatName val="0"/>
          <c:showSerName val="0"/>
          <c:showPercent val="0"/>
          <c:showBubbleSize val="0"/>
        </c:dLbls>
        <c:smooth val="0"/>
        <c:axId val="203411840"/>
        <c:axId val="203413376"/>
      </c:lineChart>
      <c:catAx>
        <c:axId val="203411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03413376"/>
        <c:crosses val="autoZero"/>
        <c:auto val="1"/>
        <c:lblAlgn val="ctr"/>
        <c:lblOffset val="100"/>
        <c:tickLblSkip val="1"/>
        <c:tickMarkSkip val="1"/>
        <c:noMultiLvlLbl val="0"/>
      </c:catAx>
      <c:valAx>
        <c:axId val="203413376"/>
        <c:scaling>
          <c:orientation val="minMax"/>
          <c:max val="3100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03411840"/>
        <c:crosses val="autoZero"/>
        <c:crossBetween val="between"/>
        <c:majorUnit val="500000"/>
      </c:valAx>
      <c:spPr>
        <a:noFill/>
        <a:ln w="12700">
          <a:solidFill>
            <a:sysClr val="windowText" lastClr="000000"/>
          </a:solidFill>
          <a:prstDash val="solid"/>
        </a:ln>
      </c:spPr>
    </c:plotArea>
    <c:legend>
      <c:legendPos val="r"/>
      <c:layout>
        <c:manualLayout>
          <c:xMode val="edge"/>
          <c:yMode val="edge"/>
          <c:x val="5.2598224799304434E-2"/>
          <c:y val="0.82247394984070654"/>
          <c:w val="0.89270577249300276"/>
          <c:h val="0.15141614132039558"/>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950770142360711E-2"/>
          <c:y val="2.4701928389751181E-2"/>
          <c:w val="0.90717424178951545"/>
          <c:h val="0.89190149366868943"/>
        </c:manualLayout>
      </c:layout>
      <c:lineChart>
        <c:grouping val="standard"/>
        <c:varyColors val="0"/>
        <c:ser>
          <c:idx val="0"/>
          <c:order val="0"/>
          <c:tx>
            <c:strRef>
              <c:f>'Graphique 2'!$B$5</c:f>
              <c:strCache>
                <c:ptCount val="1"/>
                <c:pt idx="0">
                  <c:v>Public hors apprentissage</c:v>
                </c:pt>
              </c:strCache>
            </c:strRef>
          </c:tx>
          <c:spPr>
            <a:ln w="25400">
              <a:solidFill>
                <a:schemeClr val="tx2">
                  <a:lumMod val="60000"/>
                  <a:lumOff val="40000"/>
                </a:schemeClr>
              </a:solidFill>
              <a:prstDash val="lgDash"/>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2'!$B$6:$B$16</c:f>
              <c:numCache>
                <c:formatCode>#\ ##0.0</c:formatCode>
                <c:ptCount val="11"/>
                <c:pt idx="0">
                  <c:v>100</c:v>
                </c:pt>
                <c:pt idx="1">
                  <c:v>102.29292400191305</c:v>
                </c:pt>
                <c:pt idx="2">
                  <c:v>103.23360687887322</c:v>
                </c:pt>
                <c:pt idx="3">
                  <c:v>104.11254589669036</c:v>
                </c:pt>
                <c:pt idx="4">
                  <c:v>105.89537452458492</c:v>
                </c:pt>
                <c:pt idx="5">
                  <c:v>106.87796225020941</c:v>
                </c:pt>
                <c:pt idx="6">
                  <c:v>107.82567987833423</c:v>
                </c:pt>
                <c:pt idx="7">
                  <c:v>107.1339462170499</c:v>
                </c:pt>
                <c:pt idx="8">
                  <c:v>102.9170430764637</c:v>
                </c:pt>
                <c:pt idx="9">
                  <c:v>102.83996447197615</c:v>
                </c:pt>
                <c:pt idx="10" formatCode="0.0">
                  <c:v>104.29878966853164</c:v>
                </c:pt>
              </c:numCache>
            </c:numRef>
          </c:val>
          <c:smooth val="0"/>
          <c:extLst>
            <c:ext xmlns:c16="http://schemas.microsoft.com/office/drawing/2014/chart" uri="{C3380CC4-5D6E-409C-BE32-E72D297353CC}">
              <c16:uniqueId val="{00000000-753A-4527-999E-9F5A5FCAA151}"/>
            </c:ext>
          </c:extLst>
        </c:ser>
        <c:ser>
          <c:idx val="1"/>
          <c:order val="1"/>
          <c:tx>
            <c:strRef>
              <c:f>'Graphique 2'!$C$5</c:f>
              <c:strCache>
                <c:ptCount val="1"/>
                <c:pt idx="0">
                  <c:v>Privé hors apprentissage</c:v>
                </c:pt>
              </c:strCache>
            </c:strRef>
          </c:tx>
          <c:spPr>
            <a:ln w="25400">
              <a:solidFill>
                <a:schemeClr val="accent1">
                  <a:lumMod val="75000"/>
                </a:schemeClr>
              </a:solidFill>
              <a:prstDash val="lgDash"/>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2'!$C$6:$C$16</c:f>
              <c:numCache>
                <c:formatCode>#\ ##0.0</c:formatCode>
                <c:ptCount val="11"/>
                <c:pt idx="0">
                  <c:v>100</c:v>
                </c:pt>
                <c:pt idx="1">
                  <c:v>102.93801924084636</c:v>
                </c:pt>
                <c:pt idx="2">
                  <c:v>108.12521303819172</c:v>
                </c:pt>
                <c:pt idx="3">
                  <c:v>116.4964056959417</c:v>
                </c:pt>
                <c:pt idx="4">
                  <c:v>122.70847217911998</c:v>
                </c:pt>
                <c:pt idx="5">
                  <c:v>124.9863909931268</c:v>
                </c:pt>
                <c:pt idx="6">
                  <c:v>112.33917206363419</c:v>
                </c:pt>
                <c:pt idx="7">
                  <c:v>97.341028993543986</c:v>
                </c:pt>
                <c:pt idx="8">
                  <c:v>83.249729091732334</c:v>
                </c:pt>
                <c:pt idx="9">
                  <c:v>77.292290942760772</c:v>
                </c:pt>
                <c:pt idx="10" formatCode="0.0">
                  <c:v>74.788742426015332</c:v>
                </c:pt>
              </c:numCache>
            </c:numRef>
          </c:val>
          <c:smooth val="0"/>
          <c:extLst>
            <c:ext xmlns:c16="http://schemas.microsoft.com/office/drawing/2014/chart" uri="{C3380CC4-5D6E-409C-BE32-E72D297353CC}">
              <c16:uniqueId val="{00000001-753A-4527-999E-9F5A5FCAA151}"/>
            </c:ext>
          </c:extLst>
        </c:ser>
        <c:ser>
          <c:idx val="2"/>
          <c:order val="2"/>
          <c:tx>
            <c:strRef>
              <c:f>'Graphique 2'!$D$5</c:f>
              <c:strCache>
                <c:ptCount val="1"/>
                <c:pt idx="0">
                  <c:v>Public en apprentissage</c:v>
                </c:pt>
              </c:strCache>
            </c:strRef>
          </c:tx>
          <c:spPr>
            <a:ln w="25400">
              <a:solidFill>
                <a:schemeClr val="tx2">
                  <a:lumMod val="60000"/>
                  <a:lumOff val="40000"/>
                </a:schemeClr>
              </a:solidFill>
              <a:prstDash val="sysDash"/>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2'!$D$6:$D$16</c:f>
              <c:numCache>
                <c:formatCode>#\ ##0.0</c:formatCode>
                <c:ptCount val="11"/>
                <c:pt idx="0">
                  <c:v>100</c:v>
                </c:pt>
                <c:pt idx="1">
                  <c:v>105.84579891344794</c:v>
                </c:pt>
                <c:pt idx="2">
                  <c:v>113.44980278335939</c:v>
                </c:pt>
                <c:pt idx="3">
                  <c:v>124.51998213887028</c:v>
                </c:pt>
                <c:pt idx="4">
                  <c:v>134.06266279675523</c:v>
                </c:pt>
                <c:pt idx="5">
                  <c:v>145.02865222892015</c:v>
                </c:pt>
                <c:pt idx="6">
                  <c:v>176.48470640768028</c:v>
                </c:pt>
                <c:pt idx="7">
                  <c:v>223.68274168341148</c:v>
                </c:pt>
                <c:pt idx="8">
                  <c:v>252.15263823770186</c:v>
                </c:pt>
                <c:pt idx="9">
                  <c:v>276.73401800997249</c:v>
                </c:pt>
                <c:pt idx="10" formatCode="0.0">
                  <c:v>283.30728585249688</c:v>
                </c:pt>
              </c:numCache>
            </c:numRef>
          </c:val>
          <c:smooth val="0"/>
          <c:extLst>
            <c:ext xmlns:c16="http://schemas.microsoft.com/office/drawing/2014/chart" uri="{C3380CC4-5D6E-409C-BE32-E72D297353CC}">
              <c16:uniqueId val="{00000002-753A-4527-999E-9F5A5FCAA151}"/>
            </c:ext>
          </c:extLst>
        </c:ser>
        <c:ser>
          <c:idx val="3"/>
          <c:order val="3"/>
          <c:tx>
            <c:strRef>
              <c:f>'Graphique 2'!$E$5</c:f>
              <c:strCache>
                <c:ptCount val="1"/>
                <c:pt idx="0">
                  <c:v>Privé en apprentissage</c:v>
                </c:pt>
              </c:strCache>
            </c:strRef>
          </c:tx>
          <c:spPr>
            <a:ln>
              <a:solidFill>
                <a:schemeClr val="accent1">
                  <a:lumMod val="75000"/>
                </a:schemeClr>
              </a:solidFill>
              <a:prstDash val="sysDash"/>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2'!$E$6:$E$16</c:f>
              <c:numCache>
                <c:formatCode>#\ ##0.0</c:formatCode>
                <c:ptCount val="11"/>
                <c:pt idx="0">
                  <c:v>100</c:v>
                </c:pt>
                <c:pt idx="1">
                  <c:v>102.46389424660111</c:v>
                </c:pt>
                <c:pt idx="2">
                  <c:v>107.58456038011008</c:v>
                </c:pt>
                <c:pt idx="3">
                  <c:v>126.71590534882627</c:v>
                </c:pt>
                <c:pt idx="4">
                  <c:v>126.71590534882627</c:v>
                </c:pt>
                <c:pt idx="5">
                  <c:v>148.06416709789715</c:v>
                </c:pt>
                <c:pt idx="6">
                  <c:v>268.70442677706166</c:v>
                </c:pt>
                <c:pt idx="7">
                  <c:v>422.6889965658371</c:v>
                </c:pt>
                <c:pt idx="8">
                  <c:v>518.33984099355507</c:v>
                </c:pt>
                <c:pt idx="9">
                  <c:v>572.85364821000144</c:v>
                </c:pt>
                <c:pt idx="10" formatCode="0.0">
                  <c:v>594.69586489156518</c:v>
                </c:pt>
              </c:numCache>
            </c:numRef>
          </c:val>
          <c:smooth val="0"/>
          <c:extLst>
            <c:ext xmlns:c16="http://schemas.microsoft.com/office/drawing/2014/chart" uri="{C3380CC4-5D6E-409C-BE32-E72D297353CC}">
              <c16:uniqueId val="{00000000-24AE-4B40-970C-7F818F03275C}"/>
            </c:ext>
          </c:extLst>
        </c:ser>
        <c:ser>
          <c:idx val="4"/>
          <c:order val="4"/>
          <c:tx>
            <c:strRef>
              <c:f>'Graphique 2'!$F$5</c:f>
              <c:strCache>
                <c:ptCount val="1"/>
                <c:pt idx="0">
                  <c:v>Ensemble public</c:v>
                </c:pt>
              </c:strCache>
            </c:strRef>
          </c:tx>
          <c:spPr>
            <a:ln>
              <a:solidFill>
                <a:schemeClr val="tx2"/>
              </a:solidFill>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2'!$F$6:$F$16</c:f>
              <c:numCache>
                <c:formatCode>#\ ##0.0</c:formatCode>
                <c:ptCount val="11"/>
                <c:pt idx="0">
                  <c:v>100</c:v>
                </c:pt>
                <c:pt idx="1">
                  <c:v>102.3870090108999</c:v>
                </c:pt>
                <c:pt idx="2">
                  <c:v>103.50414578255496</c:v>
                </c:pt>
                <c:pt idx="3">
                  <c:v>104.65296284635848</c:v>
                </c:pt>
                <c:pt idx="4">
                  <c:v>106.64128301734337</c:v>
                </c:pt>
                <c:pt idx="5">
                  <c:v>107.88824493644972</c:v>
                </c:pt>
                <c:pt idx="6">
                  <c:v>109.64386523213574</c:v>
                </c:pt>
                <c:pt idx="7">
                  <c:v>110.22031844852297</c:v>
                </c:pt>
                <c:pt idx="8">
                  <c:v>106.86900667256916</c:v>
                </c:pt>
                <c:pt idx="9">
                  <c:v>107.44491792439396</c:v>
                </c:pt>
                <c:pt idx="10" formatCode="0.0">
                  <c:v>109.03918058899724</c:v>
                </c:pt>
              </c:numCache>
            </c:numRef>
          </c:val>
          <c:smooth val="0"/>
          <c:extLst>
            <c:ext xmlns:c16="http://schemas.microsoft.com/office/drawing/2014/chart" uri="{C3380CC4-5D6E-409C-BE32-E72D297353CC}">
              <c16:uniqueId val="{00000001-24AE-4B40-970C-7F818F03275C}"/>
            </c:ext>
          </c:extLst>
        </c:ser>
        <c:ser>
          <c:idx val="5"/>
          <c:order val="5"/>
          <c:tx>
            <c:strRef>
              <c:f>'Graphique 2'!$G$5</c:f>
              <c:strCache>
                <c:ptCount val="1"/>
                <c:pt idx="0">
                  <c:v>Ensemble privé</c:v>
                </c:pt>
              </c:strCache>
            </c:strRef>
          </c:tx>
          <c:spPr>
            <a:ln>
              <a:solidFill>
                <a:schemeClr val="accent1">
                  <a:lumMod val="75000"/>
                </a:schemeClr>
              </a:solidFill>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2'!$G$6:$G$16</c:f>
              <c:numCache>
                <c:formatCode>#\ ##0.0</c:formatCode>
                <c:ptCount val="11"/>
                <c:pt idx="0">
                  <c:v>100</c:v>
                </c:pt>
                <c:pt idx="1">
                  <c:v>102.85370699571263</c:v>
                </c:pt>
                <c:pt idx="2">
                  <c:v>108.02907037540521</c:v>
                </c:pt>
                <c:pt idx="3">
                  <c:v>118.31370908710656</c:v>
                </c:pt>
                <c:pt idx="4">
                  <c:v>123.4211021645927</c:v>
                </c:pt>
                <c:pt idx="5">
                  <c:v>129.09024364739099</c:v>
                </c:pt>
                <c:pt idx="6">
                  <c:v>140.14514273763464</c:v>
                </c:pt>
                <c:pt idx="7">
                  <c:v>155.19669559761581</c:v>
                </c:pt>
                <c:pt idx="8">
                  <c:v>160.62051657429677</c:v>
                </c:pt>
                <c:pt idx="9">
                  <c:v>165.41650109798181</c:v>
                </c:pt>
                <c:pt idx="10" formatCode="0.0">
                  <c:v>167.24228798494195</c:v>
                </c:pt>
              </c:numCache>
            </c:numRef>
          </c:val>
          <c:smooth val="0"/>
          <c:extLst>
            <c:ext xmlns:c16="http://schemas.microsoft.com/office/drawing/2014/chart" uri="{C3380CC4-5D6E-409C-BE32-E72D297353CC}">
              <c16:uniqueId val="{00000000-4044-4EBE-8318-D60236F9B0B6}"/>
            </c:ext>
          </c:extLst>
        </c:ser>
        <c:ser>
          <c:idx val="6"/>
          <c:order val="6"/>
          <c:tx>
            <c:strRef>
              <c:f>'Graphique 2'!$H$5</c:f>
              <c:strCache>
                <c:ptCount val="1"/>
                <c:pt idx="0">
                  <c:v>Ensemble</c:v>
                </c:pt>
              </c:strCache>
            </c:strRef>
          </c:tx>
          <c:spPr>
            <a:ln>
              <a:solidFill>
                <a:schemeClr val="tx1"/>
              </a:solidFill>
            </a:ln>
          </c:spPr>
          <c:marker>
            <c:symbol val="none"/>
          </c:marker>
          <c:cat>
            <c:strRef>
              <c:f>'Graphique 2'!$A$6:$A$16</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2'!$H$6:$H$16</c:f>
              <c:numCache>
                <c:formatCode>#\ ##0.0</c:formatCode>
                <c:ptCount val="11"/>
                <c:pt idx="0">
                  <c:v>100</c:v>
                </c:pt>
                <c:pt idx="1">
                  <c:v>102.47599193397568</c:v>
                </c:pt>
                <c:pt idx="2">
                  <c:v>104.36689006273619</c:v>
                </c:pt>
                <c:pt idx="3">
                  <c:v>107.25758761752817</c:v>
                </c:pt>
                <c:pt idx="4">
                  <c:v>109.84060550210681</c:v>
                </c:pt>
                <c:pt idx="5">
                  <c:v>111.93072183102102</c:v>
                </c:pt>
                <c:pt idx="6">
                  <c:v>115.45938815768224</c:v>
                </c:pt>
                <c:pt idx="7">
                  <c:v>118.7957347526899</c:v>
                </c:pt>
                <c:pt idx="8">
                  <c:v>117.1175327567596</c:v>
                </c:pt>
                <c:pt idx="9">
                  <c:v>118.49806384313281</c:v>
                </c:pt>
                <c:pt idx="10" formatCode="0.0">
                  <c:v>120.13647004968094</c:v>
                </c:pt>
              </c:numCache>
            </c:numRef>
          </c:val>
          <c:smooth val="0"/>
          <c:extLst>
            <c:ext xmlns:c16="http://schemas.microsoft.com/office/drawing/2014/chart" uri="{C3380CC4-5D6E-409C-BE32-E72D297353CC}">
              <c16:uniqueId val="{00000001-4044-4EBE-8318-D60236F9B0B6}"/>
            </c:ext>
          </c:extLst>
        </c:ser>
        <c:dLbls>
          <c:showLegendKey val="0"/>
          <c:showVal val="0"/>
          <c:showCatName val="0"/>
          <c:showSerName val="0"/>
          <c:showPercent val="0"/>
          <c:showBubbleSize val="0"/>
        </c:dLbls>
        <c:smooth val="0"/>
        <c:axId val="203411840"/>
        <c:axId val="203413376"/>
      </c:lineChart>
      <c:catAx>
        <c:axId val="2034118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03413376"/>
        <c:crosses val="autoZero"/>
        <c:auto val="1"/>
        <c:lblAlgn val="ctr"/>
        <c:lblOffset val="100"/>
        <c:tickLblSkip val="1"/>
        <c:tickMarkSkip val="1"/>
        <c:noMultiLvlLbl val="0"/>
      </c:catAx>
      <c:valAx>
        <c:axId val="203413376"/>
        <c:scaling>
          <c:orientation val="minMax"/>
          <c:max val="600"/>
          <c:min val="5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03411840"/>
        <c:crosses val="autoZero"/>
        <c:crossBetween val="between"/>
        <c:majorUnit val="50"/>
      </c:valAx>
      <c:spPr>
        <a:noFill/>
        <a:ln w="12700">
          <a:solidFill>
            <a:sysClr val="windowText" lastClr="000000"/>
          </a:solidFill>
          <a:prstDash val="solid"/>
        </a:ln>
      </c:spPr>
    </c:plotArea>
    <c:legend>
      <c:legendPos val="r"/>
      <c:layout>
        <c:manualLayout>
          <c:xMode val="edge"/>
          <c:yMode val="edge"/>
          <c:x val="0.24403196947861622"/>
          <c:y val="9.4660194174757281E-2"/>
          <c:w val="0.14283530010033327"/>
          <c:h val="0.3332437717808965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no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22" footer="0.492125984500000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305430788076767E-2"/>
          <c:y val="7.2089426321709782E-2"/>
          <c:w val="0.93657029508111667"/>
          <c:h val="0.65484139482564685"/>
        </c:manualLayout>
      </c:layout>
      <c:lineChart>
        <c:grouping val="standard"/>
        <c:varyColors val="0"/>
        <c:ser>
          <c:idx val="0"/>
          <c:order val="0"/>
          <c:tx>
            <c:strRef>
              <c:f>'Graphique 3'!$A$6</c:f>
              <c:strCache>
                <c:ptCount val="1"/>
                <c:pt idx="0">
                  <c:v>Université</c:v>
                </c:pt>
              </c:strCache>
            </c:strRef>
          </c:tx>
          <c:spPr>
            <a:ln w="25400">
              <a:solidFill>
                <a:schemeClr val="tx2">
                  <a:lumMod val="75000"/>
                </a:schemeClr>
              </a:solidFill>
              <a:prstDash val="solid"/>
            </a:ln>
          </c:spPr>
          <c:marker>
            <c:symbol val="none"/>
          </c:marker>
          <c:cat>
            <c:strRef>
              <c:f>'Graphique 3'!$B$5:$L$5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3'!$B$6:$L$6</c:f>
              <c:numCache>
                <c:formatCode>0.0</c:formatCode>
                <c:ptCount val="11"/>
                <c:pt idx="0">
                  <c:v>1509.6189999999999</c:v>
                </c:pt>
                <c:pt idx="1">
                  <c:v>1552.2449999999999</c:v>
                </c:pt>
                <c:pt idx="2">
                  <c:v>1568.854</c:v>
                </c:pt>
                <c:pt idx="3">
                  <c:v>1584.8209999999999</c:v>
                </c:pt>
                <c:pt idx="4">
                  <c:v>1614.883</c:v>
                </c:pt>
                <c:pt idx="5">
                  <c:v>1635.35</c:v>
                </c:pt>
                <c:pt idx="6">
                  <c:v>1649.9780000000001</c:v>
                </c:pt>
                <c:pt idx="7">
                  <c:v>1656.914</c:v>
                </c:pt>
                <c:pt idx="8">
                  <c:v>1597.691</c:v>
                </c:pt>
                <c:pt idx="9">
                  <c:v>1605.0160000000001</c:v>
                </c:pt>
                <c:pt idx="10">
                  <c:v>1631.5</c:v>
                </c:pt>
              </c:numCache>
            </c:numRef>
          </c:val>
          <c:smooth val="0"/>
          <c:extLst>
            <c:ext xmlns:c16="http://schemas.microsoft.com/office/drawing/2014/chart" uri="{C3380CC4-5D6E-409C-BE32-E72D297353CC}">
              <c16:uniqueId val="{00000000-3ECD-4003-9943-F01778C9B27A}"/>
            </c:ext>
          </c:extLst>
        </c:ser>
        <c:ser>
          <c:idx val="2"/>
          <c:order val="1"/>
          <c:tx>
            <c:strRef>
              <c:f>'Graphique 3'!$A$7</c:f>
              <c:strCache>
                <c:ptCount val="1"/>
                <c:pt idx="0">
                  <c:v>Université hors IUT</c:v>
                </c:pt>
              </c:strCache>
            </c:strRef>
          </c:tx>
          <c:spPr>
            <a:ln>
              <a:solidFill>
                <a:schemeClr val="accent1">
                  <a:lumMod val="60000"/>
                  <a:lumOff val="40000"/>
                </a:schemeClr>
              </a:solidFill>
            </a:ln>
          </c:spPr>
          <c:marker>
            <c:symbol val="none"/>
          </c:marker>
          <c:cat>
            <c:strRef>
              <c:f>'Graphique 3'!$B$5:$L$5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3'!$B$7:$L$7</c:f>
              <c:numCache>
                <c:formatCode>0.0</c:formatCode>
                <c:ptCount val="11"/>
                <c:pt idx="0">
                  <c:v>1393.2239999999999</c:v>
                </c:pt>
                <c:pt idx="1">
                  <c:v>1436.0619999999999</c:v>
                </c:pt>
                <c:pt idx="2">
                  <c:v>1452.3030000000001</c:v>
                </c:pt>
                <c:pt idx="3">
                  <c:v>1468.07</c:v>
                </c:pt>
                <c:pt idx="4">
                  <c:v>1495.222</c:v>
                </c:pt>
                <c:pt idx="5">
                  <c:v>1514.799</c:v>
                </c:pt>
                <c:pt idx="6">
                  <c:v>1529.048</c:v>
                </c:pt>
                <c:pt idx="7">
                  <c:v>1541.8579999999999</c:v>
                </c:pt>
                <c:pt idx="8">
                  <c:v>1490.4349999999999</c:v>
                </c:pt>
                <c:pt idx="9">
                  <c:v>1461.046</c:v>
                </c:pt>
                <c:pt idx="10">
                  <c:v>1485.1</c:v>
                </c:pt>
              </c:numCache>
            </c:numRef>
          </c:val>
          <c:smooth val="0"/>
          <c:extLst>
            <c:ext xmlns:c16="http://schemas.microsoft.com/office/drawing/2014/chart" uri="{C3380CC4-5D6E-409C-BE32-E72D297353CC}">
              <c16:uniqueId val="{00000002-3ECD-4003-9943-F01778C9B27A}"/>
            </c:ext>
          </c:extLst>
        </c:ser>
        <c:ser>
          <c:idx val="1"/>
          <c:order val="2"/>
          <c:tx>
            <c:strRef>
              <c:f>'Graphique 3'!$A$8</c:f>
              <c:strCache>
                <c:ptCount val="1"/>
                <c:pt idx="0">
                  <c:v>Total enseignement supérieur</c:v>
                </c:pt>
              </c:strCache>
            </c:strRef>
          </c:tx>
          <c:spPr>
            <a:ln w="25400">
              <a:solidFill>
                <a:schemeClr val="tx1"/>
              </a:solidFill>
              <a:prstDash val="solid"/>
            </a:ln>
          </c:spPr>
          <c:marker>
            <c:symbol val="none"/>
          </c:marker>
          <c:cat>
            <c:strRef>
              <c:f>'Graphique 3'!$B$5:$L$5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3'!$B$8:$L$8</c:f>
              <c:numCache>
                <c:formatCode>0.0</c:formatCode>
                <c:ptCount val="11"/>
                <c:pt idx="0">
                  <c:v>2507.8029999999999</c:v>
                </c:pt>
                <c:pt idx="1">
                  <c:v>2569.8960000000002</c:v>
                </c:pt>
                <c:pt idx="2">
                  <c:v>2617.3159999999998</c:v>
                </c:pt>
                <c:pt idx="3">
                  <c:v>2689.8090000000002</c:v>
                </c:pt>
                <c:pt idx="4">
                  <c:v>2754.5859999999998</c:v>
                </c:pt>
                <c:pt idx="5">
                  <c:v>2807.002</c:v>
                </c:pt>
                <c:pt idx="6">
                  <c:v>2895.4940000000001</c:v>
                </c:pt>
                <c:pt idx="7">
                  <c:v>2979.163</c:v>
                </c:pt>
                <c:pt idx="8">
                  <c:v>2937.0770000000002</c:v>
                </c:pt>
                <c:pt idx="9">
                  <c:v>2971.6979999999999</c:v>
                </c:pt>
                <c:pt idx="10">
                  <c:v>3012.8</c:v>
                </c:pt>
              </c:numCache>
            </c:numRef>
          </c:val>
          <c:smooth val="0"/>
          <c:extLst>
            <c:ext xmlns:c16="http://schemas.microsoft.com/office/drawing/2014/chart" uri="{C3380CC4-5D6E-409C-BE32-E72D297353CC}">
              <c16:uniqueId val="{00000001-3ECD-4003-9943-F01778C9B27A}"/>
            </c:ext>
          </c:extLst>
        </c:ser>
        <c:dLbls>
          <c:showLegendKey val="0"/>
          <c:showVal val="0"/>
          <c:showCatName val="0"/>
          <c:showSerName val="0"/>
          <c:showPercent val="0"/>
          <c:showBubbleSize val="0"/>
        </c:dLbls>
        <c:smooth val="0"/>
        <c:axId val="226113408"/>
        <c:axId val="226114944"/>
      </c:lineChart>
      <c:catAx>
        <c:axId val="2261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114944"/>
        <c:crosses val="autoZero"/>
        <c:auto val="1"/>
        <c:lblAlgn val="ctr"/>
        <c:lblOffset val="100"/>
        <c:tickLblSkip val="1"/>
        <c:tickMarkSkip val="1"/>
        <c:noMultiLvlLbl val="0"/>
      </c:catAx>
      <c:valAx>
        <c:axId val="226114944"/>
        <c:scaling>
          <c:orientation val="minMax"/>
          <c:max val="3200"/>
          <c:min val="130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113408"/>
        <c:crosses val="autoZero"/>
        <c:crossBetween val="between"/>
      </c:valAx>
      <c:spPr>
        <a:noFill/>
        <a:ln w="25400">
          <a:noFill/>
        </a:ln>
      </c:spPr>
    </c:plotArea>
    <c:legend>
      <c:legendPos val="r"/>
      <c:layout>
        <c:manualLayout>
          <c:xMode val="edge"/>
          <c:yMode val="edge"/>
          <c:x val="8.1995150040416326E-3"/>
          <c:y val="0.83218278965129355"/>
          <c:w val="0.94463494054216213"/>
          <c:h val="0.11392519685039371"/>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660398359089086E-2"/>
          <c:y val="6.7788332909999138E-2"/>
          <c:w val="0.93657029508111667"/>
          <c:h val="0.65484139482564685"/>
        </c:manualLayout>
      </c:layout>
      <c:lineChart>
        <c:grouping val="standard"/>
        <c:varyColors val="0"/>
        <c:ser>
          <c:idx val="0"/>
          <c:order val="0"/>
          <c:tx>
            <c:strRef>
              <c:f>'Graphique 4'!$A$6</c:f>
              <c:strCache>
                <c:ptCount val="1"/>
                <c:pt idx="0">
                  <c:v>IUT (1)</c:v>
                </c:pt>
              </c:strCache>
            </c:strRef>
          </c:tx>
          <c:spPr>
            <a:ln w="25400">
              <a:solidFill>
                <a:schemeClr val="tx2"/>
              </a:solidFill>
              <a:prstDash val="solid"/>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4'!$B$6:$L$6</c:f>
              <c:numCache>
                <c:formatCode>_-* #\ ##0.0\ _€_-;\-* #\ ##0.0\ _€_-;_-* "-"??\ _€_-;_-@_-</c:formatCode>
                <c:ptCount val="11"/>
                <c:pt idx="0">
                  <c:v>117.39100000000001</c:v>
                </c:pt>
                <c:pt idx="1">
                  <c:v>117.34099999999999</c:v>
                </c:pt>
                <c:pt idx="2">
                  <c:v>117.70099999999999</c:v>
                </c:pt>
                <c:pt idx="3">
                  <c:v>117.807</c:v>
                </c:pt>
                <c:pt idx="4">
                  <c:v>120.84</c:v>
                </c:pt>
                <c:pt idx="5">
                  <c:v>121.73399999999999</c:v>
                </c:pt>
                <c:pt idx="6">
                  <c:v>121.69</c:v>
                </c:pt>
                <c:pt idx="7">
                  <c:v>115.861</c:v>
                </c:pt>
                <c:pt idx="8">
                  <c:v>108.19799999999999</c:v>
                </c:pt>
                <c:pt idx="9">
                  <c:v>144.16399999999999</c:v>
                </c:pt>
                <c:pt idx="10">
                  <c:v>146.5</c:v>
                </c:pt>
              </c:numCache>
            </c:numRef>
          </c:val>
          <c:smooth val="0"/>
          <c:extLst>
            <c:ext xmlns:c16="http://schemas.microsoft.com/office/drawing/2014/chart" uri="{C3380CC4-5D6E-409C-BE32-E72D297353CC}">
              <c16:uniqueId val="{00000000-2EA2-48C0-9B7B-EDB5BDA3AFCB}"/>
            </c:ext>
          </c:extLst>
        </c:ser>
        <c:ser>
          <c:idx val="1"/>
          <c:order val="1"/>
          <c:tx>
            <c:strRef>
              <c:f>'Graphique 4'!$A$7</c:f>
              <c:strCache>
                <c:ptCount val="1"/>
                <c:pt idx="0">
                  <c:v>Formations d'ingénieurs (yc en partenariat)</c:v>
                </c:pt>
              </c:strCache>
            </c:strRef>
          </c:tx>
          <c:spPr>
            <a:ln w="25400">
              <a:solidFill>
                <a:schemeClr val="bg1">
                  <a:lumMod val="50000"/>
                </a:schemeClr>
              </a:solidFill>
              <a:prstDash val="sysDash"/>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4'!$B$7:$L$7</c:f>
              <c:numCache>
                <c:formatCode>_-* #\ ##0.0\ _€_-;\-* #\ ##0.0\ _€_-;_-* "-"??\ _€_-;_-@_-</c:formatCode>
                <c:ptCount val="11"/>
                <c:pt idx="0">
                  <c:v>141.54499999999999</c:v>
                </c:pt>
                <c:pt idx="1">
                  <c:v>146.429</c:v>
                </c:pt>
                <c:pt idx="2">
                  <c:v>152.476</c:v>
                </c:pt>
                <c:pt idx="3">
                  <c:v>158.767</c:v>
                </c:pt>
                <c:pt idx="4">
                  <c:v>164.17699999999999</c:v>
                </c:pt>
                <c:pt idx="5">
                  <c:v>167.547</c:v>
                </c:pt>
                <c:pt idx="6">
                  <c:v>171.92500000000001</c:v>
                </c:pt>
                <c:pt idx="7">
                  <c:v>175.66399999999999</c:v>
                </c:pt>
                <c:pt idx="8">
                  <c:v>177.62299999999999</c:v>
                </c:pt>
                <c:pt idx="9">
                  <c:v>175.25399999999999</c:v>
                </c:pt>
                <c:pt idx="10">
                  <c:v>175.33199999999999</c:v>
                </c:pt>
              </c:numCache>
            </c:numRef>
          </c:val>
          <c:smooth val="0"/>
          <c:extLst>
            <c:ext xmlns:c16="http://schemas.microsoft.com/office/drawing/2014/chart" uri="{C3380CC4-5D6E-409C-BE32-E72D297353CC}">
              <c16:uniqueId val="{00000001-2EA2-48C0-9B7B-EDB5BDA3AFCB}"/>
            </c:ext>
          </c:extLst>
        </c:ser>
        <c:ser>
          <c:idx val="2"/>
          <c:order val="2"/>
          <c:tx>
            <c:strRef>
              <c:f>'Graphique 4'!$A$10</c:f>
              <c:strCache>
                <c:ptCount val="1"/>
                <c:pt idx="0">
                  <c:v>STS et assimilées hors apprentissage</c:v>
                </c:pt>
              </c:strCache>
            </c:strRef>
          </c:tx>
          <c:spPr>
            <a:ln>
              <a:solidFill>
                <a:schemeClr val="tx2"/>
              </a:solidFill>
              <a:prstDash val="sysDash"/>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4'!$B$10:$L$10</c:f>
              <c:numCache>
                <c:formatCode>_-* #\ ##0.0\ _€_-;\-* #\ ##0.0\ _€_-;_-* "-"??\ _€_-;_-@_-</c:formatCode>
                <c:ptCount val="11"/>
                <c:pt idx="0">
                  <c:v>255.27699999999999</c:v>
                </c:pt>
                <c:pt idx="1">
                  <c:v>256.06599999999997</c:v>
                </c:pt>
                <c:pt idx="2">
                  <c:v>257.24700000000001</c:v>
                </c:pt>
                <c:pt idx="3">
                  <c:v>256.56299999999999</c:v>
                </c:pt>
                <c:pt idx="4">
                  <c:v>262.62599999999998</c:v>
                </c:pt>
                <c:pt idx="5">
                  <c:v>262.49799999999999</c:v>
                </c:pt>
                <c:pt idx="6">
                  <c:v>267.35000000000002</c:v>
                </c:pt>
                <c:pt idx="7">
                  <c:v>252.041</c:v>
                </c:pt>
                <c:pt idx="8">
                  <c:v>227.76900000000001</c:v>
                </c:pt>
                <c:pt idx="9">
                  <c:v>219.404</c:v>
                </c:pt>
                <c:pt idx="10">
                  <c:v>217.69900000000001</c:v>
                </c:pt>
              </c:numCache>
            </c:numRef>
          </c:val>
          <c:smooth val="0"/>
          <c:extLst>
            <c:ext xmlns:c16="http://schemas.microsoft.com/office/drawing/2014/chart" uri="{C3380CC4-5D6E-409C-BE32-E72D297353CC}">
              <c16:uniqueId val="{00000002-2EA2-48C0-9B7B-EDB5BDA3AFCB}"/>
            </c:ext>
          </c:extLst>
        </c:ser>
        <c:ser>
          <c:idx val="4"/>
          <c:order val="3"/>
          <c:tx>
            <c:strRef>
              <c:f>'Graphique 4'!$A$11</c:f>
              <c:strCache>
                <c:ptCount val="1"/>
                <c:pt idx="0">
                  <c:v>STS et assimilées en apprentissage</c:v>
                </c:pt>
              </c:strCache>
            </c:strRef>
          </c:tx>
          <c:spPr>
            <a:ln>
              <a:solidFill>
                <a:schemeClr val="tx2">
                  <a:lumMod val="60000"/>
                  <a:lumOff val="40000"/>
                </a:schemeClr>
              </a:solidFill>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4'!$B$11:$L$11</c:f>
              <c:numCache>
                <c:formatCode>_-* #\ ##0.0\ _€_-;\-* #\ ##0.0\ _€_-;_-* "-"??\ _€_-;_-@_-</c:formatCode>
                <c:ptCount val="11"/>
                <c:pt idx="0">
                  <c:v>58.62</c:v>
                </c:pt>
                <c:pt idx="1">
                  <c:v>60.094999999999999</c:v>
                </c:pt>
                <c:pt idx="2">
                  <c:v>62.83</c:v>
                </c:pt>
                <c:pt idx="3">
                  <c:v>67.400999999999996</c:v>
                </c:pt>
                <c:pt idx="4">
                  <c:v>72.608000000000004</c:v>
                </c:pt>
                <c:pt idx="5">
                  <c:v>79.225999999999999</c:v>
                </c:pt>
                <c:pt idx="6">
                  <c:v>109.48</c:v>
                </c:pt>
                <c:pt idx="7">
                  <c:v>156.82400000000001</c:v>
                </c:pt>
                <c:pt idx="8">
                  <c:v>178.91399999999999</c:v>
                </c:pt>
                <c:pt idx="9">
                  <c:v>189.792</c:v>
                </c:pt>
                <c:pt idx="10">
                  <c:v>187.5</c:v>
                </c:pt>
              </c:numCache>
            </c:numRef>
          </c:val>
          <c:smooth val="0"/>
          <c:extLst>
            <c:ext xmlns:c16="http://schemas.microsoft.com/office/drawing/2014/chart" uri="{C3380CC4-5D6E-409C-BE32-E72D297353CC}">
              <c16:uniqueId val="{00000004-2EA2-48C0-9B7B-EDB5BDA3AFCB}"/>
            </c:ext>
          </c:extLst>
        </c:ser>
        <c:ser>
          <c:idx val="3"/>
          <c:order val="4"/>
          <c:tx>
            <c:strRef>
              <c:f>'Graphique 4'!$A$12</c:f>
              <c:strCache>
                <c:ptCount val="1"/>
                <c:pt idx="0">
                  <c:v>CPGE</c:v>
                </c:pt>
              </c:strCache>
            </c:strRef>
          </c:tx>
          <c:spPr>
            <a:ln>
              <a:solidFill>
                <a:schemeClr val="bg1">
                  <a:lumMod val="65000"/>
                </a:schemeClr>
              </a:solidFill>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4'!$B$12:$L$12</c:f>
              <c:numCache>
                <c:formatCode>_-* #\ ##0.0\ _€_-;\-* #\ ##0.0\ _€_-;_-* "-"??\ _€_-;_-@_-</c:formatCode>
                <c:ptCount val="11"/>
                <c:pt idx="0">
                  <c:v>84.046000000000006</c:v>
                </c:pt>
                <c:pt idx="1">
                  <c:v>85.938000000000002</c:v>
                </c:pt>
                <c:pt idx="2">
                  <c:v>86.472999999999999</c:v>
                </c:pt>
                <c:pt idx="3">
                  <c:v>86.477999999999994</c:v>
                </c:pt>
                <c:pt idx="4">
                  <c:v>85.120999999999995</c:v>
                </c:pt>
                <c:pt idx="5">
                  <c:v>85.07</c:v>
                </c:pt>
                <c:pt idx="6">
                  <c:v>84.903000000000006</c:v>
                </c:pt>
                <c:pt idx="7">
                  <c:v>83.370999999999995</c:v>
                </c:pt>
                <c:pt idx="8">
                  <c:v>81.164000000000001</c:v>
                </c:pt>
                <c:pt idx="9">
                  <c:v>82.391999999999996</c:v>
                </c:pt>
                <c:pt idx="10">
                  <c:v>86.941000000000003</c:v>
                </c:pt>
              </c:numCache>
            </c:numRef>
          </c:val>
          <c:smooth val="0"/>
          <c:extLst>
            <c:ext xmlns:c16="http://schemas.microsoft.com/office/drawing/2014/chart" uri="{C3380CC4-5D6E-409C-BE32-E72D297353CC}">
              <c16:uniqueId val="{00000003-2EA2-48C0-9B7B-EDB5BDA3AFCB}"/>
            </c:ext>
          </c:extLst>
        </c:ser>
        <c:ser>
          <c:idx val="5"/>
          <c:order val="5"/>
          <c:tx>
            <c:strRef>
              <c:f>'Graphique 4'!$A$13</c:f>
              <c:strCache>
                <c:ptCount val="1"/>
                <c:pt idx="0">
                  <c:v>Écoles de commerce, de gestion et de vente (hors STS)</c:v>
                </c:pt>
              </c:strCache>
            </c:strRef>
          </c:tx>
          <c:spPr>
            <a:ln>
              <a:solidFill>
                <a:schemeClr val="tx1"/>
              </a:solidFill>
              <a:prstDash val="sysDash"/>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4'!$B$13:$L$13</c:f>
              <c:numCache>
                <c:formatCode>_-* #\ ##0.0\ _€_-;\-* #\ ##0.0\ _€_-;_-* "-"??\ _€_-;_-@_-</c:formatCode>
                <c:ptCount val="11"/>
                <c:pt idx="0">
                  <c:v>134.32900000000001</c:v>
                </c:pt>
                <c:pt idx="1">
                  <c:v>136.244</c:v>
                </c:pt>
                <c:pt idx="2">
                  <c:v>152.08000000000001</c:v>
                </c:pt>
                <c:pt idx="3">
                  <c:v>174.09200000000001</c:v>
                </c:pt>
                <c:pt idx="4">
                  <c:v>187.428</c:v>
                </c:pt>
                <c:pt idx="5">
                  <c:v>199.22499999999999</c:v>
                </c:pt>
                <c:pt idx="6">
                  <c:v>219.33699999999999</c:v>
                </c:pt>
                <c:pt idx="7">
                  <c:v>239.14599999999999</c:v>
                </c:pt>
                <c:pt idx="8">
                  <c:v>244.86500000000001</c:v>
                </c:pt>
                <c:pt idx="9">
                  <c:v>250.239</c:v>
                </c:pt>
                <c:pt idx="10">
                  <c:v>258.08300000000003</c:v>
                </c:pt>
              </c:numCache>
            </c:numRef>
          </c:val>
          <c:smooth val="0"/>
          <c:extLst>
            <c:ext xmlns:c16="http://schemas.microsoft.com/office/drawing/2014/chart" uri="{C3380CC4-5D6E-409C-BE32-E72D297353CC}">
              <c16:uniqueId val="{00000005-2EA2-48C0-9B7B-EDB5BDA3AFCB}"/>
            </c:ext>
          </c:extLst>
        </c:ser>
        <c:ser>
          <c:idx val="6"/>
          <c:order val="6"/>
          <c:tx>
            <c:strRef>
              <c:f>'Graphique 4'!$A$14</c:f>
              <c:strCache>
                <c:ptCount val="1"/>
                <c:pt idx="0">
                  <c:v>Écoles paramédicales et sociales (2)</c:v>
                </c:pt>
              </c:strCache>
            </c:strRef>
          </c:tx>
          <c:spPr>
            <a:ln>
              <a:solidFill>
                <a:schemeClr val="tx2">
                  <a:lumMod val="60000"/>
                  <a:lumOff val="40000"/>
                </a:schemeClr>
              </a:solidFill>
              <a:prstDash val="sysDash"/>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4'!$B$14:$L$14</c:f>
              <c:numCache>
                <c:formatCode>_-* #\ ##0.0\ _€_-;\-* #\ ##0.0\ _€_-;_-* "-"??\ _€_-;_-@_-</c:formatCode>
                <c:ptCount val="11"/>
                <c:pt idx="0">
                  <c:v>135.44900000000001</c:v>
                </c:pt>
                <c:pt idx="1">
                  <c:v>135.17599999999999</c:v>
                </c:pt>
                <c:pt idx="2">
                  <c:v>135.08000000000001</c:v>
                </c:pt>
                <c:pt idx="3">
                  <c:v>134.75800000000001</c:v>
                </c:pt>
                <c:pt idx="4">
                  <c:v>138.62</c:v>
                </c:pt>
                <c:pt idx="5">
                  <c:v>140.613</c:v>
                </c:pt>
                <c:pt idx="6">
                  <c:v>142.041</c:v>
                </c:pt>
                <c:pt idx="7">
                  <c:v>152.274</c:v>
                </c:pt>
                <c:pt idx="8">
                  <c:v>154.148</c:v>
                </c:pt>
                <c:pt idx="9">
                  <c:v>154.06399999999999</c:v>
                </c:pt>
                <c:pt idx="10">
                  <c:v>158.732</c:v>
                </c:pt>
              </c:numCache>
            </c:numRef>
          </c:val>
          <c:smooth val="0"/>
          <c:extLst>
            <c:ext xmlns:c16="http://schemas.microsoft.com/office/drawing/2014/chart" uri="{C3380CC4-5D6E-409C-BE32-E72D297353CC}">
              <c16:uniqueId val="{00000006-2EA2-48C0-9B7B-EDB5BDA3AFCB}"/>
            </c:ext>
          </c:extLst>
        </c:ser>
        <c:ser>
          <c:idx val="7"/>
          <c:order val="7"/>
          <c:tx>
            <c:strRef>
              <c:f>'Graphique 4'!$A$15</c:f>
              <c:strCache>
                <c:ptCount val="1"/>
                <c:pt idx="0">
                  <c:v>Autres Formations (hors université)</c:v>
                </c:pt>
              </c:strCache>
            </c:strRef>
          </c:tx>
          <c:spPr>
            <a:ln>
              <a:solidFill>
                <a:schemeClr val="tx1"/>
              </a:solidFill>
            </a:ln>
          </c:spPr>
          <c:marker>
            <c:symbol val="none"/>
          </c:marker>
          <c:cat>
            <c:strRef>
              <c:f>'Graphique 4'!$B$5:$L$5</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'Graphique 4'!$B$15:$L$15</c:f>
              <c:numCache>
                <c:formatCode>_-* #\ ##0.0\ _€_-;\-* #\ ##0.0\ _€_-;_-* "-"??\ _€_-;_-@_-</c:formatCode>
                <c:ptCount val="11"/>
                <c:pt idx="0">
                  <c:v>215.52099999999999</c:v>
                </c:pt>
                <c:pt idx="1">
                  <c:v>226.173</c:v>
                </c:pt>
                <c:pt idx="2">
                  <c:v>231.97399999999999</c:v>
                </c:pt>
                <c:pt idx="3">
                  <c:v>256.786</c:v>
                </c:pt>
                <c:pt idx="4">
                  <c:v>260.11599999999999</c:v>
                </c:pt>
                <c:pt idx="5">
                  <c:v>269.24700000000001</c:v>
                </c:pt>
                <c:pt idx="6">
                  <c:v>281.637</c:v>
                </c:pt>
                <c:pt idx="7">
                  <c:v>294.38</c:v>
                </c:pt>
                <c:pt idx="8">
                  <c:v>306.51600000000002</c:v>
                </c:pt>
                <c:pt idx="9">
                  <c:v>321.755</c:v>
                </c:pt>
                <c:pt idx="10">
                  <c:v>328.87400000000002</c:v>
                </c:pt>
              </c:numCache>
            </c:numRef>
          </c:val>
          <c:smooth val="0"/>
          <c:extLst>
            <c:ext xmlns:c16="http://schemas.microsoft.com/office/drawing/2014/chart" uri="{C3380CC4-5D6E-409C-BE32-E72D297353CC}">
              <c16:uniqueId val="{00000007-2EA2-48C0-9B7B-EDB5BDA3AFCB}"/>
            </c:ext>
          </c:extLst>
        </c:ser>
        <c:dLbls>
          <c:showLegendKey val="0"/>
          <c:showVal val="0"/>
          <c:showCatName val="0"/>
          <c:showSerName val="0"/>
          <c:showPercent val="0"/>
          <c:showBubbleSize val="0"/>
        </c:dLbls>
        <c:smooth val="0"/>
        <c:axId val="226113408"/>
        <c:axId val="226114944"/>
      </c:lineChart>
      <c:catAx>
        <c:axId val="226113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114944"/>
        <c:crosses val="autoZero"/>
        <c:auto val="1"/>
        <c:lblAlgn val="ctr"/>
        <c:lblOffset val="100"/>
        <c:tickLblSkip val="1"/>
        <c:tickMarkSkip val="1"/>
        <c:noMultiLvlLbl val="0"/>
      </c:catAx>
      <c:valAx>
        <c:axId val="226114944"/>
        <c:scaling>
          <c:orientation val="minMax"/>
          <c:max val="350"/>
          <c:min val="5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113408"/>
        <c:crosses val="autoZero"/>
        <c:crossBetween val="between"/>
      </c:valAx>
      <c:spPr>
        <a:noFill/>
        <a:ln w="25400">
          <a:noFill/>
        </a:ln>
      </c:spPr>
    </c:plotArea>
    <c:legend>
      <c:legendPos val="r"/>
      <c:layout>
        <c:manualLayout>
          <c:xMode val="edge"/>
          <c:yMode val="edge"/>
          <c:x val="2.2779167229922042E-4"/>
          <c:y val="0.76686715773431546"/>
          <c:w val="0.97091375732121465"/>
          <c:h val="0.14761137502440297"/>
        </c:manualLayout>
      </c:layout>
      <c:overlay val="0"/>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495014141660997"/>
          <c:y val="4.4773232017326511E-2"/>
          <c:w val="0.62395837435874424"/>
          <c:h val="0.89863663895159962"/>
        </c:manualLayout>
      </c:layout>
      <c:barChart>
        <c:barDir val="bar"/>
        <c:grouping val="clustered"/>
        <c:varyColors val="0"/>
        <c:ser>
          <c:idx val="0"/>
          <c:order val="0"/>
          <c:tx>
            <c:strRef>
              <c:f>'Graphique 5'!$B$4</c:f>
              <c:strCache>
                <c:ptCount val="1"/>
                <c:pt idx="0">
                  <c:v>2014-2015</c:v>
                </c:pt>
              </c:strCache>
            </c:strRef>
          </c:tx>
          <c:spPr>
            <a:solidFill>
              <a:schemeClr val="bg1">
                <a:lumMod val="65000"/>
              </a:schemeClr>
            </a:solidFill>
            <a:ln w="15875">
              <a:noFill/>
            </a:ln>
          </c:spPr>
          <c:invertIfNegative val="0"/>
          <c:dPt>
            <c:idx val="6"/>
            <c:invertIfNegative val="0"/>
            <c:bubble3D val="0"/>
            <c:spPr>
              <a:solidFill>
                <a:schemeClr val="bg1">
                  <a:lumMod val="65000"/>
                </a:schemeClr>
              </a:solidFill>
              <a:ln w="25400">
                <a:noFill/>
              </a:ln>
            </c:spPr>
            <c:extLst>
              <c:ext xmlns:c16="http://schemas.microsoft.com/office/drawing/2014/chart" uri="{C3380CC4-5D6E-409C-BE32-E72D297353CC}">
                <c16:uniqueId val="{00000001-0E43-4030-8139-707B662A7971}"/>
              </c:ext>
            </c:extLst>
          </c:dPt>
          <c:dPt>
            <c:idx val="7"/>
            <c:invertIfNegative val="0"/>
            <c:bubble3D val="0"/>
            <c:spPr>
              <a:solidFill>
                <a:schemeClr val="bg1">
                  <a:lumMod val="65000"/>
                </a:schemeClr>
              </a:solidFill>
              <a:ln w="15875">
                <a:solidFill>
                  <a:sysClr val="windowText" lastClr="000000"/>
                </a:solidFill>
              </a:ln>
            </c:spPr>
            <c:extLst>
              <c:ext xmlns:c16="http://schemas.microsoft.com/office/drawing/2014/chart" uri="{C3380CC4-5D6E-409C-BE32-E72D297353CC}">
                <c16:uniqueId val="{00000007-70F6-4C22-A2C8-C91CCC06B26A}"/>
              </c:ext>
            </c:extLst>
          </c:dPt>
          <c:dLbls>
            <c:dLbl>
              <c:idx val="7"/>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0F6-4C22-A2C8-C91CCC06B26A}"/>
                </c:ext>
              </c:extLst>
            </c:dLbl>
            <c:spPr>
              <a:noFill/>
              <a:ln>
                <a:noFill/>
              </a:ln>
              <a:effectLst/>
            </c:spPr>
            <c:txPr>
              <a:bodyPr wrap="square" lIns="38100" tIns="19050" rIns="38100" bIns="19050" anchor="ctr">
                <a:spAutoFit/>
              </a:bodyPr>
              <a:lstStyle/>
              <a:p>
                <a:pPr>
                  <a:defRPr sz="800" b="1"/>
                </a:pPr>
                <a:endParaRPr lang="fr-FR"/>
              </a:p>
            </c:txPr>
            <c:dLblPos val="outEnd"/>
            <c:showLegendKey val="0"/>
            <c:showVal val="0"/>
            <c:showCatName val="0"/>
            <c:showSerName val="0"/>
            <c:showPercent val="0"/>
            <c:showBubbleSize val="0"/>
            <c:extLst>
              <c:ext xmlns:c15="http://schemas.microsoft.com/office/drawing/2012/chart" uri="{CE6537A1-D6FC-4f65-9D91-7224C49458BB}">
                <c15:showLeaderLines val="1"/>
              </c:ext>
            </c:extLst>
          </c:dLbls>
          <c:cat>
            <c:strRef>
              <c:f>'Graphique 5'!$A$5:$A$18</c:f>
              <c:strCache>
                <c:ptCount val="14"/>
                <c:pt idx="0">
                  <c:v>Formations d’ingénieurs (3)</c:v>
                </c:pt>
                <c:pt idx="1">
                  <c:v>CPGE</c:v>
                </c:pt>
                <c:pt idx="2">
                  <c:v>IUT (2)</c:v>
                </c:pt>
                <c:pt idx="3">
                  <c:v>STS et assimilés en apprentissage</c:v>
                </c:pt>
                <c:pt idx="4">
                  <c:v>Universités - Sciences, Staps</c:v>
                </c:pt>
                <c:pt idx="5">
                  <c:v>STS et assimilés hors apprentissage</c:v>
                </c:pt>
                <c:pt idx="6">
                  <c:v>Écoles de commerce, gestion et de vente</c:v>
                </c:pt>
                <c:pt idx="7">
                  <c:v>Ensemble des étudiants</c:v>
                </c:pt>
                <c:pt idx="8">
                  <c:v>Ensemble des universités</c:v>
                </c:pt>
                <c:pt idx="9">
                  <c:v>Ensemble des universités (hors IUT)</c:v>
                </c:pt>
                <c:pt idx="10">
                  <c:v>Universités - Droit, économie, AES</c:v>
                </c:pt>
                <c:pt idx="11">
                  <c:v>Universités - Médecine, odontologie, pharmacie</c:v>
                </c:pt>
                <c:pt idx="12">
                  <c:v>Universités - Langues, lettres, sciences humaines</c:v>
                </c:pt>
                <c:pt idx="13">
                  <c:v>Formations paramédicales et sociales (1)</c:v>
                </c:pt>
              </c:strCache>
            </c:strRef>
          </c:cat>
          <c:val>
            <c:numRef>
              <c:f>'Graphique 5'!$B$5:$B$18</c:f>
              <c:numCache>
                <c:formatCode>0.0</c:formatCode>
                <c:ptCount val="14"/>
                <c:pt idx="0">
                  <c:v>27.19</c:v>
                </c:pt>
                <c:pt idx="1">
                  <c:v>41.85</c:v>
                </c:pt>
                <c:pt idx="2">
                  <c:v>39.17</c:v>
                </c:pt>
                <c:pt idx="3">
                  <c:v>35.96</c:v>
                </c:pt>
                <c:pt idx="4">
                  <c:v>37.03</c:v>
                </c:pt>
                <c:pt idx="5">
                  <c:v>50.23</c:v>
                </c:pt>
                <c:pt idx="6">
                  <c:v>49.79</c:v>
                </c:pt>
                <c:pt idx="7">
                  <c:v>54.8</c:v>
                </c:pt>
                <c:pt idx="8">
                  <c:v>56.96</c:v>
                </c:pt>
                <c:pt idx="9">
                  <c:v>58.45</c:v>
                </c:pt>
                <c:pt idx="10">
                  <c:v>59.36</c:v>
                </c:pt>
                <c:pt idx="11">
                  <c:v>63.54</c:v>
                </c:pt>
                <c:pt idx="12">
                  <c:v>69.28</c:v>
                </c:pt>
                <c:pt idx="13">
                  <c:v>84.5</c:v>
                </c:pt>
              </c:numCache>
            </c:numRef>
          </c:val>
          <c:extLst>
            <c:ext xmlns:c16="http://schemas.microsoft.com/office/drawing/2014/chart" uri="{C3380CC4-5D6E-409C-BE32-E72D297353CC}">
              <c16:uniqueId val="{00000002-0E43-4030-8139-707B662A7971}"/>
            </c:ext>
          </c:extLst>
        </c:ser>
        <c:ser>
          <c:idx val="1"/>
          <c:order val="1"/>
          <c:tx>
            <c:strRef>
              <c:f>'Graphique 5'!$C$4</c:f>
              <c:strCache>
                <c:ptCount val="1"/>
                <c:pt idx="0">
                  <c:v>2024-2025</c:v>
                </c:pt>
              </c:strCache>
            </c:strRef>
          </c:tx>
          <c:spPr>
            <a:solidFill>
              <a:schemeClr val="tx2"/>
            </a:solidFill>
            <a:ln>
              <a:noFill/>
            </a:ln>
          </c:spPr>
          <c:invertIfNegative val="0"/>
          <c:dPt>
            <c:idx val="6"/>
            <c:invertIfNegative val="0"/>
            <c:bubble3D val="0"/>
            <c:spPr>
              <a:solidFill>
                <a:schemeClr val="tx2"/>
              </a:solidFill>
              <a:ln w="22225">
                <a:noFill/>
              </a:ln>
            </c:spPr>
            <c:extLst>
              <c:ext xmlns:c16="http://schemas.microsoft.com/office/drawing/2014/chart" uri="{C3380CC4-5D6E-409C-BE32-E72D297353CC}">
                <c16:uniqueId val="{00000004-0E43-4030-8139-707B662A7971}"/>
              </c:ext>
            </c:extLst>
          </c:dPt>
          <c:dPt>
            <c:idx val="7"/>
            <c:invertIfNegative val="0"/>
            <c:bubble3D val="0"/>
            <c:spPr>
              <a:solidFill>
                <a:schemeClr val="tx2"/>
              </a:solidFill>
              <a:ln w="19050">
                <a:solidFill>
                  <a:sysClr val="windowText" lastClr="000000"/>
                </a:solidFill>
              </a:ln>
            </c:spPr>
            <c:extLst>
              <c:ext xmlns:c16="http://schemas.microsoft.com/office/drawing/2014/chart" uri="{C3380CC4-5D6E-409C-BE32-E72D297353CC}">
                <c16:uniqueId val="{00000005-70F6-4C22-A2C8-C91CCC06B26A}"/>
              </c:ext>
            </c:extLst>
          </c:dPt>
          <c:dLbls>
            <c:dLbl>
              <c:idx val="7"/>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0F6-4C22-A2C8-C91CCC06B26A}"/>
                </c:ext>
              </c:extLst>
            </c:dLbl>
            <c:spPr>
              <a:noFill/>
              <a:ln>
                <a:noFill/>
              </a:ln>
              <a:effectLst/>
            </c:spPr>
            <c:txPr>
              <a:bodyPr wrap="square" lIns="38100" tIns="19050" rIns="38100" bIns="19050" anchor="ctr">
                <a:spAutoFit/>
              </a:bodyPr>
              <a:lstStyle/>
              <a:p>
                <a:pPr>
                  <a:defRPr sz="800" b="1"/>
                </a:pPr>
                <a:endParaRPr lang="fr-FR"/>
              </a:p>
            </c:txPr>
            <c:dLblPos val="outEnd"/>
            <c:showLegendKey val="0"/>
            <c:showVal val="0"/>
            <c:showCatName val="0"/>
            <c:showSerName val="0"/>
            <c:showPercent val="0"/>
            <c:showBubbleSize val="0"/>
            <c:extLst>
              <c:ext xmlns:c15="http://schemas.microsoft.com/office/drawing/2012/chart" uri="{CE6537A1-D6FC-4f65-9D91-7224C49458BB}">
                <c15:showLeaderLines val="1"/>
              </c:ext>
            </c:extLst>
          </c:dLbls>
          <c:cat>
            <c:strRef>
              <c:f>'Graphique 5'!$A$5:$A$18</c:f>
              <c:strCache>
                <c:ptCount val="14"/>
                <c:pt idx="0">
                  <c:v>Formations d’ingénieurs (3)</c:v>
                </c:pt>
                <c:pt idx="1">
                  <c:v>CPGE</c:v>
                </c:pt>
                <c:pt idx="2">
                  <c:v>IUT (2)</c:v>
                </c:pt>
                <c:pt idx="3">
                  <c:v>STS et assimilés en apprentissage</c:v>
                </c:pt>
                <c:pt idx="4">
                  <c:v>Universités - Sciences, Staps</c:v>
                </c:pt>
                <c:pt idx="5">
                  <c:v>STS et assimilés hors apprentissage</c:v>
                </c:pt>
                <c:pt idx="6">
                  <c:v>Écoles de commerce, gestion et de vente</c:v>
                </c:pt>
                <c:pt idx="7">
                  <c:v>Ensemble des étudiants</c:v>
                </c:pt>
                <c:pt idx="8">
                  <c:v>Ensemble des universités</c:v>
                </c:pt>
                <c:pt idx="9">
                  <c:v>Ensemble des universités (hors IUT)</c:v>
                </c:pt>
                <c:pt idx="10">
                  <c:v>Universités - Droit, économie, AES</c:v>
                </c:pt>
                <c:pt idx="11">
                  <c:v>Universités - Médecine, odontologie, pharmacie</c:v>
                </c:pt>
                <c:pt idx="12">
                  <c:v>Universités - Langues, lettres, sciences humaines</c:v>
                </c:pt>
                <c:pt idx="13">
                  <c:v>Formations paramédicales et sociales (1)</c:v>
                </c:pt>
              </c:strCache>
            </c:strRef>
          </c:cat>
          <c:val>
            <c:numRef>
              <c:f>'Graphique 5'!$C$5:$C$18</c:f>
              <c:numCache>
                <c:formatCode>0.0</c:formatCode>
                <c:ptCount val="14"/>
                <c:pt idx="0">
                  <c:v>29.6</c:v>
                </c:pt>
                <c:pt idx="1">
                  <c:v>40.200000000000003</c:v>
                </c:pt>
                <c:pt idx="2">
                  <c:v>40.5</c:v>
                </c:pt>
                <c:pt idx="3">
                  <c:v>44.1</c:v>
                </c:pt>
                <c:pt idx="4">
                  <c:v>45</c:v>
                </c:pt>
                <c:pt idx="5">
                  <c:v>47.8</c:v>
                </c:pt>
                <c:pt idx="6">
                  <c:v>51.5</c:v>
                </c:pt>
                <c:pt idx="7">
                  <c:v>56.1</c:v>
                </c:pt>
                <c:pt idx="8">
                  <c:v>60.03</c:v>
                </c:pt>
                <c:pt idx="9">
                  <c:v>62</c:v>
                </c:pt>
                <c:pt idx="10">
                  <c:v>64</c:v>
                </c:pt>
                <c:pt idx="11">
                  <c:v>67.599999999999994</c:v>
                </c:pt>
                <c:pt idx="12">
                  <c:v>71.2</c:v>
                </c:pt>
                <c:pt idx="13">
                  <c:v>83.2</c:v>
                </c:pt>
              </c:numCache>
            </c:numRef>
          </c:val>
          <c:extLst>
            <c:ext xmlns:c16="http://schemas.microsoft.com/office/drawing/2014/chart" uri="{C3380CC4-5D6E-409C-BE32-E72D297353CC}">
              <c16:uniqueId val="{00000005-0E43-4030-8139-707B662A7971}"/>
            </c:ext>
          </c:extLst>
        </c:ser>
        <c:dLbls>
          <c:dLblPos val="outEnd"/>
          <c:showLegendKey val="0"/>
          <c:showVal val="1"/>
          <c:showCatName val="0"/>
          <c:showSerName val="0"/>
          <c:showPercent val="0"/>
          <c:showBubbleSize val="0"/>
        </c:dLbls>
        <c:gapWidth val="150"/>
        <c:axId val="171015552"/>
        <c:axId val="171021440"/>
      </c:barChart>
      <c:catAx>
        <c:axId val="171015552"/>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71021440"/>
        <c:crosses val="autoZero"/>
        <c:auto val="1"/>
        <c:lblAlgn val="ctr"/>
        <c:lblOffset val="100"/>
        <c:tickLblSkip val="1"/>
        <c:tickMarkSkip val="1"/>
        <c:noMultiLvlLbl val="0"/>
      </c:catAx>
      <c:valAx>
        <c:axId val="171021440"/>
        <c:scaling>
          <c:orientation val="minMax"/>
        </c:scaling>
        <c:delete val="0"/>
        <c:axPos val="b"/>
        <c:numFmt formatCode="#,##0" sourceLinked="0"/>
        <c:majorTickMark val="out"/>
        <c:minorTickMark val="none"/>
        <c:tickLblPos val="nextTo"/>
        <c:txPr>
          <a:bodyPr rot="0" vert="horz"/>
          <a:lstStyle/>
          <a:p>
            <a:pPr>
              <a:defRPr sz="1000" b="0" i="0" u="none" strike="noStrike" baseline="0">
                <a:solidFill>
                  <a:srgbClr val="000000"/>
                </a:solidFill>
                <a:latin typeface="Arial"/>
                <a:ea typeface="Arial"/>
                <a:cs typeface="Arial"/>
              </a:defRPr>
            </a:pPr>
            <a:endParaRPr lang="fr-FR"/>
          </a:p>
        </c:txPr>
        <c:crossAx val="171015552"/>
        <c:crosses val="autoZero"/>
        <c:crossBetween val="between"/>
      </c:valAx>
    </c:plotArea>
    <c:legend>
      <c:legendPos val="r"/>
      <c:layout>
        <c:manualLayout>
          <c:xMode val="edge"/>
          <c:yMode val="edge"/>
          <c:x val="0.85321694148076299"/>
          <c:y val="0.41385434471936555"/>
          <c:w val="8.2444228903976721E-2"/>
          <c:h val="7.7505907846928387E-2"/>
        </c:manualLayout>
      </c:layout>
      <c:overlay val="0"/>
      <c:spPr>
        <a:noFill/>
      </c:spPr>
      <c:txPr>
        <a:bodyPr/>
        <a:lstStyle/>
        <a:p>
          <a:pPr>
            <a:defRPr sz="850" b="0" i="0" u="none" strike="noStrike" baseline="0">
              <a:solidFill>
                <a:srgbClr val="000000"/>
              </a:solidFill>
              <a:latin typeface="Arial"/>
              <a:ea typeface="Arial"/>
              <a:cs typeface="Arial"/>
            </a:defRPr>
          </a:pPr>
          <a:endParaRPr lang="fr-FR"/>
        </a:p>
      </c:txPr>
    </c:legend>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86784568709092"/>
          <c:y val="0.10847626184573743"/>
          <c:w val="0.65363275915462216"/>
          <c:h val="0.77890756455771093"/>
        </c:manualLayout>
      </c:layout>
      <c:barChart>
        <c:barDir val="bar"/>
        <c:grouping val="stacked"/>
        <c:varyColors val="0"/>
        <c:ser>
          <c:idx val="0"/>
          <c:order val="0"/>
          <c:tx>
            <c:strRef>
              <c:f>'Graphique 6'!$C$3</c:f>
              <c:strCache>
                <c:ptCount val="1"/>
                <c:pt idx="0">
                  <c:v>Agriculteurs, artisans, commerçants et chefs d'entreprise</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6'!$C$4:$C$21</c:f>
              <c:numCache>
                <c:formatCode>0.0</c:formatCode>
                <c:ptCount val="18"/>
                <c:pt idx="0">
                  <c:v>9.6</c:v>
                </c:pt>
                <c:pt idx="2">
                  <c:v>11.3</c:v>
                </c:pt>
                <c:pt idx="3">
                  <c:v>15.9</c:v>
                </c:pt>
                <c:pt idx="5">
                  <c:v>8.5</c:v>
                </c:pt>
                <c:pt idx="6">
                  <c:v>7.3</c:v>
                </c:pt>
                <c:pt idx="7">
                  <c:v>10.199999999999999</c:v>
                </c:pt>
                <c:pt idx="8">
                  <c:v>9.3000000000000007</c:v>
                </c:pt>
                <c:pt idx="9">
                  <c:v>8.1</c:v>
                </c:pt>
                <c:pt idx="10">
                  <c:v>8.3000000000000007</c:v>
                </c:pt>
                <c:pt idx="11">
                  <c:v>9.5</c:v>
                </c:pt>
                <c:pt idx="12">
                  <c:v>8.1</c:v>
                </c:pt>
                <c:pt idx="13">
                  <c:v>8.6999999999999993</c:v>
                </c:pt>
                <c:pt idx="15">
                  <c:v>10.4</c:v>
                </c:pt>
                <c:pt idx="16">
                  <c:v>10.4</c:v>
                </c:pt>
                <c:pt idx="17">
                  <c:v>5.7</c:v>
                </c:pt>
              </c:numCache>
            </c:numRef>
          </c:val>
          <c:extLst>
            <c:ext xmlns:c16="http://schemas.microsoft.com/office/drawing/2014/chart" uri="{C3380CC4-5D6E-409C-BE32-E72D297353CC}">
              <c16:uniqueId val="{00000000-C74E-4238-863F-01E4A97A4A56}"/>
            </c:ext>
          </c:extLst>
        </c:ser>
        <c:ser>
          <c:idx val="1"/>
          <c:order val="1"/>
          <c:tx>
            <c:strRef>
              <c:f>'Graphique 6'!$D$3</c:f>
              <c:strCache>
                <c:ptCount val="1"/>
                <c:pt idx="0">
                  <c:v>Cadres et professions intellectuelles supérieures</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6'!$D$4:$D$21</c:f>
              <c:numCache>
                <c:formatCode>0.0</c:formatCode>
                <c:ptCount val="18"/>
                <c:pt idx="0">
                  <c:v>36.1</c:v>
                </c:pt>
                <c:pt idx="2">
                  <c:v>16</c:v>
                </c:pt>
                <c:pt idx="3">
                  <c:v>23.4</c:v>
                </c:pt>
                <c:pt idx="5">
                  <c:v>35.200000000000003</c:v>
                </c:pt>
                <c:pt idx="6">
                  <c:v>28.8</c:v>
                </c:pt>
                <c:pt idx="7">
                  <c:v>30.7</c:v>
                </c:pt>
                <c:pt idx="8">
                  <c:v>31.4</c:v>
                </c:pt>
                <c:pt idx="9">
                  <c:v>32.9</c:v>
                </c:pt>
                <c:pt idx="10">
                  <c:v>35.6</c:v>
                </c:pt>
                <c:pt idx="11">
                  <c:v>38.799999999999997</c:v>
                </c:pt>
                <c:pt idx="12">
                  <c:v>48.6</c:v>
                </c:pt>
                <c:pt idx="13">
                  <c:v>47.8</c:v>
                </c:pt>
                <c:pt idx="15">
                  <c:v>53.1</c:v>
                </c:pt>
                <c:pt idx="16">
                  <c:v>57.5</c:v>
                </c:pt>
                <c:pt idx="17">
                  <c:v>64.7</c:v>
                </c:pt>
              </c:numCache>
            </c:numRef>
          </c:val>
          <c:extLst>
            <c:ext xmlns:c16="http://schemas.microsoft.com/office/drawing/2014/chart" uri="{C3380CC4-5D6E-409C-BE32-E72D297353CC}">
              <c16:uniqueId val="{00000001-C74E-4238-863F-01E4A97A4A56}"/>
            </c:ext>
          </c:extLst>
        </c:ser>
        <c:ser>
          <c:idx val="2"/>
          <c:order val="2"/>
          <c:tx>
            <c:strRef>
              <c:f>'Graphique 6'!$E$3</c:f>
              <c:strCache>
                <c:ptCount val="1"/>
                <c:pt idx="0">
                  <c:v>Professions Intermédiaires</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6'!$E$4:$E$21</c:f>
              <c:numCache>
                <c:formatCode>0.0</c:formatCode>
                <c:ptCount val="18"/>
                <c:pt idx="0">
                  <c:v>15.1</c:v>
                </c:pt>
                <c:pt idx="2">
                  <c:v>14.7</c:v>
                </c:pt>
                <c:pt idx="3">
                  <c:v>9.1999999999999993</c:v>
                </c:pt>
                <c:pt idx="5">
                  <c:v>16.100000000000001</c:v>
                </c:pt>
                <c:pt idx="6">
                  <c:v>16.8</c:v>
                </c:pt>
                <c:pt idx="7">
                  <c:v>15</c:v>
                </c:pt>
                <c:pt idx="8">
                  <c:v>19.100000000000001</c:v>
                </c:pt>
                <c:pt idx="9">
                  <c:v>20.7</c:v>
                </c:pt>
                <c:pt idx="10">
                  <c:v>16.3</c:v>
                </c:pt>
                <c:pt idx="11">
                  <c:v>14.6</c:v>
                </c:pt>
                <c:pt idx="12">
                  <c:v>16.100000000000001</c:v>
                </c:pt>
                <c:pt idx="13">
                  <c:v>13.9</c:v>
                </c:pt>
                <c:pt idx="15">
                  <c:v>12.3</c:v>
                </c:pt>
                <c:pt idx="16">
                  <c:v>11.8</c:v>
                </c:pt>
                <c:pt idx="17">
                  <c:v>10.199999999999999</c:v>
                </c:pt>
              </c:numCache>
            </c:numRef>
          </c:val>
          <c:extLst>
            <c:ext xmlns:c16="http://schemas.microsoft.com/office/drawing/2014/chart" uri="{C3380CC4-5D6E-409C-BE32-E72D297353CC}">
              <c16:uniqueId val="{00000002-C74E-4238-863F-01E4A97A4A56}"/>
            </c:ext>
          </c:extLst>
        </c:ser>
        <c:ser>
          <c:idx val="3"/>
          <c:order val="3"/>
          <c:tx>
            <c:strRef>
              <c:f>'Graphique 6'!$F$3</c:f>
              <c:strCache>
                <c:ptCount val="1"/>
                <c:pt idx="0">
                  <c:v>Employés</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6'!$F$4:$F$21</c:f>
              <c:numCache>
                <c:formatCode>0.0</c:formatCode>
                <c:ptCount val="18"/>
                <c:pt idx="0">
                  <c:v>18</c:v>
                </c:pt>
                <c:pt idx="2">
                  <c:v>19.3</c:v>
                </c:pt>
                <c:pt idx="3">
                  <c:v>30.4</c:v>
                </c:pt>
                <c:pt idx="5">
                  <c:v>18.3</c:v>
                </c:pt>
                <c:pt idx="6">
                  <c:v>20.8</c:v>
                </c:pt>
                <c:pt idx="7">
                  <c:v>20.399999999999999</c:v>
                </c:pt>
                <c:pt idx="8">
                  <c:v>20.9</c:v>
                </c:pt>
                <c:pt idx="9">
                  <c:v>21.6</c:v>
                </c:pt>
                <c:pt idx="10">
                  <c:v>17.600000000000001</c:v>
                </c:pt>
                <c:pt idx="11">
                  <c:v>17.8</c:v>
                </c:pt>
                <c:pt idx="12">
                  <c:v>13</c:v>
                </c:pt>
                <c:pt idx="13">
                  <c:v>11.8</c:v>
                </c:pt>
                <c:pt idx="15">
                  <c:v>11</c:v>
                </c:pt>
                <c:pt idx="16">
                  <c:v>9.8000000000000007</c:v>
                </c:pt>
                <c:pt idx="17">
                  <c:v>8.8000000000000007</c:v>
                </c:pt>
              </c:numCache>
            </c:numRef>
          </c:val>
          <c:extLst>
            <c:ext xmlns:c16="http://schemas.microsoft.com/office/drawing/2014/chart" uri="{C3380CC4-5D6E-409C-BE32-E72D297353CC}">
              <c16:uniqueId val="{00000003-C74E-4238-863F-01E4A97A4A56}"/>
            </c:ext>
          </c:extLst>
        </c:ser>
        <c:ser>
          <c:idx val="4"/>
          <c:order val="4"/>
          <c:tx>
            <c:strRef>
              <c:f>'Graphique 6'!$G$3</c:f>
              <c:strCache>
                <c:ptCount val="1"/>
                <c:pt idx="0">
                  <c:v>Ouvriers</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6'!$G$4:$G$21</c:f>
              <c:numCache>
                <c:formatCode>0.0</c:formatCode>
                <c:ptCount val="18"/>
                <c:pt idx="0">
                  <c:v>9.1</c:v>
                </c:pt>
                <c:pt idx="2">
                  <c:v>21.1</c:v>
                </c:pt>
                <c:pt idx="3">
                  <c:v>19.3</c:v>
                </c:pt>
                <c:pt idx="5">
                  <c:v>8.6</c:v>
                </c:pt>
                <c:pt idx="6">
                  <c:v>9.4</c:v>
                </c:pt>
                <c:pt idx="7">
                  <c:v>10.9</c:v>
                </c:pt>
                <c:pt idx="8">
                  <c:v>11.1</c:v>
                </c:pt>
                <c:pt idx="9">
                  <c:v>9.3000000000000007</c:v>
                </c:pt>
                <c:pt idx="10">
                  <c:v>9.1</c:v>
                </c:pt>
                <c:pt idx="11">
                  <c:v>7.4</c:v>
                </c:pt>
                <c:pt idx="12">
                  <c:v>6.5</c:v>
                </c:pt>
                <c:pt idx="13">
                  <c:v>5</c:v>
                </c:pt>
                <c:pt idx="15">
                  <c:v>6.3</c:v>
                </c:pt>
                <c:pt idx="16">
                  <c:v>4.0999999999999996</c:v>
                </c:pt>
                <c:pt idx="17">
                  <c:v>1.9</c:v>
                </c:pt>
              </c:numCache>
            </c:numRef>
          </c:val>
          <c:extLst>
            <c:ext xmlns:c16="http://schemas.microsoft.com/office/drawing/2014/chart" uri="{C3380CC4-5D6E-409C-BE32-E72D297353CC}">
              <c16:uniqueId val="{00000004-C74E-4238-863F-01E4A97A4A56}"/>
            </c:ext>
          </c:extLst>
        </c:ser>
        <c:ser>
          <c:idx val="5"/>
          <c:order val="5"/>
          <c:tx>
            <c:strRef>
              <c:f>'Graphique 6'!$H$3</c:f>
              <c:strCache>
                <c:ptCount val="1"/>
                <c:pt idx="0">
                  <c:v>Retraités et inactifs</c:v>
                </c:pt>
              </c:strCache>
            </c:strRef>
          </c:tx>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6'!$H$4:$H$21</c:f>
              <c:numCache>
                <c:formatCode>0.0</c:formatCode>
                <c:ptCount val="18"/>
                <c:pt idx="0">
                  <c:v>12.1</c:v>
                </c:pt>
                <c:pt idx="2">
                  <c:v>17.600000000000001</c:v>
                </c:pt>
                <c:pt idx="3">
                  <c:v>1.7</c:v>
                </c:pt>
                <c:pt idx="5">
                  <c:v>13.3</c:v>
                </c:pt>
                <c:pt idx="6">
                  <c:v>16.899999999999999</c:v>
                </c:pt>
                <c:pt idx="7">
                  <c:v>12.8</c:v>
                </c:pt>
                <c:pt idx="8">
                  <c:v>8.1</c:v>
                </c:pt>
                <c:pt idx="9">
                  <c:v>7.4</c:v>
                </c:pt>
                <c:pt idx="10">
                  <c:v>13.1</c:v>
                </c:pt>
                <c:pt idx="11">
                  <c:v>11.9</c:v>
                </c:pt>
                <c:pt idx="12">
                  <c:v>7.6</c:v>
                </c:pt>
                <c:pt idx="13">
                  <c:v>12.8</c:v>
                </c:pt>
                <c:pt idx="15">
                  <c:v>6.8</c:v>
                </c:pt>
                <c:pt idx="16">
                  <c:v>6.5</c:v>
                </c:pt>
                <c:pt idx="17">
                  <c:v>8.6999999999999993</c:v>
                </c:pt>
              </c:numCache>
            </c:numRef>
          </c:val>
          <c:extLst>
            <c:ext xmlns:c16="http://schemas.microsoft.com/office/drawing/2014/chart" uri="{C3380CC4-5D6E-409C-BE32-E72D297353CC}">
              <c16:uniqueId val="{00000005-C74E-4238-863F-01E4A97A4A56}"/>
            </c:ext>
          </c:extLst>
        </c:ser>
        <c:dLbls>
          <c:showLegendKey val="0"/>
          <c:showVal val="0"/>
          <c:showCatName val="0"/>
          <c:showSerName val="0"/>
          <c:showPercent val="0"/>
          <c:showBubbleSize val="0"/>
        </c:dLbls>
        <c:gapWidth val="18"/>
        <c:overlap val="100"/>
        <c:axId val="171126784"/>
        <c:axId val="171128320"/>
      </c:barChart>
      <c:catAx>
        <c:axId val="171126784"/>
        <c:scaling>
          <c:orientation val="maxMin"/>
        </c:scaling>
        <c:delete val="0"/>
        <c:axPos val="l"/>
        <c:numFmt formatCode="General"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fr-FR"/>
          </a:p>
        </c:txPr>
        <c:crossAx val="171128320"/>
        <c:crossesAt val="0"/>
        <c:auto val="1"/>
        <c:lblAlgn val="ctr"/>
        <c:lblOffset val="100"/>
        <c:noMultiLvlLbl val="1"/>
      </c:catAx>
      <c:valAx>
        <c:axId val="171128320"/>
        <c:scaling>
          <c:orientation val="minMax"/>
          <c:max val="100"/>
        </c:scaling>
        <c:delete val="0"/>
        <c:axPos val="t"/>
        <c:majorGridlines/>
        <c:numFmt formatCode="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71126784"/>
        <c:crosses val="autoZero"/>
        <c:crossBetween val="between"/>
        <c:majorUnit val="20"/>
      </c:valAx>
    </c:plotArea>
    <c:legend>
      <c:legendPos val="r"/>
      <c:layout>
        <c:manualLayout>
          <c:xMode val="edge"/>
          <c:yMode val="edge"/>
          <c:x val="4.7926306116957813E-2"/>
          <c:y val="0.89649748399284479"/>
          <c:w val="0.72258060585753658"/>
          <c:h val="9.5541401273885329E-2"/>
        </c:manualLayout>
      </c:layout>
      <c:overlay val="0"/>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786784568709092"/>
          <c:y val="0.10847626184573743"/>
          <c:w val="0.65363275915462216"/>
          <c:h val="0.77890756455771093"/>
        </c:manualLayout>
      </c:layout>
      <c:barChart>
        <c:barDir val="bar"/>
        <c:grouping val="stacked"/>
        <c:varyColors val="0"/>
        <c:ser>
          <c:idx val="0"/>
          <c:order val="0"/>
          <c:tx>
            <c:strRef>
              <c:f>'Graphique 6'!$C$3</c:f>
              <c:strCache>
                <c:ptCount val="1"/>
                <c:pt idx="0">
                  <c:v>Agriculteurs, artisans, commerçants et chefs d'entreprise</c:v>
                </c:pt>
              </c:strCache>
            </c:strRef>
          </c:tx>
          <c:spPr>
            <a:solidFill>
              <a:schemeClr val="tx2"/>
            </a:solidFill>
          </c:spPr>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6'!$C$4:$C$21</c:f>
              <c:numCache>
                <c:formatCode>0.0</c:formatCode>
                <c:ptCount val="18"/>
                <c:pt idx="0">
                  <c:v>9.6</c:v>
                </c:pt>
                <c:pt idx="2">
                  <c:v>11.3</c:v>
                </c:pt>
                <c:pt idx="3">
                  <c:v>15.9</c:v>
                </c:pt>
                <c:pt idx="5">
                  <c:v>8.5</c:v>
                </c:pt>
                <c:pt idx="6">
                  <c:v>7.3</c:v>
                </c:pt>
                <c:pt idx="7">
                  <c:v>10.199999999999999</c:v>
                </c:pt>
                <c:pt idx="8">
                  <c:v>9.3000000000000007</c:v>
                </c:pt>
                <c:pt idx="9">
                  <c:v>8.1</c:v>
                </c:pt>
                <c:pt idx="10">
                  <c:v>8.3000000000000007</c:v>
                </c:pt>
                <c:pt idx="11">
                  <c:v>9.5</c:v>
                </c:pt>
                <c:pt idx="12">
                  <c:v>8.1</c:v>
                </c:pt>
                <c:pt idx="13">
                  <c:v>8.6999999999999993</c:v>
                </c:pt>
                <c:pt idx="15">
                  <c:v>10.4</c:v>
                </c:pt>
                <c:pt idx="16">
                  <c:v>10.4</c:v>
                </c:pt>
                <c:pt idx="17">
                  <c:v>5.7</c:v>
                </c:pt>
              </c:numCache>
            </c:numRef>
          </c:val>
          <c:extLst>
            <c:ext xmlns:c16="http://schemas.microsoft.com/office/drawing/2014/chart" uri="{C3380CC4-5D6E-409C-BE32-E72D297353CC}">
              <c16:uniqueId val="{00000000-ECD4-47FB-A479-8DD0247125DE}"/>
            </c:ext>
          </c:extLst>
        </c:ser>
        <c:ser>
          <c:idx val="1"/>
          <c:order val="1"/>
          <c:tx>
            <c:strRef>
              <c:f>'Graphique 6'!$D$3</c:f>
              <c:strCache>
                <c:ptCount val="1"/>
                <c:pt idx="0">
                  <c:v>Cadres et professions intellectuelles supérieures</c:v>
                </c:pt>
              </c:strCache>
            </c:strRef>
          </c:tx>
          <c:spPr>
            <a:solidFill>
              <a:schemeClr val="accent1">
                <a:lumMod val="75000"/>
              </a:schemeClr>
            </a:solidFill>
          </c:spPr>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6'!$D$4:$D$21</c:f>
              <c:numCache>
                <c:formatCode>0.0</c:formatCode>
                <c:ptCount val="18"/>
                <c:pt idx="0">
                  <c:v>36.1</c:v>
                </c:pt>
                <c:pt idx="2">
                  <c:v>16</c:v>
                </c:pt>
                <c:pt idx="3">
                  <c:v>23.4</c:v>
                </c:pt>
                <c:pt idx="5">
                  <c:v>35.200000000000003</c:v>
                </c:pt>
                <c:pt idx="6">
                  <c:v>28.8</c:v>
                </c:pt>
                <c:pt idx="7">
                  <c:v>30.7</c:v>
                </c:pt>
                <c:pt idx="8">
                  <c:v>31.4</c:v>
                </c:pt>
                <c:pt idx="9">
                  <c:v>32.9</c:v>
                </c:pt>
                <c:pt idx="10">
                  <c:v>35.6</c:v>
                </c:pt>
                <c:pt idx="11">
                  <c:v>38.799999999999997</c:v>
                </c:pt>
                <c:pt idx="12">
                  <c:v>48.6</c:v>
                </c:pt>
                <c:pt idx="13">
                  <c:v>47.8</c:v>
                </c:pt>
                <c:pt idx="15">
                  <c:v>53.1</c:v>
                </c:pt>
                <c:pt idx="16">
                  <c:v>57.5</c:v>
                </c:pt>
                <c:pt idx="17">
                  <c:v>64.7</c:v>
                </c:pt>
              </c:numCache>
            </c:numRef>
          </c:val>
          <c:extLst>
            <c:ext xmlns:c16="http://schemas.microsoft.com/office/drawing/2014/chart" uri="{C3380CC4-5D6E-409C-BE32-E72D297353CC}">
              <c16:uniqueId val="{00000001-ECD4-47FB-A479-8DD0247125DE}"/>
            </c:ext>
          </c:extLst>
        </c:ser>
        <c:ser>
          <c:idx val="2"/>
          <c:order val="2"/>
          <c:tx>
            <c:strRef>
              <c:f>'Graphique 6'!$E$3</c:f>
              <c:strCache>
                <c:ptCount val="1"/>
                <c:pt idx="0">
                  <c:v>Professions Intermédiaires</c:v>
                </c:pt>
              </c:strCache>
            </c:strRef>
          </c:tx>
          <c:spPr>
            <a:solidFill>
              <a:schemeClr val="tx2">
                <a:lumMod val="40000"/>
                <a:lumOff val="60000"/>
              </a:schemeClr>
            </a:solidFill>
          </c:spPr>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6'!$E$4:$E$21</c:f>
              <c:numCache>
                <c:formatCode>0.0</c:formatCode>
                <c:ptCount val="18"/>
                <c:pt idx="0">
                  <c:v>15.1</c:v>
                </c:pt>
                <c:pt idx="2">
                  <c:v>14.7</c:v>
                </c:pt>
                <c:pt idx="3">
                  <c:v>9.1999999999999993</c:v>
                </c:pt>
                <c:pt idx="5">
                  <c:v>16.100000000000001</c:v>
                </c:pt>
                <c:pt idx="6">
                  <c:v>16.8</c:v>
                </c:pt>
                <c:pt idx="7">
                  <c:v>15</c:v>
                </c:pt>
                <c:pt idx="8">
                  <c:v>19.100000000000001</c:v>
                </c:pt>
                <c:pt idx="9">
                  <c:v>20.7</c:v>
                </c:pt>
                <c:pt idx="10">
                  <c:v>16.3</c:v>
                </c:pt>
                <c:pt idx="11">
                  <c:v>14.6</c:v>
                </c:pt>
                <c:pt idx="12">
                  <c:v>16.100000000000001</c:v>
                </c:pt>
                <c:pt idx="13">
                  <c:v>13.9</c:v>
                </c:pt>
                <c:pt idx="15">
                  <c:v>12.3</c:v>
                </c:pt>
                <c:pt idx="16">
                  <c:v>11.8</c:v>
                </c:pt>
                <c:pt idx="17">
                  <c:v>10.199999999999999</c:v>
                </c:pt>
              </c:numCache>
            </c:numRef>
          </c:val>
          <c:extLst>
            <c:ext xmlns:c16="http://schemas.microsoft.com/office/drawing/2014/chart" uri="{C3380CC4-5D6E-409C-BE32-E72D297353CC}">
              <c16:uniqueId val="{00000002-ECD4-47FB-A479-8DD0247125DE}"/>
            </c:ext>
          </c:extLst>
        </c:ser>
        <c:ser>
          <c:idx val="3"/>
          <c:order val="3"/>
          <c:tx>
            <c:strRef>
              <c:f>'Graphique 6'!$F$3</c:f>
              <c:strCache>
                <c:ptCount val="1"/>
                <c:pt idx="0">
                  <c:v>Employés</c:v>
                </c:pt>
              </c:strCache>
            </c:strRef>
          </c:tx>
          <c:spPr>
            <a:solidFill>
              <a:schemeClr val="accent1">
                <a:lumMod val="40000"/>
                <a:lumOff val="60000"/>
              </a:schemeClr>
            </a:solidFill>
          </c:spPr>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6'!$F$4:$F$21</c:f>
              <c:numCache>
                <c:formatCode>0.0</c:formatCode>
                <c:ptCount val="18"/>
                <c:pt idx="0">
                  <c:v>18</c:v>
                </c:pt>
                <c:pt idx="2">
                  <c:v>19.3</c:v>
                </c:pt>
                <c:pt idx="3">
                  <c:v>30.4</c:v>
                </c:pt>
                <c:pt idx="5">
                  <c:v>18.3</c:v>
                </c:pt>
                <c:pt idx="6">
                  <c:v>20.8</c:v>
                </c:pt>
                <c:pt idx="7">
                  <c:v>20.399999999999999</c:v>
                </c:pt>
                <c:pt idx="8">
                  <c:v>20.9</c:v>
                </c:pt>
                <c:pt idx="9">
                  <c:v>21.6</c:v>
                </c:pt>
                <c:pt idx="10">
                  <c:v>17.600000000000001</c:v>
                </c:pt>
                <c:pt idx="11">
                  <c:v>17.8</c:v>
                </c:pt>
                <c:pt idx="12">
                  <c:v>13</c:v>
                </c:pt>
                <c:pt idx="13">
                  <c:v>11.8</c:v>
                </c:pt>
                <c:pt idx="15">
                  <c:v>11</c:v>
                </c:pt>
                <c:pt idx="16">
                  <c:v>9.8000000000000007</c:v>
                </c:pt>
                <c:pt idx="17">
                  <c:v>8.8000000000000007</c:v>
                </c:pt>
              </c:numCache>
            </c:numRef>
          </c:val>
          <c:extLst>
            <c:ext xmlns:c16="http://schemas.microsoft.com/office/drawing/2014/chart" uri="{C3380CC4-5D6E-409C-BE32-E72D297353CC}">
              <c16:uniqueId val="{00000003-ECD4-47FB-A479-8DD0247125DE}"/>
            </c:ext>
          </c:extLst>
        </c:ser>
        <c:ser>
          <c:idx val="4"/>
          <c:order val="4"/>
          <c:tx>
            <c:strRef>
              <c:f>'Graphique 6'!$G$3</c:f>
              <c:strCache>
                <c:ptCount val="1"/>
                <c:pt idx="0">
                  <c:v>Ouvriers</c:v>
                </c:pt>
              </c:strCache>
            </c:strRef>
          </c:tx>
          <c:spPr>
            <a:solidFill>
              <a:schemeClr val="bg1">
                <a:lumMod val="65000"/>
              </a:schemeClr>
            </a:solidFill>
          </c:spPr>
          <c:invertIfNegative val="0"/>
          <c:dLbls>
            <c:numFmt formatCode="#,##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6'!$G$4:$G$21</c:f>
              <c:numCache>
                <c:formatCode>0.0</c:formatCode>
                <c:ptCount val="18"/>
                <c:pt idx="0">
                  <c:v>9.1</c:v>
                </c:pt>
                <c:pt idx="2">
                  <c:v>21.1</c:v>
                </c:pt>
                <c:pt idx="3">
                  <c:v>19.3</c:v>
                </c:pt>
                <c:pt idx="5">
                  <c:v>8.6</c:v>
                </c:pt>
                <c:pt idx="6">
                  <c:v>9.4</c:v>
                </c:pt>
                <c:pt idx="7">
                  <c:v>10.9</c:v>
                </c:pt>
                <c:pt idx="8">
                  <c:v>11.1</c:v>
                </c:pt>
                <c:pt idx="9">
                  <c:v>9.3000000000000007</c:v>
                </c:pt>
                <c:pt idx="10">
                  <c:v>9.1</c:v>
                </c:pt>
                <c:pt idx="11">
                  <c:v>7.4</c:v>
                </c:pt>
                <c:pt idx="12">
                  <c:v>6.5</c:v>
                </c:pt>
                <c:pt idx="13">
                  <c:v>5</c:v>
                </c:pt>
                <c:pt idx="15">
                  <c:v>6.3</c:v>
                </c:pt>
                <c:pt idx="16">
                  <c:v>4.0999999999999996</c:v>
                </c:pt>
                <c:pt idx="17">
                  <c:v>1.9</c:v>
                </c:pt>
              </c:numCache>
            </c:numRef>
          </c:val>
          <c:extLst>
            <c:ext xmlns:c16="http://schemas.microsoft.com/office/drawing/2014/chart" uri="{C3380CC4-5D6E-409C-BE32-E72D297353CC}">
              <c16:uniqueId val="{00000004-ECD4-47FB-A479-8DD0247125DE}"/>
            </c:ext>
          </c:extLst>
        </c:ser>
        <c:ser>
          <c:idx val="5"/>
          <c:order val="5"/>
          <c:tx>
            <c:strRef>
              <c:f>'Graphique 6'!$H$3</c:f>
              <c:strCache>
                <c:ptCount val="1"/>
                <c:pt idx="0">
                  <c:v>Retraités et inactifs</c:v>
                </c:pt>
              </c:strCache>
            </c:strRef>
          </c:tx>
          <c:spPr>
            <a:solidFill>
              <a:schemeClr val="bg1">
                <a:lumMod val="50000"/>
              </a:schemeClr>
            </a:solidFill>
          </c:spPr>
          <c:invertIfNegative val="0"/>
          <c:dLbls>
            <c:dLbl>
              <c:idx val="0"/>
              <c:layout/>
              <c:tx>
                <c:rich>
                  <a:bodyPr/>
                  <a:lstStyle/>
                  <a:p>
                    <a:fld id="{D557CF00-4C83-453B-BA6A-5D3332D34DE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0D3B-4495-90A9-9DE06FACB745}"/>
                </c:ext>
              </c:extLst>
            </c:dLbl>
            <c:dLbl>
              <c:idx val="2"/>
              <c:layout/>
              <c:tx>
                <c:rich>
                  <a:bodyPr/>
                  <a:lstStyle/>
                  <a:p>
                    <a:fld id="{83513DF3-44AE-447F-90AC-B9A625890AAD}"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0D3B-4495-90A9-9DE06FACB745}"/>
                </c:ext>
              </c:extLst>
            </c:dLbl>
            <c:dLbl>
              <c:idx val="3"/>
              <c:layout/>
              <c:tx>
                <c:rich>
                  <a:bodyPr/>
                  <a:lstStyle/>
                  <a:p>
                    <a:fld id="{A3693D0E-8BA0-46D1-9BA6-4CBC04B7E2C1}"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0D3B-4495-90A9-9DE06FACB745}"/>
                </c:ext>
              </c:extLst>
            </c:dLbl>
            <c:numFmt formatCode="#,##0" sourceLinked="0"/>
            <c:spPr>
              <a:noFill/>
              <a:ln>
                <a:noFill/>
              </a:ln>
              <a:effectLst/>
            </c:spPr>
            <c:txPr>
              <a:bodyPr/>
              <a:lstStyle/>
              <a:p>
                <a:pPr>
                  <a:defRPr sz="1000" b="0" i="0" u="none" strike="noStrike" baseline="0">
                    <a:solidFill>
                      <a:schemeClr val="bg1"/>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6'!$B$4:$B$21</c:f>
              <c:strCache>
                <c:ptCount val="18"/>
                <c:pt idx="0">
                  <c:v>Ensemble</c:v>
                </c:pt>
                <c:pt idx="2">
                  <c:v>STS et assimilés (scolaires)</c:v>
                </c:pt>
                <c:pt idx="3">
                  <c:v>Ecoles paramédicales et sociales***</c:v>
                </c:pt>
                <c:pt idx="5">
                  <c:v>Ensemble univ.</c:v>
                </c:pt>
                <c:pt idx="6">
                  <c:v>Arts, lettres, langues, SHS</c:v>
                </c:pt>
                <c:pt idx="7">
                  <c:v>Économie, AES</c:v>
                </c:pt>
                <c:pt idx="8">
                  <c:v>BUT</c:v>
                </c:pt>
                <c:pt idx="9">
                  <c:v>STAPS </c:v>
                </c:pt>
                <c:pt idx="10">
                  <c:v>Sciences</c:v>
                </c:pt>
                <c:pt idx="11">
                  <c:v>Droit, sciences politiques</c:v>
                </c:pt>
                <c:pt idx="12">
                  <c:v>Form. d’ingénieurs **</c:v>
                </c:pt>
                <c:pt idx="13">
                  <c:v>Santé</c:v>
                </c:pt>
                <c:pt idx="15">
                  <c:v>CPGE</c:v>
                </c:pt>
                <c:pt idx="16">
                  <c:v>Form. d'ingénieurs hors université**</c:v>
                </c:pt>
                <c:pt idx="17">
                  <c:v>Écoles normales supérieures</c:v>
                </c:pt>
              </c:strCache>
            </c:strRef>
          </c:cat>
          <c:val>
            <c:numRef>
              <c:f>'Graphique 6'!$H$4:$H$21</c:f>
              <c:numCache>
                <c:formatCode>0.0</c:formatCode>
                <c:ptCount val="18"/>
                <c:pt idx="0">
                  <c:v>12.1</c:v>
                </c:pt>
                <c:pt idx="2">
                  <c:v>17.600000000000001</c:v>
                </c:pt>
                <c:pt idx="3">
                  <c:v>1.7</c:v>
                </c:pt>
                <c:pt idx="5">
                  <c:v>13.3</c:v>
                </c:pt>
                <c:pt idx="6">
                  <c:v>16.899999999999999</c:v>
                </c:pt>
                <c:pt idx="7">
                  <c:v>12.8</c:v>
                </c:pt>
                <c:pt idx="8">
                  <c:v>8.1</c:v>
                </c:pt>
                <c:pt idx="9">
                  <c:v>7.4</c:v>
                </c:pt>
                <c:pt idx="10">
                  <c:v>13.1</c:v>
                </c:pt>
                <c:pt idx="11">
                  <c:v>11.9</c:v>
                </c:pt>
                <c:pt idx="12">
                  <c:v>7.6</c:v>
                </c:pt>
                <c:pt idx="13">
                  <c:v>12.8</c:v>
                </c:pt>
                <c:pt idx="15">
                  <c:v>6.8</c:v>
                </c:pt>
                <c:pt idx="16">
                  <c:v>6.5</c:v>
                </c:pt>
                <c:pt idx="17">
                  <c:v>8.6999999999999993</c:v>
                </c:pt>
              </c:numCache>
            </c:numRef>
          </c:val>
          <c:extLst>
            <c:ext xmlns:c16="http://schemas.microsoft.com/office/drawing/2014/chart" uri="{C3380CC4-5D6E-409C-BE32-E72D297353CC}">
              <c16:uniqueId val="{00000005-ECD4-47FB-A479-8DD0247125DE}"/>
            </c:ext>
          </c:extLst>
        </c:ser>
        <c:dLbls>
          <c:showLegendKey val="0"/>
          <c:showVal val="0"/>
          <c:showCatName val="0"/>
          <c:showSerName val="0"/>
          <c:showPercent val="0"/>
          <c:showBubbleSize val="0"/>
        </c:dLbls>
        <c:gapWidth val="18"/>
        <c:overlap val="100"/>
        <c:axId val="171126784"/>
        <c:axId val="171128320"/>
      </c:barChart>
      <c:catAx>
        <c:axId val="171126784"/>
        <c:scaling>
          <c:orientation val="maxMin"/>
        </c:scaling>
        <c:delete val="0"/>
        <c:axPos val="l"/>
        <c:numFmt formatCode="General" sourceLinked="1"/>
        <c:majorTickMark val="none"/>
        <c:minorTickMark val="none"/>
        <c:tickLblPos val="nextTo"/>
        <c:txPr>
          <a:bodyPr rot="0" vert="horz"/>
          <a:lstStyle/>
          <a:p>
            <a:pPr>
              <a:defRPr sz="1050" b="0" i="0" u="none" strike="noStrike" baseline="0">
                <a:solidFill>
                  <a:srgbClr val="000000"/>
                </a:solidFill>
                <a:latin typeface="Calibri"/>
                <a:ea typeface="Calibri"/>
                <a:cs typeface="Calibri"/>
              </a:defRPr>
            </a:pPr>
            <a:endParaRPr lang="fr-FR"/>
          </a:p>
        </c:txPr>
        <c:crossAx val="171128320"/>
        <c:crossesAt val="0"/>
        <c:auto val="1"/>
        <c:lblAlgn val="ctr"/>
        <c:lblOffset val="100"/>
        <c:noMultiLvlLbl val="1"/>
      </c:catAx>
      <c:valAx>
        <c:axId val="171128320"/>
        <c:scaling>
          <c:orientation val="minMax"/>
          <c:max val="100"/>
        </c:scaling>
        <c:delete val="0"/>
        <c:axPos val="t"/>
        <c:majorGridlines/>
        <c:numFmt formatCode="#&quot;&quot;"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71126784"/>
        <c:crosses val="autoZero"/>
        <c:crossBetween val="between"/>
        <c:majorUnit val="20"/>
      </c:valAx>
    </c:plotArea>
    <c:legend>
      <c:legendPos val="r"/>
      <c:layout>
        <c:manualLayout>
          <c:xMode val="edge"/>
          <c:yMode val="edge"/>
          <c:x val="0.16998382176944535"/>
          <c:y val="0.89649748399284479"/>
          <c:w val="0.81208950886370246"/>
          <c:h val="9.5541401273885329E-2"/>
        </c:manualLayout>
      </c:layout>
      <c:overlay val="0"/>
      <c:txPr>
        <a:bodyPr/>
        <a:lstStyle/>
        <a:p>
          <a:pPr>
            <a:defRPr sz="1000"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73104553125071E-2"/>
          <c:y val="0.10612582518094328"/>
          <c:w val="0.89781085895504886"/>
          <c:h val="0.5830264853256979"/>
        </c:manualLayout>
      </c:layout>
      <c:lineChart>
        <c:grouping val="standard"/>
        <c:varyColors val="0"/>
        <c:ser>
          <c:idx val="2"/>
          <c:order val="0"/>
          <c:tx>
            <c:strRef>
              <c:f>'Graphique 7'!$E$3</c:f>
              <c:strCache>
                <c:ptCount val="1"/>
                <c:pt idx="0">
                  <c:v>Etudiants français </c:v>
                </c:pt>
              </c:strCache>
            </c:strRef>
          </c:tx>
          <c:spPr>
            <a:ln w="25400">
              <a:solidFill>
                <a:srgbClr val="FF0000"/>
              </a:solidFill>
              <a:prstDash val="solid"/>
            </a:ln>
          </c:spPr>
          <c:marker>
            <c:symbol val="none"/>
          </c:marker>
          <c:cat>
            <c:strRef>
              <c:f>'Graphique 7'!$A$4:$A$10</c:f>
              <c:strCache>
                <c:ptCount val="7"/>
                <c:pt idx="0">
                  <c:v>2014-2015</c:v>
                </c:pt>
                <c:pt idx="1">
                  <c:v>2015-2016</c:v>
                </c:pt>
                <c:pt idx="2">
                  <c:v>2016-2017</c:v>
                </c:pt>
                <c:pt idx="3">
                  <c:v>2017-2018</c:v>
                </c:pt>
                <c:pt idx="4">
                  <c:v>2018-2019</c:v>
                </c:pt>
                <c:pt idx="5">
                  <c:v>2019-2020</c:v>
                </c:pt>
                <c:pt idx="6">
                  <c:v>2020-2021</c:v>
                </c:pt>
              </c:strCache>
            </c:strRef>
          </c:cat>
          <c:val>
            <c:numRef>
              <c:f>'Graphique 7'!$E$4:$E$10</c:f>
              <c:numCache>
                <c:formatCode>0.0</c:formatCode>
                <c:ptCount val="7"/>
                <c:pt idx="0">
                  <c:v>100</c:v>
                </c:pt>
                <c:pt idx="1">
                  <c:v>102.39372762633222</c:v>
                </c:pt>
                <c:pt idx="2">
                  <c:v>103.89531728363853</c:v>
                </c:pt>
                <c:pt idx="3">
                  <c:v>106.29407346400326</c:v>
                </c:pt>
                <c:pt idx="4">
                  <c:v>108.46101783369893</c:v>
                </c:pt>
                <c:pt idx="5">
                  <c:v>110.27043654191323</c:v>
                </c:pt>
                <c:pt idx="6">
                  <c:v>114.45799888918789</c:v>
                </c:pt>
              </c:numCache>
            </c:numRef>
          </c:val>
          <c:smooth val="0"/>
          <c:extLst>
            <c:ext xmlns:c16="http://schemas.microsoft.com/office/drawing/2014/chart" uri="{C3380CC4-5D6E-409C-BE32-E72D297353CC}">
              <c16:uniqueId val="{00000000-097D-40B4-98AD-354A9D0EE058}"/>
            </c:ext>
          </c:extLst>
        </c:ser>
        <c:ser>
          <c:idx val="0"/>
          <c:order val="1"/>
          <c:tx>
            <c:strRef>
              <c:f>'Graphique 7'!$F$3</c:f>
              <c:strCache>
                <c:ptCount val="1"/>
                <c:pt idx="0">
                  <c:v>Etudiants étrangers </c:v>
                </c:pt>
              </c:strCache>
            </c:strRef>
          </c:tx>
          <c:marker>
            <c:symbol val="none"/>
          </c:marker>
          <c:cat>
            <c:strRef>
              <c:f>'Graphique 7'!$A$4:$A$10</c:f>
              <c:strCache>
                <c:ptCount val="7"/>
                <c:pt idx="0">
                  <c:v>2014-2015</c:v>
                </c:pt>
                <c:pt idx="1">
                  <c:v>2015-2016</c:v>
                </c:pt>
                <c:pt idx="2">
                  <c:v>2016-2017</c:v>
                </c:pt>
                <c:pt idx="3">
                  <c:v>2017-2018</c:v>
                </c:pt>
                <c:pt idx="4">
                  <c:v>2018-2019</c:v>
                </c:pt>
                <c:pt idx="5">
                  <c:v>2019-2020</c:v>
                </c:pt>
                <c:pt idx="6">
                  <c:v>2020-2021</c:v>
                </c:pt>
              </c:strCache>
            </c:strRef>
          </c:cat>
          <c:val>
            <c:numRef>
              <c:f>'Graphique 7'!$F$4:$F$10</c:f>
              <c:numCache>
                <c:formatCode>0.0</c:formatCode>
                <c:ptCount val="7"/>
                <c:pt idx="0">
                  <c:v>100</c:v>
                </c:pt>
                <c:pt idx="1">
                  <c:v>103.07634952283628</c:v>
                </c:pt>
                <c:pt idx="2">
                  <c:v>107.82768181984615</c:v>
                </c:pt>
                <c:pt idx="3">
                  <c:v>114.33288618305644</c:v>
                </c:pt>
                <c:pt idx="4">
                  <c:v>119.97297126366</c:v>
                </c:pt>
                <c:pt idx="5">
                  <c:v>124.12547724693015</c:v>
                </c:pt>
                <c:pt idx="6">
                  <c:v>122.81265291041572</c:v>
                </c:pt>
              </c:numCache>
            </c:numRef>
          </c:val>
          <c:smooth val="0"/>
          <c:extLst>
            <c:ext xmlns:c16="http://schemas.microsoft.com/office/drawing/2014/chart" uri="{C3380CC4-5D6E-409C-BE32-E72D297353CC}">
              <c16:uniqueId val="{00000001-097D-40B4-98AD-354A9D0EE058}"/>
            </c:ext>
          </c:extLst>
        </c:ser>
        <c:ser>
          <c:idx val="1"/>
          <c:order val="2"/>
          <c:tx>
            <c:strRef>
              <c:f>'Graphique 7'!$G$3</c:f>
              <c:strCache>
                <c:ptCount val="1"/>
                <c:pt idx="0">
                  <c:v>Ensemble (1)</c:v>
                </c:pt>
              </c:strCache>
            </c:strRef>
          </c:tx>
          <c:marker>
            <c:symbol val="none"/>
          </c:marker>
          <c:cat>
            <c:strRef>
              <c:f>'Graphique 7'!$A$4:$A$10</c:f>
              <c:strCache>
                <c:ptCount val="7"/>
                <c:pt idx="0">
                  <c:v>2014-2015</c:v>
                </c:pt>
                <c:pt idx="1">
                  <c:v>2015-2016</c:v>
                </c:pt>
                <c:pt idx="2">
                  <c:v>2016-2017</c:v>
                </c:pt>
                <c:pt idx="3">
                  <c:v>2017-2018</c:v>
                </c:pt>
                <c:pt idx="4">
                  <c:v>2018-2019</c:v>
                </c:pt>
                <c:pt idx="5">
                  <c:v>2019-2020</c:v>
                </c:pt>
                <c:pt idx="6">
                  <c:v>2020-2021</c:v>
                </c:pt>
              </c:strCache>
            </c:strRef>
          </c:cat>
          <c:val>
            <c:numRef>
              <c:f>'Graphique 7'!$G$4:$G$10</c:f>
              <c:numCache>
                <c:formatCode>0.0</c:formatCode>
                <c:ptCount val="7"/>
                <c:pt idx="0">
                  <c:v>100</c:v>
                </c:pt>
                <c:pt idx="1">
                  <c:v>102.47502942818075</c:v>
                </c:pt>
                <c:pt idx="2">
                  <c:v>104.29951538941761</c:v>
                </c:pt>
                <c:pt idx="3">
                  <c:v>107.0727667144513</c:v>
                </c:pt>
                <c:pt idx="4">
                  <c:v>109.50500636334647</c:v>
                </c:pt>
                <c:pt idx="5">
                  <c:v>111.37493605010324</c:v>
                </c:pt>
                <c:pt idx="6">
                  <c:v>113.75279021616595</c:v>
                </c:pt>
              </c:numCache>
            </c:numRef>
          </c:val>
          <c:smooth val="0"/>
          <c:extLst>
            <c:ext xmlns:c16="http://schemas.microsoft.com/office/drawing/2014/chart" uri="{C3380CC4-5D6E-409C-BE32-E72D297353CC}">
              <c16:uniqueId val="{00000002-097D-40B4-98AD-354A9D0EE058}"/>
            </c:ext>
          </c:extLst>
        </c:ser>
        <c:dLbls>
          <c:showLegendKey val="0"/>
          <c:showVal val="0"/>
          <c:showCatName val="0"/>
          <c:showSerName val="0"/>
          <c:showPercent val="0"/>
          <c:showBubbleSize val="0"/>
        </c:dLbls>
        <c:smooth val="0"/>
        <c:axId val="226046336"/>
        <c:axId val="226047872"/>
      </c:lineChart>
      <c:catAx>
        <c:axId val="226046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047872"/>
        <c:crosses val="autoZero"/>
        <c:auto val="1"/>
        <c:lblAlgn val="ctr"/>
        <c:lblOffset val="100"/>
        <c:tickLblSkip val="1"/>
        <c:tickMarkSkip val="1"/>
        <c:noMultiLvlLbl val="0"/>
      </c:catAx>
      <c:valAx>
        <c:axId val="226047872"/>
        <c:scaling>
          <c:orientation val="minMax"/>
          <c:min val="95"/>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26046336"/>
        <c:crosses val="autoZero"/>
        <c:crossBetween val="between"/>
      </c:valAx>
      <c:spPr>
        <a:noFill/>
        <a:ln w="25400">
          <a:noFill/>
        </a:ln>
      </c:spPr>
    </c:plotArea>
    <c:legend>
      <c:legendPos val="r"/>
      <c:layout>
        <c:manualLayout>
          <c:xMode val="edge"/>
          <c:yMode val="edge"/>
          <c:x val="6.7453751634483569E-2"/>
          <c:y val="0.77335687584506485"/>
          <c:w val="0.90152876849380559"/>
          <c:h val="6.2404075742720652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073104553125071E-2"/>
          <c:y val="0.10612582518094328"/>
          <c:w val="0.89781085895504886"/>
          <c:h val="0.72083564441228065"/>
        </c:manualLayout>
      </c:layout>
      <c:lineChart>
        <c:grouping val="standard"/>
        <c:varyColors val="0"/>
        <c:ser>
          <c:idx val="2"/>
          <c:order val="0"/>
          <c:tx>
            <c:strRef>
              <c:f>'Graphique 7'!$E$3</c:f>
              <c:strCache>
                <c:ptCount val="1"/>
                <c:pt idx="0">
                  <c:v>Etudiants français </c:v>
                </c:pt>
              </c:strCache>
            </c:strRef>
          </c:tx>
          <c:spPr>
            <a:ln w="25400">
              <a:solidFill>
                <a:schemeClr val="tx2">
                  <a:lumMod val="40000"/>
                  <a:lumOff val="60000"/>
                </a:schemeClr>
              </a:solidFill>
              <a:prstDash val="solid"/>
            </a:ln>
          </c:spPr>
          <c:marker>
            <c:symbol val="none"/>
          </c:marker>
          <c:cat>
            <c:strRef>
              <c:f>'Graphique 7'!$A$4:$A$14</c:f>
              <c:strCache>
                <c:ptCount val="11"/>
                <c:pt idx="0">
                  <c:v>2014-2015</c:v>
                </c:pt>
                <c:pt idx="1">
                  <c:v>2015-2016</c:v>
                </c:pt>
                <c:pt idx="2">
                  <c:v>2016-2017</c:v>
                </c:pt>
                <c:pt idx="3">
                  <c:v>2017-2018</c:v>
                </c:pt>
                <c:pt idx="4">
                  <c:v>2018-2019</c:v>
                </c:pt>
                <c:pt idx="5">
                  <c:v>2019-2020</c:v>
                </c:pt>
                <c:pt idx="6">
                  <c:v>2020-2021</c:v>
                </c:pt>
                <c:pt idx="7">
                  <c:v>2021-2022</c:v>
                </c:pt>
                <c:pt idx="8">
                  <c:v>2022-2023</c:v>
                </c:pt>
                <c:pt idx="9">
                  <c:v>2023-2024</c:v>
                </c:pt>
                <c:pt idx="10">
                  <c:v>2024-2025</c:v>
                </c:pt>
              </c:strCache>
            </c:strRef>
          </c:cat>
          <c:val>
            <c:numRef>
              <c:f>'Graphique 7'!$E$4:$E$14</c:f>
              <c:numCache>
                <c:formatCode>0.0</c:formatCode>
                <c:ptCount val="11"/>
                <c:pt idx="0">
                  <c:v>100</c:v>
                </c:pt>
                <c:pt idx="1">
                  <c:v>102.39372762633222</c:v>
                </c:pt>
                <c:pt idx="2">
                  <c:v>103.89531728363853</c:v>
                </c:pt>
                <c:pt idx="3">
                  <c:v>106.29407346400326</c:v>
                </c:pt>
                <c:pt idx="4">
                  <c:v>108.46101783369893</c:v>
                </c:pt>
                <c:pt idx="5">
                  <c:v>110.27043654191323</c:v>
                </c:pt>
                <c:pt idx="6">
                  <c:v>114.45799888918789</c:v>
                </c:pt>
                <c:pt idx="7">
                  <c:v>116.83691266715414</c:v>
                </c:pt>
                <c:pt idx="8">
                  <c:v>114.39942303005265</c:v>
                </c:pt>
                <c:pt idx="9">
                  <c:v>115.09698766962309</c:v>
                </c:pt>
                <c:pt idx="10">
                  <c:v>116.40518185697705</c:v>
                </c:pt>
              </c:numCache>
            </c:numRef>
          </c:val>
          <c:smooth val="0"/>
          <c:extLst>
            <c:ext xmlns:c16="http://schemas.microsoft.com/office/drawing/2014/chart" uri="{C3380CC4-5D6E-409C-BE32-E72D297353CC}">
              <c16:uniqueId val="{00000000-1D37-49CD-B01C-A1C686972054}"/>
            </c:ext>
          </c:extLst>
        </c:ser>
        <c:ser>
          <c:idx val="0"/>
          <c:order val="1"/>
          <c:tx>
            <c:strRef>
              <c:f>'Graphique 7'!$F$3</c:f>
              <c:strCache>
                <c:ptCount val="1"/>
                <c:pt idx="0">
                  <c:v>Etudiants étrangers </c:v>
                </c:pt>
              </c:strCache>
            </c:strRef>
          </c:tx>
          <c:spPr>
            <a:ln>
              <a:solidFill>
                <a:schemeClr val="tx2"/>
              </a:solidFill>
            </a:ln>
          </c:spPr>
          <c:marker>
            <c:symbol val="none"/>
          </c:marker>
          <c:cat>
            <c:strRef>
              <c:f>'Graphique 7'!$A$4:$A$14</c:f>
              <c:strCache>
                <c:ptCount val="11"/>
                <c:pt idx="0">
                  <c:v>2014-2015</c:v>
                </c:pt>
                <c:pt idx="1">
                  <c:v>2015-2016</c:v>
                </c:pt>
                <c:pt idx="2">
                  <c:v>2016-2017</c:v>
                </c:pt>
                <c:pt idx="3">
                  <c:v>2017-2018</c:v>
                </c:pt>
                <c:pt idx="4">
                  <c:v>2018-2019</c:v>
                </c:pt>
                <c:pt idx="5">
                  <c:v>2019-2020</c:v>
                </c:pt>
                <c:pt idx="6">
                  <c:v>2020-2021</c:v>
                </c:pt>
                <c:pt idx="7">
                  <c:v>2021-2022</c:v>
                </c:pt>
                <c:pt idx="8">
                  <c:v>2022-2023</c:v>
                </c:pt>
                <c:pt idx="9">
                  <c:v>2023-2024</c:v>
                </c:pt>
                <c:pt idx="10">
                  <c:v>2024-2025</c:v>
                </c:pt>
              </c:strCache>
            </c:strRef>
          </c:cat>
          <c:val>
            <c:numRef>
              <c:f>'Graphique 7'!$F$4:$F$14</c:f>
              <c:numCache>
                <c:formatCode>0.0</c:formatCode>
                <c:ptCount val="11"/>
                <c:pt idx="0">
                  <c:v>100</c:v>
                </c:pt>
                <c:pt idx="1">
                  <c:v>103.07634952283628</c:v>
                </c:pt>
                <c:pt idx="2">
                  <c:v>107.82768181984615</c:v>
                </c:pt>
                <c:pt idx="3">
                  <c:v>114.33288618305644</c:v>
                </c:pt>
                <c:pt idx="4">
                  <c:v>119.97297126366</c:v>
                </c:pt>
                <c:pt idx="5">
                  <c:v>124.12547724693015</c:v>
                </c:pt>
                <c:pt idx="6">
                  <c:v>122.81265291041572</c:v>
                </c:pt>
                <c:pt idx="7">
                  <c:v>133.18376544915301</c:v>
                </c:pt>
                <c:pt idx="8">
                  <c:v>137.08462457684385</c:v>
                </c:pt>
                <c:pt idx="9">
                  <c:v>143.48331175250732</c:v>
                </c:pt>
                <c:pt idx="10">
                  <c:v>147.55126971816219</c:v>
                </c:pt>
              </c:numCache>
            </c:numRef>
          </c:val>
          <c:smooth val="0"/>
          <c:extLst>
            <c:ext xmlns:c16="http://schemas.microsoft.com/office/drawing/2014/chart" uri="{C3380CC4-5D6E-409C-BE32-E72D297353CC}">
              <c16:uniqueId val="{00000001-1D37-49CD-B01C-A1C686972054}"/>
            </c:ext>
          </c:extLst>
        </c:ser>
        <c:ser>
          <c:idx val="1"/>
          <c:order val="2"/>
          <c:tx>
            <c:strRef>
              <c:f>'Graphique 7'!$G$3</c:f>
              <c:strCache>
                <c:ptCount val="1"/>
                <c:pt idx="0">
                  <c:v>Ensemble (1)</c:v>
                </c:pt>
              </c:strCache>
            </c:strRef>
          </c:tx>
          <c:spPr>
            <a:ln>
              <a:solidFill>
                <a:schemeClr val="tx1"/>
              </a:solidFill>
            </a:ln>
          </c:spPr>
          <c:marker>
            <c:symbol val="none"/>
          </c:marker>
          <c:cat>
            <c:strRef>
              <c:f>'Graphique 7'!$A$4:$A$14</c:f>
              <c:strCache>
                <c:ptCount val="11"/>
                <c:pt idx="0">
                  <c:v>2014-2015</c:v>
                </c:pt>
                <c:pt idx="1">
                  <c:v>2015-2016</c:v>
                </c:pt>
                <c:pt idx="2">
                  <c:v>2016-2017</c:v>
                </c:pt>
                <c:pt idx="3">
                  <c:v>2017-2018</c:v>
                </c:pt>
                <c:pt idx="4">
                  <c:v>2018-2019</c:v>
                </c:pt>
                <c:pt idx="5">
                  <c:v>2019-2020</c:v>
                </c:pt>
                <c:pt idx="6">
                  <c:v>2020-2021</c:v>
                </c:pt>
                <c:pt idx="7">
                  <c:v>2021-2022</c:v>
                </c:pt>
                <c:pt idx="8">
                  <c:v>2022-2023</c:v>
                </c:pt>
                <c:pt idx="9">
                  <c:v>2023-2024</c:v>
                </c:pt>
                <c:pt idx="10">
                  <c:v>2024-2025</c:v>
                </c:pt>
              </c:strCache>
            </c:strRef>
          </c:cat>
          <c:val>
            <c:numRef>
              <c:f>'Graphique 7'!$G$4:$G$14</c:f>
              <c:numCache>
                <c:formatCode>0.0</c:formatCode>
                <c:ptCount val="11"/>
                <c:pt idx="0">
                  <c:v>100</c:v>
                </c:pt>
                <c:pt idx="1">
                  <c:v>102.47502942818075</c:v>
                </c:pt>
                <c:pt idx="2">
                  <c:v>104.29951538941761</c:v>
                </c:pt>
                <c:pt idx="3">
                  <c:v>107.0727667144513</c:v>
                </c:pt>
                <c:pt idx="4">
                  <c:v>109.50500636334647</c:v>
                </c:pt>
                <c:pt idx="5">
                  <c:v>111.37493605010324</c:v>
                </c:pt>
                <c:pt idx="6">
                  <c:v>113.75279021616595</c:v>
                </c:pt>
                <c:pt idx="7">
                  <c:v>115.23593786172778</c:v>
                </c:pt>
                <c:pt idx="8">
                  <c:v>112.54295820279661</c:v>
                </c:pt>
                <c:pt idx="9">
                  <c:v>113.58506081415722</c:v>
                </c:pt>
                <c:pt idx="10">
                  <c:v>115.35626370099742</c:v>
                </c:pt>
              </c:numCache>
            </c:numRef>
          </c:val>
          <c:smooth val="0"/>
          <c:extLst>
            <c:ext xmlns:c16="http://schemas.microsoft.com/office/drawing/2014/chart" uri="{C3380CC4-5D6E-409C-BE32-E72D297353CC}">
              <c16:uniqueId val="{00000002-1D37-49CD-B01C-A1C686972054}"/>
            </c:ext>
          </c:extLst>
        </c:ser>
        <c:dLbls>
          <c:showLegendKey val="0"/>
          <c:showVal val="0"/>
          <c:showCatName val="0"/>
          <c:showSerName val="0"/>
          <c:showPercent val="0"/>
          <c:showBubbleSize val="0"/>
        </c:dLbls>
        <c:smooth val="0"/>
        <c:axId val="226046336"/>
        <c:axId val="226047872"/>
      </c:lineChart>
      <c:catAx>
        <c:axId val="226046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226047872"/>
        <c:crosses val="autoZero"/>
        <c:auto val="1"/>
        <c:lblAlgn val="ctr"/>
        <c:lblOffset val="100"/>
        <c:tickLblSkip val="1"/>
        <c:tickMarkSkip val="1"/>
        <c:noMultiLvlLbl val="0"/>
      </c:catAx>
      <c:valAx>
        <c:axId val="226047872"/>
        <c:scaling>
          <c:orientation val="minMax"/>
          <c:min val="100"/>
        </c:scaling>
        <c:delete val="0"/>
        <c:axPos val="l"/>
        <c:majorGridlines>
          <c:spPr>
            <a:ln w="3175">
              <a:solidFill>
                <a:schemeClr val="bg1">
                  <a:lumMod val="75000"/>
                </a:schemeClr>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226046336"/>
        <c:crosses val="autoZero"/>
        <c:crossBetween val="between"/>
      </c:valAx>
      <c:spPr>
        <a:noFill/>
        <a:ln w="25400">
          <a:noFill/>
        </a:ln>
      </c:spPr>
    </c:plotArea>
    <c:legend>
      <c:legendPos val="r"/>
      <c:layout>
        <c:manualLayout>
          <c:xMode val="edge"/>
          <c:yMode val="edge"/>
          <c:x val="5.4820557615848746E-2"/>
          <c:y val="0.8740636217601595"/>
          <c:w val="0.90152876849380559"/>
          <c:h val="6.2404075742720652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3.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xdr:from>
      <xdr:col>0</xdr:col>
      <xdr:colOff>523875</xdr:colOff>
      <xdr:row>21</xdr:row>
      <xdr:rowOff>66675</xdr:rowOff>
    </xdr:from>
    <xdr:to>
      <xdr:col>11</xdr:col>
      <xdr:colOff>122144</xdr:colOff>
      <xdr:row>45</xdr:row>
      <xdr:rowOff>71718</xdr:rowOff>
    </xdr:to>
    <xdr:graphicFrame macro="">
      <xdr:nvGraphicFramePr>
        <xdr:cNvPr id="4" name="Graphique 1">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66675</xdr:rowOff>
    </xdr:from>
    <xdr:to>
      <xdr:col>6</xdr:col>
      <xdr:colOff>1333499</xdr:colOff>
      <xdr:row>58</xdr:row>
      <xdr:rowOff>9525</xdr:rowOff>
    </xdr:to>
    <xdr:graphicFrame macro="">
      <xdr:nvGraphicFramePr>
        <xdr:cNvPr id="2134308" name="Graphique 1">
          <a:extLst>
            <a:ext uri="{FF2B5EF4-FFF2-40B4-BE49-F238E27FC236}">
              <a16:creationId xmlns:a16="http://schemas.microsoft.com/office/drawing/2014/main" id="{00000000-0008-0000-0600-00002491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0.16396</cdr:x>
      <cdr:y>0.44291</cdr:y>
    </cdr:from>
    <cdr:to>
      <cdr:x>0.34586</cdr:x>
      <cdr:y>0.49239</cdr:y>
    </cdr:to>
    <cdr:sp macro="" textlink="">
      <cdr:nvSpPr>
        <cdr:cNvPr id="2" name="ZoneTexte 1"/>
        <cdr:cNvSpPr txBox="1"/>
      </cdr:nvSpPr>
      <cdr:spPr>
        <a:xfrm xmlns:a="http://schemas.openxmlformats.org/drawingml/2006/main">
          <a:off x="1432096" y="2413120"/>
          <a:ext cx="1588792" cy="269582"/>
        </a:xfrm>
        <a:prstGeom xmlns:a="http://schemas.openxmlformats.org/drawingml/2006/main" prst="rect">
          <a:avLst/>
        </a:prstGeom>
        <a:solidFill xmlns:a="http://schemas.openxmlformats.org/drawingml/2006/main">
          <a:schemeClr val="bg1"/>
        </a:solidFill>
      </cdr:spPr>
      <cdr:txBody>
        <a:bodyPr xmlns:a="http://schemas.openxmlformats.org/drawingml/2006/main" vertOverflow="clip" wrap="none" rtlCol="0"/>
        <a:lstStyle xmlns:a="http://schemas.openxmlformats.org/drawingml/2006/main"/>
        <a:p xmlns:a="http://schemas.openxmlformats.org/drawingml/2006/main">
          <a:r>
            <a:rPr lang="fr-FR" sz="1000" b="1">
              <a:solidFill>
                <a:sysClr val="windowText" lastClr="000000"/>
              </a:solidFill>
              <a:latin typeface="Arial" panose="020B0604020202020204" pitchFamily="34" charset="0"/>
              <a:cs typeface="Arial" panose="020B0604020202020204" pitchFamily="34" charset="0"/>
            </a:rPr>
            <a:t>Ensemble des étudiants</a:t>
          </a: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19050</xdr:colOff>
      <xdr:row>27</xdr:row>
      <xdr:rowOff>57150</xdr:rowOff>
    </xdr:from>
    <xdr:to>
      <xdr:col>12</xdr:col>
      <xdr:colOff>0</xdr:colOff>
      <xdr:row>64</xdr:row>
      <xdr:rowOff>47625</xdr:rowOff>
    </xdr:to>
    <xdr:graphicFrame macro="">
      <xdr:nvGraphicFramePr>
        <xdr:cNvPr id="2121032" name="Graphique 3">
          <a:extLst>
            <a:ext uri="{FF2B5EF4-FFF2-40B4-BE49-F238E27FC236}">
              <a16:creationId xmlns:a16="http://schemas.microsoft.com/office/drawing/2014/main" id="{00000000-0008-0000-0700-0000485D2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27</xdr:row>
      <xdr:rowOff>57150</xdr:rowOff>
    </xdr:from>
    <xdr:to>
      <xdr:col>12</xdr:col>
      <xdr:colOff>0</xdr:colOff>
      <xdr:row>64</xdr:row>
      <xdr:rowOff>47625</xdr:rowOff>
    </xdr:to>
    <xdr:graphicFrame macro="">
      <xdr:nvGraphicFramePr>
        <xdr:cNvPr id="3" name="Graphique 3">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0.13458</cdr:x>
      <cdr:y>0.33265</cdr:y>
    </cdr:from>
    <cdr:to>
      <cdr:x>0.16716</cdr:x>
      <cdr:y>0.71499</cdr:y>
    </cdr:to>
    <cdr:sp macro="" textlink="">
      <cdr:nvSpPr>
        <cdr:cNvPr id="2" name="Accolade ouvrante 1"/>
        <cdr:cNvSpPr/>
      </cdr:nvSpPr>
      <cdr:spPr>
        <a:xfrm xmlns:a="http://schemas.openxmlformats.org/drawingml/2006/main">
          <a:off x="1266827" y="1976440"/>
          <a:ext cx="304798" cy="2295526"/>
        </a:xfrm>
        <a:prstGeom xmlns:a="http://schemas.openxmlformats.org/drawingml/2006/main" prst="leftBrace">
          <a:avLst/>
        </a:prstGeom>
        <a:ln xmlns:a="http://schemas.openxmlformats.org/drawingml/2006/main" w="19050" cmpd="thickTh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0.04444</cdr:x>
      <cdr:y>0.499</cdr:y>
    </cdr:from>
    <cdr:to>
      <cdr:x>0.14165</cdr:x>
      <cdr:y>0.54178</cdr:y>
    </cdr:to>
    <cdr:sp macro="" textlink="">
      <cdr:nvSpPr>
        <cdr:cNvPr id="3" name="ZoneTexte 2"/>
        <cdr:cNvSpPr txBox="1"/>
      </cdr:nvSpPr>
      <cdr:spPr>
        <a:xfrm xmlns:a="http://schemas.openxmlformats.org/drawingml/2006/main">
          <a:off x="419100" y="2976565"/>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Universités</a:t>
          </a:r>
        </a:p>
      </cdr:txBody>
    </cdr:sp>
  </cdr:relSizeAnchor>
  <cdr:relSizeAnchor xmlns:cdr="http://schemas.openxmlformats.org/drawingml/2006/chartDrawing">
    <cdr:from>
      <cdr:x>0.23013</cdr:x>
      <cdr:y>0.1029</cdr:y>
    </cdr:from>
    <cdr:to>
      <cdr:x>0.31363</cdr:x>
      <cdr:y>0.14691</cdr:y>
    </cdr:to>
    <cdr:sp macro="" textlink="">
      <cdr:nvSpPr>
        <cdr:cNvPr id="4" name="ZoneTexte 1"/>
        <cdr:cNvSpPr txBox="1"/>
      </cdr:nvSpPr>
      <cdr:spPr>
        <a:xfrm xmlns:a="http://schemas.openxmlformats.org/drawingml/2006/main">
          <a:off x="2165350" y="603250"/>
          <a:ext cx="787400" cy="25717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Ensemble</a:t>
          </a:r>
        </a:p>
      </cdr:txBody>
    </cdr:sp>
  </cdr:relSizeAnchor>
</c:userShapes>
</file>

<file path=xl/drawings/drawing14.xml><?xml version="1.0" encoding="utf-8"?>
<c:userShapes xmlns:c="http://schemas.openxmlformats.org/drawingml/2006/chart">
  <cdr:relSizeAnchor xmlns:cdr="http://schemas.openxmlformats.org/drawingml/2006/chartDrawing">
    <cdr:from>
      <cdr:x>0.13458</cdr:x>
      <cdr:y>0.33265</cdr:y>
    </cdr:from>
    <cdr:to>
      <cdr:x>0.16716</cdr:x>
      <cdr:y>0.71499</cdr:y>
    </cdr:to>
    <cdr:sp macro="" textlink="">
      <cdr:nvSpPr>
        <cdr:cNvPr id="2" name="Accolade ouvrante 1"/>
        <cdr:cNvSpPr/>
      </cdr:nvSpPr>
      <cdr:spPr>
        <a:xfrm xmlns:a="http://schemas.openxmlformats.org/drawingml/2006/main">
          <a:off x="1266827" y="1976440"/>
          <a:ext cx="304798" cy="2295526"/>
        </a:xfrm>
        <a:prstGeom xmlns:a="http://schemas.openxmlformats.org/drawingml/2006/main" prst="leftBrace">
          <a:avLst/>
        </a:prstGeom>
        <a:ln xmlns:a="http://schemas.openxmlformats.org/drawingml/2006/main" w="19050" cmpd="thickThi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0.04444</cdr:x>
      <cdr:y>0.499</cdr:y>
    </cdr:from>
    <cdr:to>
      <cdr:x>0.14165</cdr:x>
      <cdr:y>0.54178</cdr:y>
    </cdr:to>
    <cdr:sp macro="" textlink="">
      <cdr:nvSpPr>
        <cdr:cNvPr id="3" name="ZoneTexte 2"/>
        <cdr:cNvSpPr txBox="1"/>
      </cdr:nvSpPr>
      <cdr:spPr>
        <a:xfrm xmlns:a="http://schemas.openxmlformats.org/drawingml/2006/main">
          <a:off x="419100" y="2976565"/>
          <a:ext cx="914400" cy="25717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1100" b="1"/>
            <a:t>Universités</a:t>
          </a:r>
        </a:p>
      </cdr:txBody>
    </cdr:sp>
  </cdr:relSizeAnchor>
  <cdr:relSizeAnchor xmlns:cdr="http://schemas.openxmlformats.org/drawingml/2006/chartDrawing">
    <cdr:from>
      <cdr:x>0.23013</cdr:x>
      <cdr:y>0.1029</cdr:y>
    </cdr:from>
    <cdr:to>
      <cdr:x>0.31363</cdr:x>
      <cdr:y>0.14691</cdr:y>
    </cdr:to>
    <cdr:sp macro="" textlink="">
      <cdr:nvSpPr>
        <cdr:cNvPr id="4" name="ZoneTexte 1"/>
        <cdr:cNvSpPr txBox="1"/>
      </cdr:nvSpPr>
      <cdr:spPr>
        <a:xfrm xmlns:a="http://schemas.openxmlformats.org/drawingml/2006/main">
          <a:off x="2165350" y="603250"/>
          <a:ext cx="787400" cy="25717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100" b="1"/>
            <a:t>Ensemble</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688975</xdr:colOff>
      <xdr:row>20</xdr:row>
      <xdr:rowOff>68790</xdr:rowOff>
    </xdr:from>
    <xdr:to>
      <xdr:col>10</xdr:col>
      <xdr:colOff>615950</xdr:colOff>
      <xdr:row>48</xdr:row>
      <xdr:rowOff>126999</xdr:rowOff>
    </xdr:to>
    <xdr:graphicFrame macro="">
      <xdr:nvGraphicFramePr>
        <xdr:cNvPr id="2050358" name="Graphique 1">
          <a:extLst>
            <a:ext uri="{FF2B5EF4-FFF2-40B4-BE49-F238E27FC236}">
              <a16:creationId xmlns:a16="http://schemas.microsoft.com/office/drawing/2014/main" id="{00000000-0008-0000-0800-000036491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688975</xdr:colOff>
      <xdr:row>20</xdr:row>
      <xdr:rowOff>68790</xdr:rowOff>
    </xdr:from>
    <xdr:to>
      <xdr:col>10</xdr:col>
      <xdr:colOff>615950</xdr:colOff>
      <xdr:row>48</xdr:row>
      <xdr:rowOff>126999</xdr:rowOff>
    </xdr:to>
    <xdr:graphicFrame macro="">
      <xdr:nvGraphicFramePr>
        <xdr:cNvPr id="3" name="Graphique 1">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0.00255</cdr:x>
      <cdr:y>0.84287</cdr:y>
    </cdr:from>
    <cdr:to>
      <cdr:x>1</cdr:x>
      <cdr:y>0.95511</cdr:y>
    </cdr:to>
    <cdr:sp macro="" textlink="">
      <cdr:nvSpPr>
        <cdr:cNvPr id="18433" name="Text Box 1"/>
        <cdr:cNvSpPr txBox="1">
          <a:spLocks xmlns:a="http://schemas.openxmlformats.org/drawingml/2006/main" noChangeArrowheads="1"/>
        </cdr:cNvSpPr>
      </cdr:nvSpPr>
      <cdr:spPr bwMode="auto">
        <a:xfrm xmlns:a="http://schemas.openxmlformats.org/drawingml/2006/main">
          <a:off x="20108" y="3974027"/>
          <a:ext cx="7876117" cy="52919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r>
            <a:rPr lang="fr-FR" i="1">
              <a:effectLst/>
            </a:rPr>
            <a:t>(1) y compris les étudiants étrangers ayant obtenu un baccalauréat ou une équivalence sur le territoire français. En 2020</a:t>
          </a:r>
          <a:r>
            <a:rPr lang="fr-FR" i="1" baseline="0">
              <a:effectLst/>
            </a:rPr>
            <a:t> -</a:t>
          </a:r>
          <a:r>
            <a:rPr lang="fr-FR" i="1">
              <a:effectLst/>
            </a:rPr>
            <a:t>2021, ils sont au nombre de 86 500 (soit 3,4 % des étudiants Français ou résidents).</a:t>
          </a:r>
        </a:p>
        <a:p xmlns:a="http://schemas.openxmlformats.org/drawingml/2006/main">
          <a:endParaRPr lang="fr-FR"/>
        </a:p>
      </cdr:txBody>
    </cdr:sp>
  </cdr:relSizeAnchor>
</c:userShapes>
</file>

<file path=xl/drawings/drawing17.xml><?xml version="1.0" encoding="utf-8"?>
<c:userShapes xmlns:c="http://schemas.openxmlformats.org/drawingml/2006/chart">
  <cdr:relSizeAnchor xmlns:cdr="http://schemas.openxmlformats.org/drawingml/2006/chartDrawing">
    <cdr:from>
      <cdr:x>0.00255</cdr:x>
      <cdr:y>0.95163</cdr:y>
    </cdr:from>
    <cdr:to>
      <cdr:x>1</cdr:x>
      <cdr:y>1</cdr:y>
    </cdr:to>
    <cdr:sp macro="" textlink="">
      <cdr:nvSpPr>
        <cdr:cNvPr id="18433" name="Text Box 1"/>
        <cdr:cNvSpPr txBox="1">
          <a:spLocks xmlns:a="http://schemas.openxmlformats.org/drawingml/2006/main" noChangeArrowheads="1"/>
        </cdr:cNvSpPr>
      </cdr:nvSpPr>
      <cdr:spPr bwMode="auto">
        <a:xfrm xmlns:a="http://schemas.openxmlformats.org/drawingml/2006/main">
          <a:off x="20508" y="4560360"/>
          <a:ext cx="8021767" cy="23177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r>
            <a:rPr lang="fr-FR" sz="1100" i="1">
              <a:effectLst/>
              <a:latin typeface="+mn-lt"/>
              <a:ea typeface="+mn-ea"/>
              <a:cs typeface="+mn-cs"/>
            </a:rPr>
            <a:t>((1) hors</a:t>
          </a:r>
          <a:r>
            <a:rPr lang="fr-FR" sz="1100" i="1" baseline="0">
              <a:effectLst/>
              <a:latin typeface="+mn-lt"/>
              <a:ea typeface="+mn-ea"/>
              <a:cs typeface="+mn-cs"/>
            </a:rPr>
            <a:t> étudiants en STS en apprentissage, pour lesquels l'information sur la nationalité est mal renseignée.</a:t>
          </a:r>
          <a:endParaRPr lang="fr-FR">
            <a:effectLst/>
          </a:endParaRPr>
        </a:p>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0.9109</cdr:x>
      <cdr:y>0.47756</cdr:y>
    </cdr:from>
    <cdr:to>
      <cdr:x>0.9109</cdr:x>
      <cdr:y>0.47756</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0.90203</cdr:x>
      <cdr:y>0.59974</cdr:y>
    </cdr:from>
    <cdr:to>
      <cdr:x>0.90203</cdr:x>
      <cdr:y>0.59974</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0.68266</cdr:y>
    </cdr:from>
    <cdr:to>
      <cdr:x>0.91114</cdr:x>
      <cdr:y>0.68266</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0.74705</cdr:y>
    </cdr:from>
    <cdr:to>
      <cdr:x>0.91114</cdr:x>
      <cdr:y>0.74705</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21</xdr:row>
      <xdr:rowOff>96930</xdr:rowOff>
    </xdr:from>
    <xdr:to>
      <xdr:col>14</xdr:col>
      <xdr:colOff>428625</xdr:colOff>
      <xdr:row>47</xdr:row>
      <xdr:rowOff>19050</xdr:rowOff>
    </xdr:to>
    <xdr:graphicFrame macro="">
      <xdr:nvGraphicFramePr>
        <xdr:cNvPr id="3" name="Graphique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0.91114</cdr:x>
      <cdr:y>0.17467</cdr:y>
    </cdr:from>
    <cdr:to>
      <cdr:x>0.91114</cdr:x>
      <cdr:y>0.17467</cdr:y>
    </cdr:to>
    <cdr:sp macro="" textlink="">
      <cdr:nvSpPr>
        <cdr:cNvPr id="2050" name="Text Box 2"/>
        <cdr:cNvSpPr txBox="1">
          <a:spLocks xmlns:a="http://schemas.openxmlformats.org/drawingml/2006/main" noChangeArrowheads="1"/>
        </cdr:cNvSpPr>
      </cdr:nvSpPr>
      <cdr:spPr bwMode="auto">
        <a:xfrm xmlns:a="http://schemas.openxmlformats.org/drawingml/2006/main">
          <a:off x="6168993" y="670008"/>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0.9109</cdr:x>
      <cdr:y>0.47756</cdr:y>
    </cdr:from>
    <cdr:to>
      <cdr:x>0.9109</cdr:x>
      <cdr:y>0.47756</cdr:y>
    </cdr:to>
    <cdr:sp macro="" textlink="">
      <cdr:nvSpPr>
        <cdr:cNvPr id="2051" name="Text Box 3"/>
        <cdr:cNvSpPr txBox="1">
          <a:spLocks xmlns:a="http://schemas.openxmlformats.org/drawingml/2006/main" noChangeArrowheads="1"/>
        </cdr:cNvSpPr>
      </cdr:nvSpPr>
      <cdr:spPr bwMode="auto">
        <a:xfrm xmlns:a="http://schemas.openxmlformats.org/drawingml/2006/main">
          <a:off x="6168993" y="18403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0.90203</cdr:x>
      <cdr:y>0.59974</cdr:y>
    </cdr:from>
    <cdr:to>
      <cdr:x>0.90203</cdr:x>
      <cdr:y>0.59974</cdr:y>
    </cdr:to>
    <cdr:sp macro="" textlink="">
      <cdr:nvSpPr>
        <cdr:cNvPr id="2052" name="Text Box 4"/>
        <cdr:cNvSpPr txBox="1">
          <a:spLocks xmlns:a="http://schemas.openxmlformats.org/drawingml/2006/main" noChangeArrowheads="1"/>
        </cdr:cNvSpPr>
      </cdr:nvSpPr>
      <cdr:spPr bwMode="auto">
        <a:xfrm xmlns:a="http://schemas.openxmlformats.org/drawingml/2006/main">
          <a:off x="6113829" y="231681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0.68266</cdr:y>
    </cdr:from>
    <cdr:to>
      <cdr:x>0.91114</cdr:x>
      <cdr:y>0.68266</cdr:y>
    </cdr:to>
    <cdr:sp macro="" textlink="">
      <cdr:nvSpPr>
        <cdr:cNvPr id="2053" name="Text Box 5"/>
        <cdr:cNvSpPr txBox="1">
          <a:spLocks xmlns:a="http://schemas.openxmlformats.org/drawingml/2006/main" noChangeArrowheads="1"/>
        </cdr:cNvSpPr>
      </cdr:nvSpPr>
      <cdr:spPr bwMode="auto">
        <a:xfrm xmlns:a="http://schemas.openxmlformats.org/drawingml/2006/main">
          <a:off x="6168993" y="2642967"/>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0.91114</cdr:x>
      <cdr:y>0.74705</cdr:y>
    </cdr:from>
    <cdr:to>
      <cdr:x>0.91114</cdr:x>
      <cdr:y>0.74705</cdr:y>
    </cdr:to>
    <cdr:sp macro="" textlink="">
      <cdr:nvSpPr>
        <cdr:cNvPr id="2054" name="Text Box 6"/>
        <cdr:cNvSpPr txBox="1">
          <a:spLocks xmlns:a="http://schemas.openxmlformats.org/drawingml/2006/main" noChangeArrowheads="1"/>
        </cdr:cNvSpPr>
      </cdr:nvSpPr>
      <cdr:spPr bwMode="auto">
        <a:xfrm xmlns:a="http://schemas.openxmlformats.org/drawingml/2006/main">
          <a:off x="6168993" y="2888759"/>
          <a:ext cx="0" cy="0"/>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58270</xdr:colOff>
      <xdr:row>12</xdr:row>
      <xdr:rowOff>66675</xdr:rowOff>
    </xdr:from>
    <xdr:to>
      <xdr:col>7</xdr:col>
      <xdr:colOff>19050</xdr:colOff>
      <xdr:row>43</xdr:row>
      <xdr:rowOff>66675</xdr:rowOff>
    </xdr:to>
    <xdr:graphicFrame macro="">
      <xdr:nvGraphicFramePr>
        <xdr:cNvPr id="2" name="Graphique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36</xdr:row>
      <xdr:rowOff>19050</xdr:rowOff>
    </xdr:from>
    <xdr:to>
      <xdr:col>1</xdr:col>
      <xdr:colOff>171450</xdr:colOff>
      <xdr:row>37</xdr:row>
      <xdr:rowOff>47625</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6675" y="5953125"/>
          <a:ext cx="52578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c:userShapes xmlns:c="http://schemas.openxmlformats.org/drawingml/2006/chart">
  <cdr:relSizeAnchor xmlns:cdr="http://schemas.openxmlformats.org/drawingml/2006/chartDrawing">
    <cdr:from>
      <cdr:x>0.00388</cdr:x>
      <cdr:y>0.9423</cdr:y>
    </cdr:from>
    <cdr:to>
      <cdr:x>0.00388</cdr:x>
      <cdr:y>0.9423</cdr:y>
    </cdr:to>
    <cdr:sp macro="" textlink="">
      <cdr:nvSpPr>
        <cdr:cNvPr id="26625" name="Text Box 1"/>
        <cdr:cNvSpPr txBox="1">
          <a:spLocks xmlns:a="http://schemas.openxmlformats.org/drawingml/2006/main" noChangeArrowheads="1"/>
        </cdr:cNvSpPr>
      </cdr:nvSpPr>
      <cdr:spPr bwMode="auto">
        <a:xfrm xmlns:a="http://schemas.openxmlformats.org/drawingml/2006/main">
          <a:off x="50800" y="3638225"/>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Sources : MESR-DGESIP-DGRI-SIES et MEN-MESR-DEPP</a:t>
          </a:r>
        </a:p>
      </cdr:txBody>
    </cdr:sp>
  </cdr:relSizeAnchor>
  <cdr:relSizeAnchor xmlns:cdr="http://schemas.openxmlformats.org/drawingml/2006/chartDrawing">
    <cdr:from>
      <cdr:x>0.07972</cdr:x>
      <cdr:y>0.83109</cdr:y>
    </cdr:from>
    <cdr:to>
      <cdr:x>0.20222</cdr:x>
      <cdr:y>1</cdr:y>
    </cdr:to>
    <cdr:sp macro="" textlink="">
      <cdr:nvSpPr>
        <cdr:cNvPr id="2" name="ZoneTexte 1"/>
        <cdr:cNvSpPr txBox="1"/>
      </cdr:nvSpPr>
      <cdr:spPr>
        <a:xfrm xmlns:a="http://schemas.openxmlformats.org/drawingml/2006/main">
          <a:off x="595033" y="51782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85724</xdr:colOff>
      <xdr:row>22</xdr:row>
      <xdr:rowOff>47626</xdr:rowOff>
    </xdr:from>
    <xdr:to>
      <xdr:col>11</xdr:col>
      <xdr:colOff>352423</xdr:colOff>
      <xdr:row>58</xdr:row>
      <xdr:rowOff>123826</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46</xdr:row>
      <xdr:rowOff>19050</xdr:rowOff>
    </xdr:from>
    <xdr:to>
      <xdr:col>1</xdr:col>
      <xdr:colOff>171450</xdr:colOff>
      <xdr:row>47</xdr:row>
      <xdr:rowOff>47625</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66675" y="7800975"/>
          <a:ext cx="5410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c:userShapes xmlns:c="http://schemas.openxmlformats.org/drawingml/2006/chart">
  <cdr:relSizeAnchor xmlns:cdr="http://schemas.openxmlformats.org/drawingml/2006/chartDrawing">
    <cdr:from>
      <cdr:x>0.00388</cdr:x>
      <cdr:y>0.9423</cdr:y>
    </cdr:from>
    <cdr:to>
      <cdr:x>0.00388</cdr:x>
      <cdr:y>0.9423</cdr:y>
    </cdr:to>
    <cdr:sp macro="" textlink="">
      <cdr:nvSpPr>
        <cdr:cNvPr id="26625" name="Text Box 1"/>
        <cdr:cNvSpPr txBox="1">
          <a:spLocks xmlns:a="http://schemas.openxmlformats.org/drawingml/2006/main" noChangeArrowheads="1"/>
        </cdr:cNvSpPr>
      </cdr:nvSpPr>
      <cdr:spPr bwMode="auto">
        <a:xfrm xmlns:a="http://schemas.openxmlformats.org/drawingml/2006/main">
          <a:off x="50800" y="3638225"/>
          <a:ext cx="0" cy="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1" u="none" strike="noStrike" baseline="0">
              <a:solidFill>
                <a:srgbClr val="000000"/>
              </a:solidFill>
              <a:latin typeface="Arial"/>
              <a:cs typeface="Arial"/>
            </a:rPr>
            <a:t>Sources : MESR-DGESIP-DGRI-SIES et MEN-MESR-DEPP</a:t>
          </a:r>
        </a:p>
      </cdr:txBody>
    </cdr:sp>
  </cdr:relSizeAnchor>
  <cdr:relSizeAnchor xmlns:cdr="http://schemas.openxmlformats.org/drawingml/2006/chartDrawing">
    <cdr:from>
      <cdr:x>0.07972</cdr:x>
      <cdr:y>0.83109</cdr:y>
    </cdr:from>
    <cdr:to>
      <cdr:x>0.20222</cdr:x>
      <cdr:y>1</cdr:y>
    </cdr:to>
    <cdr:sp macro="" textlink="">
      <cdr:nvSpPr>
        <cdr:cNvPr id="2" name="ZoneTexte 1"/>
        <cdr:cNvSpPr txBox="1"/>
      </cdr:nvSpPr>
      <cdr:spPr>
        <a:xfrm xmlns:a="http://schemas.openxmlformats.org/drawingml/2006/main">
          <a:off x="595033" y="5178239"/>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cdr:x>
      <cdr:y>0.90968</cdr:y>
    </cdr:from>
    <cdr:to>
      <cdr:x>0.99187</cdr:x>
      <cdr:y>0.9954</cdr:y>
    </cdr:to>
    <cdr:sp macro="" textlink="">
      <cdr:nvSpPr>
        <cdr:cNvPr id="3" name="ZoneTexte 2"/>
        <cdr:cNvSpPr txBox="1"/>
      </cdr:nvSpPr>
      <cdr:spPr>
        <a:xfrm xmlns:a="http://schemas.openxmlformats.org/drawingml/2006/main">
          <a:off x="0" y="5372099"/>
          <a:ext cx="9296400" cy="50622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nSpc>
              <a:spcPts val="1000"/>
            </a:lnSpc>
          </a:pPr>
          <a:r>
            <a:rPr lang="fr-FR" sz="800" baseline="0">
              <a:latin typeface="Arial" panose="020B0604020202020204" pitchFamily="34" charset="0"/>
              <a:cs typeface="Arial" panose="020B0604020202020204" pitchFamily="34" charset="0"/>
            </a:rPr>
            <a:t>(1) Les effectifs excluent ceux de l'IUT de Tarbes, qui est rattaché à l'université technologique de Tarbes, laquelle ne bénéficie pas du statut juridique d'université au sens strict. </a:t>
          </a:r>
        </a:p>
        <a:p xmlns:a="http://schemas.openxmlformats.org/drawingml/2006/main">
          <a:pPr>
            <a:lnSpc>
              <a:spcPts val="1000"/>
            </a:lnSpc>
          </a:pPr>
          <a:r>
            <a:rPr lang="fr-FR" sz="800" baseline="0">
              <a:latin typeface="Arial" panose="020B0604020202020204" pitchFamily="34" charset="0"/>
              <a:cs typeface="Arial" panose="020B0604020202020204" pitchFamily="34" charset="0"/>
            </a:rPr>
            <a:t>Les années 2021, 2022 et 2023 ont été perturbées par la mise en place des BUT avec l’ajout d’une 3ème année de formation effective en 2023.</a:t>
          </a:r>
          <a:r>
            <a:rPr lang="fr-FR" sz="900" baseline="0">
              <a:latin typeface="Arial" panose="020B0604020202020204" pitchFamily="34" charset="0"/>
              <a:cs typeface="Arial" panose="020B0604020202020204" pitchFamily="34" charset="0"/>
            </a:rPr>
            <a:t/>
          </a:r>
          <a:br>
            <a:rPr lang="fr-FR" sz="900" baseline="0">
              <a:latin typeface="Arial" panose="020B0604020202020204" pitchFamily="34" charset="0"/>
              <a:cs typeface="Arial" panose="020B0604020202020204" pitchFamily="34" charset="0"/>
            </a:rPr>
          </a:br>
          <a:r>
            <a:rPr lang="fr-FR" sz="900" baseline="0">
              <a:latin typeface="Arial" panose="020B0604020202020204" pitchFamily="34" charset="0"/>
              <a:cs typeface="Arial" panose="020B0604020202020204" pitchFamily="34" charset="0"/>
            </a:rPr>
            <a:t>(</a:t>
          </a:r>
          <a:r>
            <a:rPr lang="fr-FR" sz="800" baseline="0">
              <a:latin typeface="Arial" panose="020B0604020202020204" pitchFamily="34" charset="0"/>
              <a:cs typeface="Arial" panose="020B0604020202020204" pitchFamily="34" charset="0"/>
            </a:rPr>
            <a:t>2) Données provisoires en 2024-2025 pour les formations paramédicales et sociales (reconduction des données 2023-2024 </a:t>
          </a:r>
          <a:r>
            <a:rPr lang="fr-FR" sz="900" baseline="0">
              <a:latin typeface="Arial" panose="020B0604020202020204" pitchFamily="34" charset="0"/>
              <a:cs typeface="Arial" panose="020B0604020202020204" pitchFamily="34" charset="0"/>
            </a:rPr>
            <a:t>pour les enquêtes 'santé' et 'social'). </a:t>
          </a:r>
          <a:endParaRPr lang="fr-FR" sz="900">
            <a:latin typeface="Arial" panose="020B0604020202020204" pitchFamily="34" charset="0"/>
            <a:cs typeface="Arial" panose="020B0604020202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editAs="oneCell">
    <xdr:from>
      <xdr:col>5</xdr:col>
      <xdr:colOff>726018</xdr:colOff>
      <xdr:row>19</xdr:row>
      <xdr:rowOff>133350</xdr:rowOff>
    </xdr:from>
    <xdr:to>
      <xdr:col>12</xdr:col>
      <xdr:colOff>59268</xdr:colOff>
      <xdr:row>36</xdr:row>
      <xdr:rowOff>38100</xdr:rowOff>
    </xdr:to>
    <xdr:pic>
      <xdr:nvPicPr>
        <xdr:cNvPr id="3" name="Graphique 2">
          <a:extLst>
            <a:ext uri="{FF2B5EF4-FFF2-40B4-BE49-F238E27FC236}">
              <a16:creationId xmlns:a16="http://schemas.microsoft.com/office/drawing/2014/main" id="{9C94F620-C5FB-64B8-7D51-E28A9B83402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4536018" y="4057650"/>
          <a:ext cx="4724400" cy="2657475"/>
        </a:xfrm>
        <a:prstGeom prst="rect">
          <a:avLst/>
        </a:prstGeom>
      </xdr:spPr>
    </xdr:pic>
    <xdr:clientData/>
  </xdr:twoCellAnchor>
  <xdr:twoCellAnchor editAs="oneCell">
    <xdr:from>
      <xdr:col>5</xdr:col>
      <xdr:colOff>756707</xdr:colOff>
      <xdr:row>5</xdr:row>
      <xdr:rowOff>285750</xdr:rowOff>
    </xdr:from>
    <xdr:to>
      <xdr:col>12</xdr:col>
      <xdr:colOff>152400</xdr:colOff>
      <xdr:row>18</xdr:row>
      <xdr:rowOff>35124</xdr:rowOff>
    </xdr:to>
    <xdr:pic>
      <xdr:nvPicPr>
        <xdr:cNvPr id="7" name="Graphique 6">
          <a:extLst>
            <a:ext uri="{FF2B5EF4-FFF2-40B4-BE49-F238E27FC236}">
              <a16:creationId xmlns:a16="http://schemas.microsoft.com/office/drawing/2014/main" id="{5DF666C5-88C8-0E89-36B7-E6AF4FC3532C}"/>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4566707" y="1104900"/>
          <a:ext cx="4786843" cy="2692599"/>
        </a:xfrm>
        <a:prstGeom prst="rect">
          <a:avLst/>
        </a:prstGeom>
      </xdr:spPr>
    </xdr:pic>
    <xdr:clientData/>
  </xdr:twoCellAnchor>
  <xdr:twoCellAnchor editAs="oneCell">
    <xdr:from>
      <xdr:col>1</xdr:col>
      <xdr:colOff>1</xdr:colOff>
      <xdr:row>20</xdr:row>
      <xdr:rowOff>0</xdr:rowOff>
    </xdr:from>
    <xdr:to>
      <xdr:col>7</xdr:col>
      <xdr:colOff>16935</xdr:colOff>
      <xdr:row>35</xdr:row>
      <xdr:rowOff>152400</xdr:rowOff>
    </xdr:to>
    <xdr:pic>
      <xdr:nvPicPr>
        <xdr:cNvPr id="4" name="Graphique 3">
          <a:extLst>
            <a:ext uri="{FF2B5EF4-FFF2-40B4-BE49-F238E27FC236}">
              <a16:creationId xmlns:a16="http://schemas.microsoft.com/office/drawing/2014/main" id="{41ADA3BE-116A-9729-3EAC-BB3F9F825A57}"/>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762001" y="4086225"/>
          <a:ext cx="4588934" cy="2581275"/>
        </a:xfrm>
        <a:prstGeom prst="rect">
          <a:avLst/>
        </a:prstGeom>
      </xdr:spPr>
    </xdr:pic>
    <xdr:clientData/>
  </xdr:twoCellAnchor>
  <xdr:twoCellAnchor editAs="oneCell">
    <xdr:from>
      <xdr:col>0</xdr:col>
      <xdr:colOff>590551</xdr:colOff>
      <xdr:row>5</xdr:row>
      <xdr:rowOff>266701</xdr:rowOff>
    </xdr:from>
    <xdr:to>
      <xdr:col>7</xdr:col>
      <xdr:colOff>133349</xdr:colOff>
      <xdr:row>18</xdr:row>
      <xdr:rowOff>66675</xdr:rowOff>
    </xdr:to>
    <xdr:pic>
      <xdr:nvPicPr>
        <xdr:cNvPr id="5" name="Graphique 4">
          <a:extLst>
            <a:ext uri="{FF2B5EF4-FFF2-40B4-BE49-F238E27FC236}">
              <a16:creationId xmlns:a16="http://schemas.microsoft.com/office/drawing/2014/main" id="{E10F008C-2920-F360-A8A8-842CD7D539B6}"/>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90551" y="1085851"/>
          <a:ext cx="4876798" cy="274319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zoomScaleNormal="100" workbookViewId="0">
      <selection activeCell="A15" sqref="A15"/>
    </sheetView>
  </sheetViews>
  <sheetFormatPr baseColWidth="10" defaultRowHeight="12.75" x14ac:dyDescent="0.2"/>
  <sheetData>
    <row r="1" spans="1:10" ht="15.75" x14ac:dyDescent="0.25">
      <c r="A1" s="103" t="s">
        <v>113</v>
      </c>
    </row>
    <row r="3" spans="1:10" ht="24" customHeight="1" x14ac:dyDescent="0.2">
      <c r="A3" s="57" t="s">
        <v>296</v>
      </c>
      <c r="B3" s="55"/>
      <c r="C3" s="55"/>
      <c r="D3" s="56"/>
      <c r="E3" s="56"/>
      <c r="F3" s="56"/>
      <c r="G3" s="56"/>
      <c r="H3" s="56"/>
      <c r="I3" s="56"/>
      <c r="J3" s="56"/>
    </row>
    <row r="4" spans="1:10" ht="20.25" customHeight="1" x14ac:dyDescent="0.2">
      <c r="A4" s="293" t="s">
        <v>263</v>
      </c>
      <c r="B4" s="56"/>
      <c r="C4" s="56"/>
      <c r="D4" s="56"/>
      <c r="E4" s="56"/>
      <c r="F4" s="56"/>
      <c r="G4" s="56"/>
      <c r="H4" s="56"/>
      <c r="I4" s="56"/>
      <c r="J4" s="56"/>
    </row>
    <row r="5" spans="1:10" ht="24.75" customHeight="1" x14ac:dyDescent="0.2">
      <c r="A5" s="293" t="s">
        <v>297</v>
      </c>
      <c r="B5" s="56"/>
      <c r="C5" s="56"/>
      <c r="D5" s="56"/>
      <c r="E5" s="56"/>
      <c r="F5" s="56"/>
      <c r="G5" s="56"/>
      <c r="H5" s="56"/>
      <c r="I5" s="56"/>
      <c r="J5" s="56"/>
    </row>
    <row r="6" spans="1:10" ht="29.25" customHeight="1" x14ac:dyDescent="0.2">
      <c r="A6" s="293" t="s">
        <v>298</v>
      </c>
      <c r="B6" s="56"/>
      <c r="C6" s="56"/>
      <c r="D6" s="56"/>
      <c r="E6" s="56"/>
      <c r="F6" s="56"/>
      <c r="G6" s="56"/>
      <c r="H6" s="56"/>
      <c r="I6" s="56"/>
      <c r="J6" s="56"/>
    </row>
    <row r="7" spans="1:10" ht="33.75" customHeight="1" x14ac:dyDescent="0.2">
      <c r="A7" s="293" t="s">
        <v>111</v>
      </c>
      <c r="D7" s="56"/>
      <c r="E7" s="56"/>
      <c r="F7" s="56"/>
      <c r="G7" s="56"/>
      <c r="H7" s="56"/>
      <c r="I7" s="56"/>
      <c r="J7" s="56"/>
    </row>
    <row r="8" spans="1:10" ht="24" customHeight="1" x14ac:dyDescent="0.2">
      <c r="A8" s="293" t="s">
        <v>265</v>
      </c>
    </row>
    <row r="9" spans="1:10" ht="24" customHeight="1" x14ac:dyDescent="0.2">
      <c r="A9" s="293" t="s">
        <v>239</v>
      </c>
      <c r="B9" s="55"/>
      <c r="C9" s="55"/>
      <c r="D9" s="56"/>
      <c r="E9" s="56"/>
      <c r="F9" s="56"/>
      <c r="G9" s="56"/>
      <c r="H9" s="56"/>
      <c r="I9" s="56"/>
      <c r="J9" s="56"/>
    </row>
    <row r="10" spans="1:10" ht="24" customHeight="1" x14ac:dyDescent="0.2">
      <c r="A10" s="293" t="s">
        <v>266</v>
      </c>
      <c r="B10" s="55"/>
      <c r="C10" s="55"/>
      <c r="D10" s="56"/>
      <c r="E10" s="56"/>
      <c r="F10" s="56"/>
      <c r="G10" s="56"/>
      <c r="H10" s="56"/>
      <c r="I10" s="56"/>
      <c r="J10" s="56"/>
    </row>
    <row r="11" spans="1:10" ht="25.5" customHeight="1" x14ac:dyDescent="0.2">
      <c r="A11" s="293" t="s">
        <v>267</v>
      </c>
      <c r="B11" s="56"/>
      <c r="C11" s="56"/>
      <c r="D11" s="56"/>
      <c r="E11" s="56"/>
      <c r="F11" s="56"/>
      <c r="G11" s="56"/>
      <c r="H11" s="56"/>
      <c r="I11" s="56"/>
      <c r="J11" s="56"/>
    </row>
    <row r="12" spans="1:10" ht="21" customHeight="1" x14ac:dyDescent="0.2">
      <c r="A12" s="293" t="s">
        <v>275</v>
      </c>
      <c r="B12" s="56"/>
      <c r="C12" s="56"/>
      <c r="D12" s="56"/>
      <c r="E12" s="56"/>
      <c r="F12" s="56"/>
      <c r="G12" s="56"/>
      <c r="H12" s="56"/>
      <c r="I12" s="56"/>
      <c r="J12" s="56"/>
    </row>
    <row r="13" spans="1:10" ht="21" customHeight="1" x14ac:dyDescent="0.2">
      <c r="A13" s="293" t="s">
        <v>292</v>
      </c>
      <c r="B13" s="56"/>
      <c r="C13" s="56"/>
      <c r="D13" s="56"/>
      <c r="E13" s="56"/>
      <c r="F13" s="56"/>
      <c r="G13" s="56"/>
      <c r="H13" s="56"/>
      <c r="I13" s="56"/>
      <c r="J13" s="56"/>
    </row>
    <row r="14" spans="1:10" ht="26.25" customHeight="1" x14ac:dyDescent="0.2">
      <c r="A14" s="293" t="s">
        <v>293</v>
      </c>
      <c r="B14" s="56"/>
      <c r="C14" s="56"/>
      <c r="D14" s="56"/>
      <c r="E14" s="56"/>
      <c r="F14" s="56"/>
      <c r="G14" s="56"/>
      <c r="H14" s="56"/>
      <c r="I14" s="56"/>
      <c r="J14" s="56"/>
    </row>
    <row r="15" spans="1:10" ht="22.5" customHeight="1" x14ac:dyDescent="0.2">
      <c r="A15" s="293" t="s">
        <v>295</v>
      </c>
      <c r="B15" s="56"/>
      <c r="C15" s="56"/>
      <c r="D15" s="56"/>
      <c r="E15" s="56"/>
      <c r="F15" s="56"/>
      <c r="G15" s="56"/>
      <c r="H15" s="56"/>
      <c r="I15" s="56"/>
      <c r="J15" s="56"/>
    </row>
    <row r="16" spans="1:10" ht="22.5" customHeight="1" x14ac:dyDescent="0.2">
      <c r="A16" s="55"/>
      <c r="B16" s="56"/>
      <c r="C16" s="56"/>
      <c r="D16" s="56"/>
      <c r="E16" s="56"/>
      <c r="F16" s="56"/>
      <c r="G16" s="56"/>
      <c r="H16" s="56"/>
      <c r="I16" s="56"/>
      <c r="J16" s="56"/>
    </row>
  </sheetData>
  <hyperlinks>
    <hyperlink ref="A3" location="'Graphique 1'!A1" display="Graphique 1 - Évolution des effectifs d'inscrits dans l'enseignement supérieur, selon le secteur et l'apprentissage depuis 2014"/>
    <hyperlink ref="A4" location="'Graphique 2'!A1" display="Graphique 2 - Évolution des effectifs d'inscrits dans l'enseignement supérieur, selon le secteur et l'apprentissage depuis 2014, base 100 en 2014"/>
    <hyperlink ref="A5" location="'Graphique 3'!A1" display="Graphique 3 - Évolution des effectifs de l'enseignement supérieur et de l'université (en milliers)"/>
    <hyperlink ref="A6" location="'Graphique 4'!A1" display="Graphique 4 - Évolution des effectifs de l'enseignement supérieur, détail des disciplines (en milliers)"/>
    <hyperlink ref="A7" location="Cartes!A1" display="Cartes"/>
    <hyperlink ref="A8" location="'Graphique 5'!A1" display="Graphique 5 - Part des femmes dans les différentes formations d'enseignement supérieur (en %)"/>
    <hyperlink ref="A9" location="'Graphique 6'!A1" display="Graphique 6 - Origine sociale* des étudiants français en 2024-2025 (en %)"/>
    <hyperlink ref="A10" location="'Graphique 7'!A1" display="Graphique 7 - Évolution des effectifs étudiants français et étrangers en mobilité internationale depuis 2012, base 100 en 2014"/>
    <hyperlink ref="A11" location="'Annexe 1'!A1" display="Annexe 1 - Nombre d'étudiants inscrits dans l'enseignement supérieur en fonction de la filière et du type d'établissement en 2024-2025 (en milliers)"/>
    <hyperlink ref="A12" location="'Annexe 2'!A1" display="Annexe 2 - Répartition des effectifs des universités françaises selon le cursus et la discipline en 2024 - 2025, périmètre historique (1)"/>
    <hyperlink ref="A15" location="'Annexe 5'!A1" display="Annexe 5 - Évolution du nombre d'étudiants bénéficiant d'une aide financière"/>
    <hyperlink ref="A14" location="'Annexe 4'!A1" display="Annexe 4 - Répartition par académie des principales filières de l'enseignement supérieur en 2024-2025, évolution par rapport à 2023-2024"/>
    <hyperlink ref="A13" location="'Annexe 3'!A1" display="Annexe 3 - Répartition des étudiants inscrits dans une formation d'ingénieurs de 2014-202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42"/>
  <sheetViews>
    <sheetView showGridLines="0" topLeftCell="A7" zoomScaleNormal="100" workbookViewId="0">
      <selection sqref="A1:K1"/>
    </sheetView>
  </sheetViews>
  <sheetFormatPr baseColWidth="10" defaultColWidth="11.42578125" defaultRowHeight="12.75" x14ac:dyDescent="0.2"/>
  <cols>
    <col min="1" max="1" width="45.5703125" customWidth="1"/>
    <col min="2" max="2" width="9" customWidth="1"/>
    <col min="3" max="3" width="10.85546875" customWidth="1"/>
    <col min="4" max="4" width="14.140625" customWidth="1"/>
    <col min="5" max="5" width="11.5703125" customWidth="1"/>
    <col min="6" max="6" width="13" bestFit="1" customWidth="1"/>
    <col min="7" max="7" width="13.42578125" customWidth="1"/>
    <col min="8" max="8" width="11" customWidth="1"/>
    <col min="9" max="9" width="8.28515625" customWidth="1"/>
    <col min="10" max="10" width="10" customWidth="1"/>
    <col min="11" max="11" width="9.85546875" style="83" customWidth="1"/>
    <col min="12" max="12" width="11.42578125" style="52"/>
  </cols>
  <sheetData>
    <row r="1" spans="1:13" ht="31.5" customHeight="1" x14ac:dyDescent="0.2">
      <c r="A1" s="323" t="s">
        <v>258</v>
      </c>
      <c r="B1" s="323"/>
      <c r="C1" s="323"/>
      <c r="D1" s="323"/>
      <c r="E1" s="323"/>
      <c r="F1" s="323"/>
      <c r="G1" s="323"/>
      <c r="H1" s="323"/>
      <c r="I1" s="323"/>
      <c r="J1" s="323"/>
      <c r="K1" s="323"/>
    </row>
    <row r="2" spans="1:13" ht="14.25" customHeight="1" x14ac:dyDescent="0.2">
      <c r="A2" s="113" t="s">
        <v>187</v>
      </c>
    </row>
    <row r="3" spans="1:13" ht="14.25" customHeight="1" x14ac:dyDescent="0.2">
      <c r="A3" s="235" t="s">
        <v>163</v>
      </c>
    </row>
    <row r="4" spans="1:13" ht="14.25" customHeight="1" x14ac:dyDescent="0.2">
      <c r="A4" s="235"/>
    </row>
    <row r="5" spans="1:13" s="79" customFormat="1" ht="47.25" customHeight="1" x14ac:dyDescent="0.2">
      <c r="A5" s="75"/>
      <c r="B5" s="76" t="s">
        <v>32</v>
      </c>
      <c r="C5" s="76" t="s">
        <v>33</v>
      </c>
      <c r="D5" s="76" t="s">
        <v>191</v>
      </c>
      <c r="E5" s="76" t="s">
        <v>177</v>
      </c>
      <c r="F5" s="76" t="s">
        <v>204</v>
      </c>
      <c r="G5" s="76" t="s">
        <v>209</v>
      </c>
      <c r="H5" s="76" t="s">
        <v>43</v>
      </c>
      <c r="I5" s="76" t="s">
        <v>0</v>
      </c>
      <c r="J5" s="76" t="s">
        <v>82</v>
      </c>
      <c r="K5" s="77" t="s">
        <v>190</v>
      </c>
      <c r="L5" s="78" t="s">
        <v>112</v>
      </c>
    </row>
    <row r="6" spans="1:13" s="11" customFormat="1" ht="15.75" customHeight="1" x14ac:dyDescent="0.2">
      <c r="A6" s="30" t="s">
        <v>34</v>
      </c>
      <c r="B6" s="71"/>
      <c r="C6" s="71"/>
      <c r="D6" s="71"/>
      <c r="E6" s="71"/>
      <c r="F6" s="71">
        <v>205.1</v>
      </c>
      <c r="G6" s="71">
        <v>43.5</v>
      </c>
      <c r="H6" s="71">
        <v>84.6</v>
      </c>
      <c r="I6" s="71">
        <v>13.1</v>
      </c>
      <c r="J6" s="71">
        <v>346.4</v>
      </c>
      <c r="K6" s="84">
        <v>1.5</v>
      </c>
      <c r="L6" s="67">
        <f>100*J6/$J$32</f>
        <v>11.497610196494954</v>
      </c>
    </row>
    <row r="7" spans="1:13" s="12" customFormat="1" ht="15.75" customHeight="1" x14ac:dyDescent="0.2">
      <c r="A7" s="31" t="s">
        <v>35</v>
      </c>
      <c r="B7" s="72"/>
      <c r="C7" s="72"/>
      <c r="D7" s="72"/>
      <c r="E7" s="72"/>
      <c r="F7" s="72">
        <v>46.2</v>
      </c>
      <c r="G7" s="72">
        <v>18.600000000000001</v>
      </c>
      <c r="H7" s="72">
        <v>11.1</v>
      </c>
      <c r="I7" s="72">
        <v>2.5</v>
      </c>
      <c r="J7" s="72">
        <v>78.5</v>
      </c>
      <c r="K7" s="85">
        <v>0.3</v>
      </c>
      <c r="L7" s="68">
        <f t="shared" ref="L7:L32" si="0">100*J7/$J$32</f>
        <v>2.6055496548061603</v>
      </c>
    </row>
    <row r="8" spans="1:13" s="11" customFormat="1" ht="15.75" customHeight="1" x14ac:dyDescent="0.2">
      <c r="A8" s="30" t="s">
        <v>192</v>
      </c>
      <c r="B8" s="71">
        <v>1077.9000000000001</v>
      </c>
      <c r="C8" s="71">
        <v>189.6</v>
      </c>
      <c r="D8" s="71">
        <v>29.5</v>
      </c>
      <c r="E8" s="71">
        <v>146.4</v>
      </c>
      <c r="F8" s="71"/>
      <c r="G8" s="71"/>
      <c r="H8" s="71">
        <v>5.7</v>
      </c>
      <c r="I8" s="71">
        <v>182.3</v>
      </c>
      <c r="J8" s="71">
        <v>1631.5</v>
      </c>
      <c r="K8" s="84">
        <v>1.6</v>
      </c>
      <c r="L8" s="67">
        <f t="shared" si="0"/>
        <v>54.152283590015927</v>
      </c>
      <c r="M8" s="130"/>
    </row>
    <row r="9" spans="1:13" s="11" customFormat="1" ht="15.75" customHeight="1" x14ac:dyDescent="0.2">
      <c r="A9" s="30" t="s">
        <v>301</v>
      </c>
      <c r="B9" s="71">
        <v>50.5</v>
      </c>
      <c r="C9" s="71">
        <v>1.3</v>
      </c>
      <c r="D9" s="71"/>
      <c r="E9" s="71"/>
      <c r="F9" s="71"/>
      <c r="G9" s="71"/>
      <c r="H9" s="71"/>
      <c r="I9" s="71">
        <v>34.700000000000003</v>
      </c>
      <c r="J9" s="71">
        <v>86.4</v>
      </c>
      <c r="K9" s="84">
        <v>3.5</v>
      </c>
      <c r="L9" s="67">
        <f t="shared" si="0"/>
        <v>2.8677642060541686</v>
      </c>
    </row>
    <row r="10" spans="1:13" s="13" customFormat="1" ht="15.75" customHeight="1" x14ac:dyDescent="0.2">
      <c r="A10" s="31" t="s">
        <v>35</v>
      </c>
      <c r="B10" s="72">
        <v>36.6</v>
      </c>
      <c r="C10" s="72">
        <v>1.3</v>
      </c>
      <c r="D10" s="72"/>
      <c r="E10" s="72"/>
      <c r="F10" s="72"/>
      <c r="G10" s="72"/>
      <c r="H10" s="72"/>
      <c r="I10" s="72">
        <v>11.8</v>
      </c>
      <c r="J10" s="72">
        <v>49.7</v>
      </c>
      <c r="K10" s="85">
        <v>4.5999999999999996</v>
      </c>
      <c r="L10" s="68">
        <f t="shared" si="0"/>
        <v>1.6496282527881041</v>
      </c>
    </row>
    <row r="11" spans="1:13" s="11" customFormat="1" ht="15.75" customHeight="1" x14ac:dyDescent="0.2">
      <c r="A11" s="30" t="s">
        <v>38</v>
      </c>
      <c r="B11" s="71"/>
      <c r="C11" s="71"/>
      <c r="D11" s="71"/>
      <c r="E11" s="71"/>
      <c r="F11" s="71"/>
      <c r="G11" s="71"/>
      <c r="H11" s="71"/>
      <c r="I11" s="71">
        <v>8.1</v>
      </c>
      <c r="J11" s="71">
        <v>8.1</v>
      </c>
      <c r="K11" s="84">
        <v>5.4</v>
      </c>
      <c r="L11" s="67">
        <f t="shared" si="0"/>
        <v>0.26885289431757831</v>
      </c>
    </row>
    <row r="12" spans="1:13" s="11" customFormat="1" ht="15.75" customHeight="1" x14ac:dyDescent="0.2">
      <c r="A12" s="30" t="s">
        <v>44</v>
      </c>
      <c r="B12" s="71">
        <v>14.6</v>
      </c>
      <c r="C12" s="71"/>
      <c r="D12" s="71">
        <v>145.80000000000001</v>
      </c>
      <c r="E12" s="71"/>
      <c r="F12" s="71">
        <v>0.1</v>
      </c>
      <c r="G12" s="71">
        <v>0.2</v>
      </c>
      <c r="H12" s="71">
        <v>17.399999999999999</v>
      </c>
      <c r="I12" s="71">
        <v>16.2</v>
      </c>
      <c r="J12" s="71">
        <v>194.3</v>
      </c>
      <c r="K12" s="84">
        <v>3.8</v>
      </c>
      <c r="L12" s="67">
        <f t="shared" si="0"/>
        <v>6.4491502920870944</v>
      </c>
    </row>
    <row r="13" spans="1:13" s="12" customFormat="1" ht="15.75" customHeight="1" x14ac:dyDescent="0.2">
      <c r="A13" s="31" t="s">
        <v>35</v>
      </c>
      <c r="B13" s="72">
        <v>0.2</v>
      </c>
      <c r="C13" s="72"/>
      <c r="D13" s="72">
        <v>59.7</v>
      </c>
      <c r="E13" s="72"/>
      <c r="F13" s="72">
        <v>0.1</v>
      </c>
      <c r="G13" s="72">
        <v>0.2</v>
      </c>
      <c r="H13" s="72">
        <v>12</v>
      </c>
      <c r="I13" s="72">
        <v>5.9</v>
      </c>
      <c r="J13" s="72">
        <v>78.099999999999994</v>
      </c>
      <c r="K13" s="85">
        <v>6.4</v>
      </c>
      <c r="L13" s="68">
        <f t="shared" si="0"/>
        <v>2.5922729686670203</v>
      </c>
    </row>
    <row r="14" spans="1:13" s="11" customFormat="1" ht="15.75" customHeight="1" x14ac:dyDescent="0.2">
      <c r="A14" s="30" t="s">
        <v>77</v>
      </c>
      <c r="B14" s="71"/>
      <c r="C14" s="71"/>
      <c r="D14" s="71"/>
      <c r="E14" s="71"/>
      <c r="F14" s="71">
        <v>3.6</v>
      </c>
      <c r="G14" s="71">
        <v>23.5</v>
      </c>
      <c r="H14" s="71"/>
      <c r="I14" s="71">
        <v>258.10000000000002</v>
      </c>
      <c r="J14" s="71">
        <v>285.2</v>
      </c>
      <c r="K14" s="84">
        <v>2.1</v>
      </c>
      <c r="L14" s="67">
        <f t="shared" si="0"/>
        <v>9.466277217206585</v>
      </c>
    </row>
    <row r="15" spans="1:13" s="13" customFormat="1" ht="15.75" customHeight="1" x14ac:dyDescent="0.2">
      <c r="A15" s="31" t="s">
        <v>35</v>
      </c>
      <c r="B15" s="72"/>
      <c r="C15" s="72"/>
      <c r="D15" s="72"/>
      <c r="E15" s="72"/>
      <c r="F15" s="72">
        <v>3.6</v>
      </c>
      <c r="G15" s="72">
        <v>23.5</v>
      </c>
      <c r="H15" s="72"/>
      <c r="I15" s="72">
        <v>257.10000000000002</v>
      </c>
      <c r="J15" s="72">
        <v>284.2</v>
      </c>
      <c r="K15" s="85">
        <v>2.2000000000000002</v>
      </c>
      <c r="L15" s="68">
        <f t="shared" si="0"/>
        <v>9.4330855018587361</v>
      </c>
    </row>
    <row r="16" spans="1:13" s="14" customFormat="1" ht="15.75" customHeight="1" x14ac:dyDescent="0.2">
      <c r="A16" s="30" t="s">
        <v>39</v>
      </c>
      <c r="B16" s="71"/>
      <c r="C16" s="71"/>
      <c r="D16" s="71"/>
      <c r="E16" s="71"/>
      <c r="F16" s="71">
        <v>0.2</v>
      </c>
      <c r="G16" s="71"/>
      <c r="H16" s="71"/>
      <c r="I16" s="71">
        <v>7.8</v>
      </c>
      <c r="J16" s="71">
        <v>8.1</v>
      </c>
      <c r="K16" s="84">
        <v>-17.100000000000001</v>
      </c>
      <c r="L16" s="67">
        <f t="shared" si="0"/>
        <v>0.26885289431757831</v>
      </c>
    </row>
    <row r="17" spans="1:12" s="13" customFormat="1" ht="15.75" customHeight="1" x14ac:dyDescent="0.2">
      <c r="A17" s="31" t="s">
        <v>35</v>
      </c>
      <c r="B17" s="72"/>
      <c r="C17" s="72"/>
      <c r="D17" s="72"/>
      <c r="E17" s="72"/>
      <c r="F17" s="72">
        <v>0.2</v>
      </c>
      <c r="G17" s="72"/>
      <c r="H17" s="72"/>
      <c r="I17" s="72">
        <v>4.2</v>
      </c>
      <c r="J17" s="72">
        <v>4.5</v>
      </c>
      <c r="K17" s="85">
        <v>-18.100000000000001</v>
      </c>
      <c r="L17" s="68">
        <f t="shared" si="0"/>
        <v>0.14936271906532128</v>
      </c>
    </row>
    <row r="18" spans="1:12" s="14" customFormat="1" ht="15.75" customHeight="1" x14ac:dyDescent="0.2">
      <c r="A18" s="30" t="s">
        <v>40</v>
      </c>
      <c r="B18" s="71"/>
      <c r="C18" s="71"/>
      <c r="D18" s="71"/>
      <c r="E18" s="71"/>
      <c r="F18" s="71">
        <v>0.1</v>
      </c>
      <c r="G18" s="71"/>
      <c r="H18" s="71"/>
      <c r="I18" s="71">
        <v>18.399999999999999</v>
      </c>
      <c r="J18" s="71">
        <v>18.5</v>
      </c>
      <c r="K18" s="84">
        <v>-10.9</v>
      </c>
      <c r="L18" s="67">
        <f t="shared" si="0"/>
        <v>0.6140467339352097</v>
      </c>
    </row>
    <row r="19" spans="1:12" s="15" customFormat="1" ht="15.75" customHeight="1" x14ac:dyDescent="0.2">
      <c r="A19" s="31" t="s">
        <v>35</v>
      </c>
      <c r="B19" s="72"/>
      <c r="C19" s="72"/>
      <c r="D19" s="72"/>
      <c r="E19" s="72"/>
      <c r="F19" s="72">
        <v>0.1</v>
      </c>
      <c r="G19" s="72"/>
      <c r="H19" s="72"/>
      <c r="I19" s="72">
        <v>18.399999999999999</v>
      </c>
      <c r="J19" s="72">
        <v>18.5</v>
      </c>
      <c r="K19" s="85">
        <v>-10.9</v>
      </c>
      <c r="L19" s="68">
        <f t="shared" si="0"/>
        <v>0.6140467339352097</v>
      </c>
    </row>
    <row r="20" spans="1:12" s="14" customFormat="1" ht="15.75" customHeight="1" x14ac:dyDescent="0.2">
      <c r="A20" s="30" t="s">
        <v>193</v>
      </c>
      <c r="B20" s="71"/>
      <c r="C20" s="71">
        <v>124.8</v>
      </c>
      <c r="D20" s="71"/>
      <c r="E20" s="71"/>
      <c r="F20" s="71"/>
      <c r="G20" s="71"/>
      <c r="H20" s="71"/>
      <c r="I20" s="71"/>
      <c r="J20" s="71">
        <v>124.8</v>
      </c>
      <c r="K20" s="197">
        <v>3.1</v>
      </c>
      <c r="L20" s="67">
        <f t="shared" si="0"/>
        <v>4.1423260754115772</v>
      </c>
    </row>
    <row r="21" spans="1:12" s="15" customFormat="1" ht="15.75" customHeight="1" x14ac:dyDescent="0.2">
      <c r="A21" s="31" t="s">
        <v>35</v>
      </c>
      <c r="B21" s="72"/>
      <c r="C21" s="72">
        <v>32.200000000000003</v>
      </c>
      <c r="D21" s="72"/>
      <c r="E21" s="72"/>
      <c r="F21" s="72"/>
      <c r="G21" s="72"/>
      <c r="H21" s="72"/>
      <c r="I21" s="72"/>
      <c r="J21" s="72">
        <v>32.200000000000003</v>
      </c>
      <c r="K21" s="198">
        <v>3.7</v>
      </c>
      <c r="L21" s="68">
        <f t="shared" si="0"/>
        <v>1.0687732342007437</v>
      </c>
    </row>
    <row r="22" spans="1:12" s="14" customFormat="1" ht="15.75" customHeight="1" x14ac:dyDescent="0.2">
      <c r="A22" s="30" t="s">
        <v>194</v>
      </c>
      <c r="B22" s="71"/>
      <c r="C22" s="71"/>
      <c r="D22" s="71"/>
      <c r="E22" s="71"/>
      <c r="F22" s="71">
        <v>0.7</v>
      </c>
      <c r="G22" s="71"/>
      <c r="H22" s="71"/>
      <c r="I22" s="71">
        <v>33.200000000000003</v>
      </c>
      <c r="J22" s="71">
        <v>34</v>
      </c>
      <c r="K22" s="197">
        <v>0</v>
      </c>
      <c r="L22" s="67">
        <f t="shared" si="0"/>
        <v>1.128518321826872</v>
      </c>
    </row>
    <row r="23" spans="1:12" s="15" customFormat="1" ht="15.75" customHeight="1" x14ac:dyDescent="0.2">
      <c r="A23" s="31" t="s">
        <v>35</v>
      </c>
      <c r="B23" s="72"/>
      <c r="C23" s="72"/>
      <c r="D23" s="72"/>
      <c r="E23" s="72"/>
      <c r="F23" s="72">
        <v>0.7</v>
      </c>
      <c r="G23" s="72"/>
      <c r="H23" s="72"/>
      <c r="I23" s="72">
        <v>32.700000000000003</v>
      </c>
      <c r="J23" s="72">
        <v>33.4</v>
      </c>
      <c r="K23" s="198">
        <v>0.1</v>
      </c>
      <c r="L23" s="68">
        <f t="shared" si="0"/>
        <v>1.1086032926181624</v>
      </c>
    </row>
    <row r="24" spans="1:12" s="14" customFormat="1" ht="15.75" customHeight="1" x14ac:dyDescent="0.2">
      <c r="A24" s="30" t="s">
        <v>45</v>
      </c>
      <c r="B24" s="71">
        <v>0.2</v>
      </c>
      <c r="C24" s="71"/>
      <c r="D24" s="71"/>
      <c r="E24" s="71"/>
      <c r="F24" s="71">
        <v>0.4</v>
      </c>
      <c r="G24" s="71">
        <v>0.3</v>
      </c>
      <c r="H24" s="71"/>
      <c r="I24" s="71">
        <v>77.3</v>
      </c>
      <c r="J24" s="71">
        <v>78.2</v>
      </c>
      <c r="K24" s="84">
        <v>-0.1</v>
      </c>
      <c r="L24" s="67">
        <f t="shared" si="0"/>
        <v>2.5955921402018056</v>
      </c>
    </row>
    <row r="25" spans="1:12" s="15" customFormat="1" ht="15.75" customHeight="1" x14ac:dyDescent="0.2">
      <c r="A25" s="31" t="s">
        <v>35</v>
      </c>
      <c r="B25" s="277"/>
      <c r="C25" s="72"/>
      <c r="D25" s="72"/>
      <c r="E25" s="72"/>
      <c r="F25" s="72">
        <v>0.4</v>
      </c>
      <c r="G25" s="72">
        <v>0.3</v>
      </c>
      <c r="H25" s="72"/>
      <c r="I25" s="72">
        <v>60.2</v>
      </c>
      <c r="J25" s="72">
        <v>60.9</v>
      </c>
      <c r="K25" s="85">
        <v>0.3</v>
      </c>
      <c r="L25" s="68">
        <f t="shared" si="0"/>
        <v>2.0213754646840147</v>
      </c>
    </row>
    <row r="26" spans="1:12" s="14" customFormat="1" ht="15.75" customHeight="1" x14ac:dyDescent="0.2">
      <c r="A26" s="30" t="s">
        <v>41</v>
      </c>
      <c r="B26" s="71">
        <v>0.5</v>
      </c>
      <c r="C26" s="71"/>
      <c r="D26" s="71"/>
      <c r="E26" s="71"/>
      <c r="F26" s="71"/>
      <c r="G26" s="71"/>
      <c r="H26" s="71"/>
      <c r="I26" s="71">
        <v>19.3</v>
      </c>
      <c r="J26" s="71">
        <v>19.8</v>
      </c>
      <c r="K26" s="84">
        <v>-0.5</v>
      </c>
      <c r="L26" s="67">
        <f t="shared" si="0"/>
        <v>0.65719596388741364</v>
      </c>
    </row>
    <row r="27" spans="1:12" s="15" customFormat="1" ht="15.75" customHeight="1" x14ac:dyDescent="0.2">
      <c r="A27" s="31" t="s">
        <v>35</v>
      </c>
      <c r="B27" s="72"/>
      <c r="C27" s="72"/>
      <c r="D27" s="72"/>
      <c r="E27" s="72"/>
      <c r="F27" s="72"/>
      <c r="G27" s="72"/>
      <c r="H27" s="72"/>
      <c r="I27" s="72">
        <v>1.1000000000000001</v>
      </c>
      <c r="J27" s="72">
        <v>1.1000000000000001</v>
      </c>
      <c r="K27" s="85">
        <v>6</v>
      </c>
      <c r="L27" s="68">
        <f t="shared" si="0"/>
        <v>3.6510886882634097E-2</v>
      </c>
    </row>
    <row r="28" spans="1:12" s="14" customFormat="1" ht="15.75" customHeight="1" x14ac:dyDescent="0.2">
      <c r="A28" s="30" t="s">
        <v>42</v>
      </c>
      <c r="B28" s="71"/>
      <c r="C28" s="71"/>
      <c r="D28" s="71"/>
      <c r="E28" s="71"/>
      <c r="F28" s="71"/>
      <c r="G28" s="71"/>
      <c r="H28" s="71"/>
      <c r="I28" s="71">
        <v>4.2</v>
      </c>
      <c r="J28" s="71">
        <v>4.2</v>
      </c>
      <c r="K28" s="84">
        <v>11.1</v>
      </c>
      <c r="L28" s="67">
        <f t="shared" si="0"/>
        <v>0.13940520446096655</v>
      </c>
    </row>
    <row r="29" spans="1:12" s="14" customFormat="1" ht="15.75" customHeight="1" x14ac:dyDescent="0.2">
      <c r="A29" s="31" t="s">
        <v>35</v>
      </c>
      <c r="B29" s="72"/>
      <c r="C29" s="72"/>
      <c r="D29" s="72"/>
      <c r="E29" s="72"/>
      <c r="F29" s="72"/>
      <c r="G29" s="72"/>
      <c r="H29" s="72"/>
      <c r="I29" s="72">
        <v>0.3</v>
      </c>
      <c r="J29" s="72">
        <v>0.3</v>
      </c>
      <c r="K29" s="85">
        <v>0</v>
      </c>
      <c r="L29" s="278">
        <f t="shared" si="0"/>
        <v>9.9575146043547526E-3</v>
      </c>
    </row>
    <row r="30" spans="1:12" s="16" customFormat="1" ht="15.75" customHeight="1" x14ac:dyDescent="0.2">
      <c r="A30" s="30" t="s">
        <v>36</v>
      </c>
      <c r="B30" s="71">
        <v>0.1</v>
      </c>
      <c r="C30" s="71"/>
      <c r="D30" s="71"/>
      <c r="E30" s="71"/>
      <c r="F30" s="71">
        <v>7.6</v>
      </c>
      <c r="G30" s="71">
        <v>120</v>
      </c>
      <c r="H30" s="71">
        <v>2.2999999999999998</v>
      </c>
      <c r="I30" s="71">
        <v>43.6</v>
      </c>
      <c r="J30" s="71">
        <v>173.5</v>
      </c>
      <c r="K30" s="84">
        <v>-1.8</v>
      </c>
      <c r="L30" s="67">
        <f t="shared" si="0"/>
        <v>5.7587626128518314</v>
      </c>
    </row>
    <row r="31" spans="1:12" s="15" customFormat="1" ht="15.75" customHeight="1" x14ac:dyDescent="0.2">
      <c r="A31" s="31" t="s">
        <v>35</v>
      </c>
      <c r="B31" s="72">
        <v>0.1</v>
      </c>
      <c r="C31" s="72"/>
      <c r="D31" s="72"/>
      <c r="E31" s="72"/>
      <c r="F31" s="72">
        <v>7.6</v>
      </c>
      <c r="G31" s="72">
        <v>105.7</v>
      </c>
      <c r="H31" s="72">
        <v>2.2999999999999998</v>
      </c>
      <c r="I31" s="72">
        <v>42.7</v>
      </c>
      <c r="J31" s="72">
        <v>158.4</v>
      </c>
      <c r="K31" s="85">
        <v>-1</v>
      </c>
      <c r="L31" s="68">
        <f t="shared" si="0"/>
        <v>5.2575677110993091</v>
      </c>
    </row>
    <row r="32" spans="1:12" s="14" customFormat="1" ht="15.75" customHeight="1" x14ac:dyDescent="0.2">
      <c r="A32" s="58" t="s">
        <v>2</v>
      </c>
      <c r="B32" s="73">
        <v>1143.8</v>
      </c>
      <c r="C32" s="73">
        <v>315.7</v>
      </c>
      <c r="D32" s="73">
        <v>175.3</v>
      </c>
      <c r="E32" s="73">
        <v>146.4</v>
      </c>
      <c r="F32" s="73">
        <v>217.7</v>
      </c>
      <c r="G32" s="73">
        <v>187.5</v>
      </c>
      <c r="H32" s="73">
        <v>110.1</v>
      </c>
      <c r="I32" s="73">
        <v>716.3</v>
      </c>
      <c r="J32" s="73">
        <v>3012.8</v>
      </c>
      <c r="K32" s="86">
        <v>1.4</v>
      </c>
      <c r="L32" s="69">
        <f t="shared" si="0"/>
        <v>100</v>
      </c>
    </row>
    <row r="33" spans="1:13" s="16" customFormat="1" ht="15.75" customHeight="1" thickBot="1" x14ac:dyDescent="0.25">
      <c r="A33" s="32" t="s">
        <v>35</v>
      </c>
      <c r="B33" s="74">
        <v>36.799999999999997</v>
      </c>
      <c r="C33" s="74">
        <v>33.5</v>
      </c>
      <c r="D33" s="74">
        <v>59.7</v>
      </c>
      <c r="E33" s="74"/>
      <c r="F33" s="74">
        <v>58.8</v>
      </c>
      <c r="G33" s="74">
        <v>148.4</v>
      </c>
      <c r="H33" s="74">
        <v>25.4</v>
      </c>
      <c r="I33" s="74">
        <v>437.1</v>
      </c>
      <c r="J33" s="74">
        <v>799.7</v>
      </c>
      <c r="K33" s="87">
        <v>1.1000000000000001</v>
      </c>
      <c r="L33" s="33">
        <f>100*J33/$J$32</f>
        <v>26.543414763674985</v>
      </c>
    </row>
    <row r="34" spans="1:13" s="16" customFormat="1" ht="13.5" customHeight="1" x14ac:dyDescent="0.2">
      <c r="B34" s="25"/>
      <c r="C34" s="25"/>
      <c r="D34" s="25"/>
      <c r="E34" s="26"/>
      <c r="F34" s="26"/>
      <c r="G34" s="26"/>
      <c r="H34" s="27"/>
      <c r="I34" s="27"/>
      <c r="J34" s="27"/>
      <c r="K34" s="88"/>
      <c r="L34" s="70"/>
    </row>
    <row r="35" spans="1:13" s="16" customFormat="1" ht="13.5" customHeight="1" x14ac:dyDescent="0.2">
      <c r="A35" s="326" t="s">
        <v>198</v>
      </c>
      <c r="B35" s="327"/>
      <c r="C35" s="327"/>
      <c r="D35" s="327"/>
      <c r="E35" s="327"/>
      <c r="F35" s="327"/>
      <c r="G35" s="327"/>
      <c r="H35" s="327"/>
      <c r="I35" s="327"/>
      <c r="J35" s="327"/>
      <c r="K35" s="88"/>
      <c r="L35" s="70"/>
    </row>
    <row r="36" spans="1:13" s="16" customFormat="1" ht="12.75" customHeight="1" x14ac:dyDescent="0.2">
      <c r="A36" s="187" t="s">
        <v>195</v>
      </c>
      <c r="B36" s="122"/>
      <c r="C36" s="122"/>
      <c r="D36" s="122"/>
      <c r="E36" s="122"/>
      <c r="F36" s="122"/>
      <c r="G36" s="122"/>
      <c r="H36" s="122"/>
      <c r="I36" s="123"/>
      <c r="J36" s="123"/>
      <c r="K36" s="88"/>
      <c r="L36" s="70"/>
    </row>
    <row r="37" spans="1:13" s="16" customFormat="1" ht="12.75" customHeight="1" x14ac:dyDescent="0.2">
      <c r="A37" s="187" t="s">
        <v>196</v>
      </c>
      <c r="B37" s="122"/>
      <c r="C37" s="122"/>
      <c r="D37" s="122"/>
      <c r="E37" s="122"/>
      <c r="F37" s="122"/>
      <c r="G37" s="122"/>
      <c r="H37" s="122"/>
      <c r="I37" s="123"/>
      <c r="J37" s="123"/>
      <c r="K37" s="89"/>
      <c r="L37" s="70"/>
    </row>
    <row r="38" spans="1:13" s="16" customFormat="1" ht="23.25" customHeight="1" x14ac:dyDescent="0.2">
      <c r="A38" s="324" t="s">
        <v>283</v>
      </c>
      <c r="B38" s="325"/>
      <c r="C38" s="325"/>
      <c r="D38" s="325"/>
      <c r="E38" s="325"/>
      <c r="F38" s="325"/>
      <c r="G38" s="325"/>
      <c r="H38" s="325"/>
      <c r="I38" s="325"/>
      <c r="J38" s="325"/>
      <c r="K38" s="90"/>
      <c r="L38" s="70"/>
    </row>
    <row r="39" spans="1:13" s="16" customFormat="1" ht="12.75" customHeight="1" x14ac:dyDescent="0.2">
      <c r="A39" s="124" t="s">
        <v>197</v>
      </c>
      <c r="B39" s="125"/>
      <c r="C39" s="125"/>
      <c r="D39" s="125"/>
      <c r="E39" s="125"/>
      <c r="F39" s="125"/>
      <c r="G39" s="125"/>
      <c r="H39" s="125"/>
      <c r="I39" s="125"/>
      <c r="J39" s="125"/>
      <c r="K39" s="90"/>
      <c r="L39" s="70"/>
    </row>
    <row r="40" spans="1:13" s="14" customFormat="1" ht="13.5" customHeight="1" x14ac:dyDescent="0.2">
      <c r="A40" s="124"/>
      <c r="B40" s="126"/>
      <c r="C40" s="126"/>
      <c r="D40" s="126"/>
      <c r="E40" s="126"/>
      <c r="F40" s="126"/>
      <c r="G40" s="126"/>
      <c r="H40" s="126"/>
      <c r="I40" s="126"/>
      <c r="J40" s="126"/>
      <c r="K40" s="82"/>
    </row>
    <row r="41" spans="1:13" s="14" customFormat="1" ht="13.5" customHeight="1" x14ac:dyDescent="0.2">
      <c r="A41" s="124" t="s">
        <v>199</v>
      </c>
      <c r="B41" s="275"/>
      <c r="C41" s="275"/>
      <c r="D41" s="275"/>
      <c r="E41" s="275"/>
      <c r="F41" s="275"/>
      <c r="G41" s="275"/>
      <c r="H41" s="275"/>
      <c r="I41" s="275"/>
      <c r="J41" s="275"/>
      <c r="K41" s="82"/>
    </row>
    <row r="42" spans="1:13" s="16" customFormat="1" ht="40.5" customHeight="1" x14ac:dyDescent="0.2">
      <c r="A42" s="313" t="s">
        <v>299</v>
      </c>
      <c r="B42" s="313"/>
      <c r="C42" s="313"/>
      <c r="D42" s="313"/>
      <c r="E42" s="313"/>
      <c r="F42" s="313"/>
      <c r="G42" s="313"/>
      <c r="H42" s="313"/>
      <c r="I42" s="313"/>
      <c r="J42" s="313"/>
      <c r="K42" s="313"/>
      <c r="L42" s="313"/>
      <c r="M42" s="313"/>
    </row>
  </sheetData>
  <mergeCells count="4">
    <mergeCell ref="A1:K1"/>
    <mergeCell ref="A38:J38"/>
    <mergeCell ref="A35:J35"/>
    <mergeCell ref="A42:M42"/>
  </mergeCells>
  <phoneticPr fontId="17" type="noConversion"/>
  <hyperlinks>
    <hyperlink ref="A3" location="Sommaire!A2" display="Retour au sommaire"/>
  </hyperlinks>
  <pageMargins left="0.25" right="0.25" top="0.75" bottom="0.75" header="0.3" footer="0.3"/>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37"/>
  <sheetViews>
    <sheetView showGridLines="0" zoomScaleNormal="100" workbookViewId="0"/>
  </sheetViews>
  <sheetFormatPr baseColWidth="10" defaultColWidth="11.42578125" defaultRowHeight="12" x14ac:dyDescent="0.2"/>
  <cols>
    <col min="1" max="1" width="38.85546875" style="111" customWidth="1"/>
    <col min="2" max="4" width="19.7109375" style="111" customWidth="1"/>
    <col min="5" max="6" width="10.7109375" style="111" customWidth="1"/>
    <col min="7" max="7" width="16.140625" style="111" customWidth="1"/>
    <col min="8" max="16384" width="11.42578125" style="111"/>
  </cols>
  <sheetData>
    <row r="1" spans="1:8" ht="15" x14ac:dyDescent="0.25">
      <c r="A1" s="274" t="s">
        <v>275</v>
      </c>
    </row>
    <row r="2" spans="1:8" x14ac:dyDescent="0.2">
      <c r="A2" s="111" t="s">
        <v>125</v>
      </c>
    </row>
    <row r="3" spans="1:8" x14ac:dyDescent="0.2">
      <c r="A3" s="235" t="s">
        <v>163</v>
      </c>
      <c r="H3" s="236"/>
    </row>
    <row r="4" spans="1:8" ht="12.75" thickBot="1" x14ac:dyDescent="0.25">
      <c r="A4" s="235"/>
      <c r="H4" s="296"/>
    </row>
    <row r="5" spans="1:8" ht="13.5" thickBot="1" x14ac:dyDescent="0.25">
      <c r="A5" s="121"/>
      <c r="B5" s="121" t="s">
        <v>126</v>
      </c>
      <c r="C5" s="121" t="s">
        <v>127</v>
      </c>
      <c r="D5" s="121" t="s">
        <v>188</v>
      </c>
      <c r="E5" s="330" t="s">
        <v>1</v>
      </c>
      <c r="F5" s="331"/>
    </row>
    <row r="6" spans="1:8" ht="51" x14ac:dyDescent="0.2">
      <c r="A6" s="121"/>
      <c r="B6" s="121" t="s">
        <v>141</v>
      </c>
      <c r="C6" s="121" t="s">
        <v>141</v>
      </c>
      <c r="D6" s="121" t="s">
        <v>141</v>
      </c>
      <c r="E6" s="121" t="s">
        <v>141</v>
      </c>
      <c r="F6" s="121" t="s">
        <v>166</v>
      </c>
      <c r="G6" s="112"/>
    </row>
    <row r="7" spans="1:8" ht="12.75" x14ac:dyDescent="0.2">
      <c r="A7" s="256" t="s">
        <v>142</v>
      </c>
      <c r="B7" s="257">
        <v>139613</v>
      </c>
      <c r="C7" s="257">
        <v>80146</v>
      </c>
      <c r="D7" s="257">
        <v>5162</v>
      </c>
      <c r="E7" s="258">
        <v>224921</v>
      </c>
      <c r="F7" s="259">
        <v>4.3</v>
      </c>
    </row>
    <row r="8" spans="1:8" ht="12.75" x14ac:dyDescent="0.2">
      <c r="A8" s="260" t="s">
        <v>143</v>
      </c>
      <c r="B8" s="261">
        <v>131285</v>
      </c>
      <c r="C8" s="261">
        <v>54809</v>
      </c>
      <c r="D8" s="261">
        <v>2716</v>
      </c>
      <c r="E8" s="262">
        <v>188810</v>
      </c>
      <c r="F8" s="263">
        <v>2.2999999999999998</v>
      </c>
    </row>
    <row r="9" spans="1:8" ht="12.75" x14ac:dyDescent="0.2">
      <c r="A9" s="260" t="s">
        <v>144</v>
      </c>
      <c r="B9" s="261">
        <v>25467</v>
      </c>
      <c r="C9" s="261">
        <v>1953</v>
      </c>
      <c r="D9" s="261">
        <v>11</v>
      </c>
      <c r="E9" s="262">
        <v>27431</v>
      </c>
      <c r="F9" s="263">
        <v>-0.7</v>
      </c>
    </row>
    <row r="10" spans="1:8" ht="12.75" x14ac:dyDescent="0.2">
      <c r="A10" s="260" t="s">
        <v>145</v>
      </c>
      <c r="B10" s="261">
        <v>1405</v>
      </c>
      <c r="C10" s="261">
        <v>4989</v>
      </c>
      <c r="D10" s="262">
        <v>0</v>
      </c>
      <c r="E10" s="262">
        <v>6394</v>
      </c>
      <c r="F10" s="264">
        <v>1.2</v>
      </c>
    </row>
    <row r="11" spans="1:8" ht="12.75" x14ac:dyDescent="0.2">
      <c r="A11" s="256" t="s">
        <v>146</v>
      </c>
      <c r="B11" s="257">
        <v>158157</v>
      </c>
      <c r="C11" s="257">
        <v>61751</v>
      </c>
      <c r="D11" s="257">
        <v>2727</v>
      </c>
      <c r="E11" s="257">
        <v>222635</v>
      </c>
      <c r="F11" s="259">
        <v>1.9</v>
      </c>
    </row>
    <row r="12" spans="1:8" ht="12.75" x14ac:dyDescent="0.2">
      <c r="A12" s="260" t="s">
        <v>147</v>
      </c>
      <c r="B12" s="261">
        <v>64913</v>
      </c>
      <c r="C12" s="261">
        <v>20122</v>
      </c>
      <c r="D12" s="261">
        <v>4163</v>
      </c>
      <c r="E12" s="262">
        <v>89198</v>
      </c>
      <c r="F12" s="263">
        <v>1.1000000000000001</v>
      </c>
    </row>
    <row r="13" spans="1:8" ht="12.75" x14ac:dyDescent="0.2">
      <c r="A13" s="260" t="s">
        <v>148</v>
      </c>
      <c r="B13" s="261">
        <v>81979</v>
      </c>
      <c r="C13" s="261">
        <v>13989</v>
      </c>
      <c r="D13" s="261">
        <v>1808</v>
      </c>
      <c r="E13" s="262">
        <v>97776</v>
      </c>
      <c r="F13" s="263">
        <v>-0.2</v>
      </c>
    </row>
    <row r="14" spans="1:8" ht="12.75" x14ac:dyDescent="0.2">
      <c r="A14" s="260" t="s">
        <v>149</v>
      </c>
      <c r="B14" s="261">
        <v>175408</v>
      </c>
      <c r="C14" s="261">
        <v>113591</v>
      </c>
      <c r="D14" s="261">
        <v>10529</v>
      </c>
      <c r="E14" s="262">
        <v>299528</v>
      </c>
      <c r="F14" s="263">
        <v>-0.3</v>
      </c>
    </row>
    <row r="15" spans="1:8" ht="12.75" x14ac:dyDescent="0.2">
      <c r="A15" s="260" t="s">
        <v>150</v>
      </c>
      <c r="B15" s="261">
        <v>6634</v>
      </c>
      <c r="C15" s="261">
        <v>6357</v>
      </c>
      <c r="D15" s="261">
        <v>35</v>
      </c>
      <c r="E15" s="262">
        <v>13026</v>
      </c>
      <c r="F15" s="263">
        <v>-2.1</v>
      </c>
    </row>
    <row r="16" spans="1:8" ht="12.75" x14ac:dyDescent="0.2">
      <c r="A16" s="256" t="s">
        <v>151</v>
      </c>
      <c r="B16" s="257">
        <v>328934</v>
      </c>
      <c r="C16" s="257">
        <v>154059</v>
      </c>
      <c r="D16" s="257">
        <v>16535</v>
      </c>
      <c r="E16" s="257">
        <v>499528</v>
      </c>
      <c r="F16" s="259">
        <v>-0.1</v>
      </c>
      <c r="G16" s="112"/>
    </row>
    <row r="17" spans="1:6" ht="12.75" x14ac:dyDescent="0.2">
      <c r="A17" s="260" t="s">
        <v>152</v>
      </c>
      <c r="B17" s="261">
        <v>155996</v>
      </c>
      <c r="C17" s="261">
        <v>78588</v>
      </c>
      <c r="D17" s="261">
        <v>15889</v>
      </c>
      <c r="E17" s="262">
        <v>250473</v>
      </c>
      <c r="F17" s="263">
        <v>1.2</v>
      </c>
    </row>
    <row r="18" spans="1:6" ht="12.75" x14ac:dyDescent="0.2">
      <c r="A18" s="260" t="s">
        <v>153</v>
      </c>
      <c r="B18" s="261">
        <v>77246</v>
      </c>
      <c r="C18" s="261">
        <v>27400</v>
      </c>
      <c r="D18" s="261">
        <v>11090</v>
      </c>
      <c r="E18" s="262">
        <v>115736</v>
      </c>
      <c r="F18" s="263">
        <v>1</v>
      </c>
    </row>
    <row r="19" spans="1:6" ht="12.75" x14ac:dyDescent="0.2">
      <c r="A19" s="260" t="s">
        <v>154</v>
      </c>
      <c r="B19" s="261">
        <v>12428</v>
      </c>
      <c r="C19" s="261">
        <v>1574</v>
      </c>
      <c r="D19" s="261">
        <v>102</v>
      </c>
      <c r="E19" s="262">
        <v>14104</v>
      </c>
      <c r="F19" s="263">
        <v>-5.7</v>
      </c>
    </row>
    <row r="20" spans="1:6" ht="12.75" x14ac:dyDescent="0.2">
      <c r="A20" s="256" t="s">
        <v>155</v>
      </c>
      <c r="B20" s="257">
        <v>245670</v>
      </c>
      <c r="C20" s="257">
        <v>107562</v>
      </c>
      <c r="D20" s="257">
        <v>27081</v>
      </c>
      <c r="E20" s="257">
        <v>380313</v>
      </c>
      <c r="F20" s="259">
        <v>0.9</v>
      </c>
    </row>
    <row r="21" spans="1:6" ht="12.75" x14ac:dyDescent="0.2">
      <c r="A21" s="256" t="s">
        <v>156</v>
      </c>
      <c r="B21" s="257">
        <v>52526</v>
      </c>
      <c r="C21" s="257">
        <v>6428</v>
      </c>
      <c r="D21" s="257">
        <v>652</v>
      </c>
      <c r="E21" s="258">
        <v>59606</v>
      </c>
      <c r="F21" s="259">
        <v>0.3</v>
      </c>
    </row>
    <row r="22" spans="1:6" ht="12.75" x14ac:dyDescent="0.2">
      <c r="A22" s="256" t="s">
        <v>157</v>
      </c>
      <c r="B22" s="257">
        <v>831</v>
      </c>
      <c r="C22" s="257">
        <v>0</v>
      </c>
      <c r="D22" s="257">
        <v>0</v>
      </c>
      <c r="E22" s="258">
        <v>831</v>
      </c>
      <c r="F22" s="259">
        <v>165.5</v>
      </c>
    </row>
    <row r="23" spans="1:6" ht="12.75" x14ac:dyDescent="0.2">
      <c r="A23" s="265" t="s">
        <v>158</v>
      </c>
      <c r="B23" s="266">
        <v>925731</v>
      </c>
      <c r="C23" s="266">
        <v>409946</v>
      </c>
      <c r="D23" s="266">
        <v>52157</v>
      </c>
      <c r="E23" s="266">
        <v>1387834</v>
      </c>
      <c r="F23" s="267">
        <v>1.2</v>
      </c>
    </row>
    <row r="24" spans="1:6" ht="12.75" x14ac:dyDescent="0.2">
      <c r="A24" s="260" t="s">
        <v>159</v>
      </c>
      <c r="B24" s="261">
        <v>13101</v>
      </c>
      <c r="C24" s="261">
        <v>170754</v>
      </c>
      <c r="D24" s="261">
        <v>1503</v>
      </c>
      <c r="E24" s="262">
        <v>185358</v>
      </c>
      <c r="F24" s="263">
        <v>4.3</v>
      </c>
    </row>
    <row r="25" spans="1:6" ht="12.75" x14ac:dyDescent="0.2">
      <c r="A25" s="260" t="s">
        <v>160</v>
      </c>
      <c r="B25" s="261">
        <v>9844</v>
      </c>
      <c r="C25" s="261">
        <v>22663</v>
      </c>
      <c r="D25" s="261">
        <v>147</v>
      </c>
      <c r="E25" s="262">
        <v>32654</v>
      </c>
      <c r="F25" s="263">
        <v>2.8</v>
      </c>
    </row>
    <row r="26" spans="1:6" ht="12.75" x14ac:dyDescent="0.2">
      <c r="A26" s="260" t="s">
        <v>161</v>
      </c>
      <c r="B26" s="261">
        <v>25486</v>
      </c>
      <c r="C26" s="261">
        <v>134</v>
      </c>
      <c r="D26" s="262">
        <v>5</v>
      </c>
      <c r="E26" s="262">
        <v>25625</v>
      </c>
      <c r="F26" s="263">
        <v>0.9</v>
      </c>
    </row>
    <row r="27" spans="1:6" ht="12.75" x14ac:dyDescent="0.2">
      <c r="A27" s="299" t="s">
        <v>281</v>
      </c>
      <c r="B27" s="300">
        <v>25429</v>
      </c>
      <c r="C27" s="300">
        <v>0</v>
      </c>
      <c r="D27" s="301">
        <v>0</v>
      </c>
      <c r="E27" s="300">
        <v>25429</v>
      </c>
      <c r="F27" s="302">
        <v>1</v>
      </c>
    </row>
    <row r="28" spans="1:6" ht="12.75" x14ac:dyDescent="0.2">
      <c r="A28" s="265" t="s">
        <v>162</v>
      </c>
      <c r="B28" s="266">
        <v>48431</v>
      </c>
      <c r="C28" s="266">
        <v>193551</v>
      </c>
      <c r="D28" s="266">
        <v>1655</v>
      </c>
      <c r="E28" s="266">
        <v>243637</v>
      </c>
      <c r="F28" s="267">
        <v>3.7</v>
      </c>
    </row>
    <row r="29" spans="1:6" ht="12.75" x14ac:dyDescent="0.2">
      <c r="A29" s="265" t="s">
        <v>259</v>
      </c>
      <c r="B29" s="266">
        <v>974162</v>
      </c>
      <c r="C29" s="266">
        <v>603497</v>
      </c>
      <c r="D29" s="266">
        <v>53812</v>
      </c>
      <c r="E29" s="266">
        <v>1631471</v>
      </c>
      <c r="F29" s="267">
        <v>1.6</v>
      </c>
    </row>
    <row r="30" spans="1:6" ht="12.75" x14ac:dyDescent="0.2">
      <c r="A30" s="298" t="s">
        <v>166</v>
      </c>
      <c r="B30" s="267">
        <v>1.2</v>
      </c>
      <c r="C30" s="267">
        <v>2.4</v>
      </c>
      <c r="D30" s="267">
        <v>-0.3</v>
      </c>
      <c r="E30" s="267">
        <v>1.6</v>
      </c>
      <c r="F30" s="267"/>
    </row>
    <row r="31" spans="1:6" x14ac:dyDescent="0.2">
      <c r="A31" s="332" t="s">
        <v>169</v>
      </c>
      <c r="B31" s="332"/>
      <c r="C31" s="268"/>
      <c r="D31" s="268"/>
      <c r="E31" s="269"/>
      <c r="F31" s="269"/>
    </row>
    <row r="32" spans="1:6" ht="15" customHeight="1" x14ac:dyDescent="0.2">
      <c r="A32" s="333" t="s">
        <v>184</v>
      </c>
      <c r="B32" s="333"/>
      <c r="C32" s="333"/>
      <c r="D32" s="333"/>
      <c r="E32" s="333"/>
      <c r="F32" s="333"/>
    </row>
    <row r="33" spans="1:14" x14ac:dyDescent="0.2">
      <c r="A33" s="334" t="s">
        <v>185</v>
      </c>
      <c r="B33" s="334"/>
      <c r="C33" s="334"/>
      <c r="D33" s="334"/>
      <c r="E33" s="334"/>
      <c r="F33" s="270"/>
    </row>
    <row r="34" spans="1:14" ht="39.75" customHeight="1" x14ac:dyDescent="0.2">
      <c r="A34" s="329" t="s">
        <v>260</v>
      </c>
      <c r="B34" s="329"/>
      <c r="C34" s="329"/>
      <c r="D34" s="329"/>
      <c r="E34" s="329"/>
      <c r="F34" s="329"/>
    </row>
    <row r="35" spans="1:14" ht="20.25" customHeight="1" x14ac:dyDescent="0.2">
      <c r="A35" s="329" t="s">
        <v>261</v>
      </c>
      <c r="B35" s="329"/>
      <c r="C35" s="329"/>
      <c r="D35" s="329"/>
      <c r="E35" s="329"/>
      <c r="F35" s="329"/>
    </row>
    <row r="36" spans="1:14" x14ac:dyDescent="0.2">
      <c r="A36" s="328" t="s">
        <v>169</v>
      </c>
      <c r="B36" s="328"/>
      <c r="C36" s="328"/>
      <c r="D36" s="328"/>
      <c r="E36" s="328"/>
      <c r="F36" s="328"/>
      <c r="G36" s="328"/>
      <c r="H36" s="328"/>
      <c r="I36" s="328"/>
      <c r="J36" s="328"/>
      <c r="K36" s="328"/>
      <c r="L36" s="328"/>
      <c r="M36" s="328"/>
      <c r="N36" s="328"/>
    </row>
    <row r="37" spans="1:14" ht="12" customHeight="1" x14ac:dyDescent="0.2">
      <c r="A37" s="313" t="s">
        <v>299</v>
      </c>
      <c r="B37" s="313"/>
      <c r="C37" s="313"/>
      <c r="D37" s="313"/>
      <c r="E37" s="313"/>
      <c r="F37" s="313"/>
      <c r="G37" s="313"/>
      <c r="H37" s="313"/>
      <c r="I37" s="313"/>
      <c r="J37" s="313"/>
      <c r="K37" s="313"/>
      <c r="L37" s="313"/>
      <c r="M37" s="313"/>
      <c r="N37" s="294"/>
    </row>
  </sheetData>
  <mergeCells count="8">
    <mergeCell ref="A37:M37"/>
    <mergeCell ref="A36:N36"/>
    <mergeCell ref="A35:F35"/>
    <mergeCell ref="E5:F5"/>
    <mergeCell ref="A31:B31"/>
    <mergeCell ref="A32:F32"/>
    <mergeCell ref="A33:E33"/>
    <mergeCell ref="A34:F34"/>
  </mergeCells>
  <hyperlinks>
    <hyperlink ref="A3" location="Sommaire!A2" display="Retour au sommair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21"/>
  <sheetViews>
    <sheetView workbookViewId="0"/>
  </sheetViews>
  <sheetFormatPr baseColWidth="10" defaultRowHeight="12.75" x14ac:dyDescent="0.2"/>
  <cols>
    <col min="1" max="1" width="11.42578125" style="305"/>
    <col min="2" max="3" width="22.7109375" style="305" customWidth="1"/>
    <col min="4" max="4" width="30.5703125" style="305" customWidth="1"/>
    <col min="5" max="6" width="25.28515625" style="305" customWidth="1"/>
    <col min="7" max="7" width="31.7109375" style="305" customWidth="1"/>
    <col min="8" max="16384" width="11.42578125" style="305"/>
  </cols>
  <sheetData>
    <row r="1" spans="1:8" ht="15" x14ac:dyDescent="0.25">
      <c r="A1" s="311" t="s">
        <v>292</v>
      </c>
    </row>
    <row r="2" spans="1:8" x14ac:dyDescent="0.2">
      <c r="A2" s="309" t="s">
        <v>125</v>
      </c>
    </row>
    <row r="3" spans="1:8" x14ac:dyDescent="0.2">
      <c r="A3" s="312" t="s">
        <v>163</v>
      </c>
    </row>
    <row r="4" spans="1:8" x14ac:dyDescent="0.2">
      <c r="A4" s="235"/>
    </row>
    <row r="5" spans="1:8" ht="14.25" customHeight="1" x14ac:dyDescent="0.2">
      <c r="A5" s="340" t="s">
        <v>53</v>
      </c>
      <c r="B5" s="337" t="s">
        <v>287</v>
      </c>
      <c r="C5" s="338"/>
      <c r="D5" s="339"/>
      <c r="E5" s="342" t="s">
        <v>290</v>
      </c>
      <c r="F5" s="342" t="s">
        <v>291</v>
      </c>
      <c r="G5" s="342" t="s">
        <v>285</v>
      </c>
    </row>
    <row r="6" spans="1:8" ht="51" x14ac:dyDescent="0.2">
      <c r="A6" s="341"/>
      <c r="B6" s="303" t="s">
        <v>288</v>
      </c>
      <c r="C6" s="304" t="s">
        <v>284</v>
      </c>
      <c r="D6" s="303" t="s">
        <v>289</v>
      </c>
      <c r="E6" s="343"/>
      <c r="F6" s="343"/>
      <c r="G6" s="343"/>
    </row>
    <row r="7" spans="1:8" x14ac:dyDescent="0.2">
      <c r="A7" s="305" t="s">
        <v>49</v>
      </c>
      <c r="B7" s="306">
        <f>55527+C7</f>
        <v>82130</v>
      </c>
      <c r="C7" s="306">
        <v>26603</v>
      </c>
      <c r="D7" s="306">
        <v>18840</v>
      </c>
      <c r="E7" s="306">
        <v>40575</v>
      </c>
      <c r="F7" s="306">
        <f t="shared" ref="F7:F16" si="0">B7+D7</f>
        <v>100970</v>
      </c>
      <c r="G7" s="306">
        <f t="shared" ref="G7:G16" si="1">F7+E7</f>
        <v>141545</v>
      </c>
    </row>
    <row r="8" spans="1:8" x14ac:dyDescent="0.2">
      <c r="A8" s="305" t="s">
        <v>48</v>
      </c>
      <c r="B8" s="306">
        <f>55017+C8</f>
        <v>83487</v>
      </c>
      <c r="C8" s="306">
        <v>28470</v>
      </c>
      <c r="D8" s="306">
        <v>20176</v>
      </c>
      <c r="E8" s="306">
        <v>42766</v>
      </c>
      <c r="F8" s="306">
        <f t="shared" si="0"/>
        <v>103663</v>
      </c>
      <c r="G8" s="306">
        <f t="shared" si="1"/>
        <v>146429</v>
      </c>
    </row>
    <row r="9" spans="1:8" x14ac:dyDescent="0.2">
      <c r="A9" s="305" t="s">
        <v>78</v>
      </c>
      <c r="B9" s="306">
        <f>56612+C9</f>
        <v>86310</v>
      </c>
      <c r="C9" s="306">
        <v>29698</v>
      </c>
      <c r="D9" s="306">
        <v>20905</v>
      </c>
      <c r="E9" s="306">
        <v>45261</v>
      </c>
      <c r="F9" s="306">
        <f t="shared" si="0"/>
        <v>107215</v>
      </c>
      <c r="G9" s="306">
        <f t="shared" si="1"/>
        <v>152476</v>
      </c>
    </row>
    <row r="10" spans="1:8" x14ac:dyDescent="0.2">
      <c r="A10" s="305" t="s">
        <v>80</v>
      </c>
      <c r="B10" s="306">
        <f>54171+29857</f>
        <v>84028</v>
      </c>
      <c r="C10" s="306">
        <v>29857</v>
      </c>
      <c r="D10" s="306">
        <v>22336</v>
      </c>
      <c r="E10" s="306">
        <v>50089</v>
      </c>
      <c r="F10" s="306">
        <f t="shared" si="0"/>
        <v>106364</v>
      </c>
      <c r="G10" s="306">
        <f t="shared" si="1"/>
        <v>156453</v>
      </c>
    </row>
    <row r="11" spans="1:8" x14ac:dyDescent="0.2">
      <c r="A11" s="305" t="s">
        <v>83</v>
      </c>
      <c r="B11" s="306">
        <f>57254+C11</f>
        <v>88247</v>
      </c>
      <c r="C11" s="306">
        <v>30993</v>
      </c>
      <c r="D11" s="306">
        <v>21868</v>
      </c>
      <c r="E11" s="306">
        <v>54062</v>
      </c>
      <c r="F11" s="306">
        <f t="shared" si="0"/>
        <v>110115</v>
      </c>
      <c r="G11" s="306">
        <f t="shared" si="1"/>
        <v>164177</v>
      </c>
    </row>
    <row r="12" spans="1:8" x14ac:dyDescent="0.2">
      <c r="A12" s="305" t="s">
        <v>115</v>
      </c>
      <c r="B12" s="306">
        <f>56941+C12</f>
        <v>88715</v>
      </c>
      <c r="C12" s="306">
        <v>31774</v>
      </c>
      <c r="D12" s="306">
        <v>23469</v>
      </c>
      <c r="E12" s="306">
        <v>55363</v>
      </c>
      <c r="F12" s="306">
        <f t="shared" si="0"/>
        <v>112184</v>
      </c>
      <c r="G12" s="306">
        <f t="shared" si="1"/>
        <v>167547</v>
      </c>
      <c r="H12" s="307"/>
    </row>
    <row r="13" spans="1:8" x14ac:dyDescent="0.2">
      <c r="A13" s="305" t="s">
        <v>129</v>
      </c>
      <c r="B13" s="306">
        <f>60027+31157</f>
        <v>91184</v>
      </c>
      <c r="C13" s="306">
        <v>31157</v>
      </c>
      <c r="D13" s="306">
        <v>24270</v>
      </c>
      <c r="E13" s="306">
        <v>56471</v>
      </c>
      <c r="F13" s="306">
        <f t="shared" si="0"/>
        <v>115454</v>
      </c>
      <c r="G13" s="306">
        <f t="shared" si="1"/>
        <v>171925</v>
      </c>
      <c r="H13" s="307"/>
    </row>
    <row r="14" spans="1:8" x14ac:dyDescent="0.2">
      <c r="A14" s="305" t="s">
        <v>134</v>
      </c>
      <c r="B14" s="308">
        <f>59926+C14</f>
        <v>91377</v>
      </c>
      <c r="C14" s="306">
        <v>31451</v>
      </c>
      <c r="D14" s="306">
        <v>24672</v>
      </c>
      <c r="E14" s="306">
        <v>59615</v>
      </c>
      <c r="F14" s="306">
        <f t="shared" si="0"/>
        <v>116049</v>
      </c>
      <c r="G14" s="306">
        <f t="shared" si="1"/>
        <v>175664</v>
      </c>
      <c r="H14" s="307"/>
    </row>
    <row r="15" spans="1:8" x14ac:dyDescent="0.2">
      <c r="A15" s="305" t="s">
        <v>165</v>
      </c>
      <c r="B15" s="306">
        <f>60202+C15</f>
        <v>91815</v>
      </c>
      <c r="C15" s="306">
        <v>31613</v>
      </c>
      <c r="D15" s="306">
        <v>25604</v>
      </c>
      <c r="E15" s="306">
        <v>60204</v>
      </c>
      <c r="F15" s="306">
        <f t="shared" si="0"/>
        <v>117419</v>
      </c>
      <c r="G15" s="306">
        <f t="shared" si="1"/>
        <v>177623</v>
      </c>
      <c r="H15" s="307"/>
    </row>
    <row r="16" spans="1:8" x14ac:dyDescent="0.2">
      <c r="A16" s="305" t="s">
        <v>178</v>
      </c>
      <c r="B16" s="306">
        <f>59952+C16</f>
        <v>90322</v>
      </c>
      <c r="C16" s="306">
        <v>30370</v>
      </c>
      <c r="D16" s="306">
        <v>26077</v>
      </c>
      <c r="E16" s="306">
        <v>58855</v>
      </c>
      <c r="F16" s="306">
        <f t="shared" si="0"/>
        <v>116399</v>
      </c>
      <c r="G16" s="306">
        <f t="shared" si="1"/>
        <v>175254</v>
      </c>
      <c r="H16" s="307"/>
    </row>
    <row r="17" spans="1:14" x14ac:dyDescent="0.2">
      <c r="A17" s="305" t="s">
        <v>200</v>
      </c>
      <c r="B17" s="306">
        <f>59344+C17</f>
        <v>88871</v>
      </c>
      <c r="C17" s="306">
        <v>29527</v>
      </c>
      <c r="D17" s="306">
        <v>26779</v>
      </c>
      <c r="E17" s="306">
        <v>59682</v>
      </c>
      <c r="F17" s="306">
        <f>B17+D17</f>
        <v>115650</v>
      </c>
      <c r="G17" s="306">
        <f>F17+E17</f>
        <v>175332</v>
      </c>
      <c r="H17" s="307"/>
      <c r="I17" s="307"/>
    </row>
    <row r="19" spans="1:14" ht="13.5" x14ac:dyDescent="0.2">
      <c r="A19" s="309" t="s">
        <v>286</v>
      </c>
    </row>
    <row r="20" spans="1:14" x14ac:dyDescent="0.2">
      <c r="A20" s="335" t="s">
        <v>169</v>
      </c>
      <c r="B20" s="335"/>
      <c r="C20" s="335"/>
      <c r="D20" s="335"/>
      <c r="E20" s="335"/>
      <c r="F20" s="335"/>
      <c r="G20" s="335"/>
      <c r="H20" s="335"/>
      <c r="I20" s="335"/>
      <c r="J20" s="335"/>
      <c r="K20" s="335"/>
      <c r="L20" s="335"/>
      <c r="M20" s="335"/>
      <c r="N20" s="335"/>
    </row>
    <row r="21" spans="1:14" x14ac:dyDescent="0.2">
      <c r="A21" s="336" t="s">
        <v>299</v>
      </c>
      <c r="B21" s="336"/>
      <c r="C21" s="336"/>
      <c r="D21" s="336"/>
      <c r="E21" s="336"/>
      <c r="F21" s="336"/>
      <c r="G21" s="336"/>
      <c r="H21" s="336"/>
      <c r="I21" s="336"/>
      <c r="J21" s="336"/>
      <c r="K21" s="336"/>
      <c r="L21" s="336"/>
      <c r="M21" s="336"/>
      <c r="N21" s="310"/>
    </row>
  </sheetData>
  <mergeCells count="7">
    <mergeCell ref="A20:N20"/>
    <mergeCell ref="A21:M21"/>
    <mergeCell ref="B5:D5"/>
    <mergeCell ref="A5:A6"/>
    <mergeCell ref="E5:E6"/>
    <mergeCell ref="F5:F6"/>
    <mergeCell ref="G5:G6"/>
  </mergeCells>
  <hyperlinks>
    <hyperlink ref="A3" location="Sommaire!A2" display="Retour au sommaire"/>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79"/>
  <sheetViews>
    <sheetView showGridLines="0" zoomScaleNormal="100" workbookViewId="0">
      <pane xSplit="1" ySplit="6" topLeftCell="B25" activePane="bottomRight" state="frozen"/>
      <selection pane="topRight" activeCell="B1" sqref="B1"/>
      <selection pane="bottomLeft" activeCell="A4" sqref="A4"/>
      <selection pane="bottomRight"/>
    </sheetView>
  </sheetViews>
  <sheetFormatPr baseColWidth="10" defaultRowHeight="12.75" x14ac:dyDescent="0.2"/>
  <cols>
    <col min="1" max="1" width="47.7109375" style="3" customWidth="1"/>
    <col min="2" max="2" width="12.85546875" style="3" bestFit="1" customWidth="1"/>
    <col min="3" max="3" width="13.85546875" style="3" customWidth="1"/>
    <col min="4" max="5" width="12.42578125" style="3" customWidth="1"/>
    <col min="6" max="6" width="20.42578125" style="3" customWidth="1"/>
    <col min="7" max="7" width="18" style="3" customWidth="1"/>
    <col min="8" max="8" width="12.42578125" style="3" customWidth="1"/>
    <col min="9" max="9" width="15.28515625" style="3" customWidth="1"/>
    <col min="10" max="10" width="16.5703125" style="3" customWidth="1"/>
    <col min="11" max="11" width="15.7109375" style="3" customWidth="1"/>
    <col min="12" max="12" width="12.42578125" style="3" customWidth="1"/>
    <col min="13" max="13" width="15.140625" style="3" customWidth="1"/>
    <col min="14" max="14" width="12.7109375" style="28" customWidth="1"/>
    <col min="15" max="16384" width="11.42578125" style="3"/>
  </cols>
  <sheetData>
    <row r="1" spans="1:14" s="2" customFormat="1" ht="15" customHeight="1" x14ac:dyDescent="0.25">
      <c r="A1" s="199" t="s">
        <v>293</v>
      </c>
      <c r="B1" s="200"/>
      <c r="C1" s="200"/>
      <c r="D1" s="200"/>
      <c r="E1" s="200"/>
      <c r="F1" s="200"/>
      <c r="G1" s="200"/>
      <c r="H1" s="200"/>
      <c r="I1" s="200"/>
      <c r="J1" s="200"/>
      <c r="K1" s="200"/>
      <c r="L1" s="200"/>
      <c r="M1" s="200"/>
      <c r="N1" s="201"/>
    </row>
    <row r="2" spans="1:14" s="2" customFormat="1" ht="13.5" customHeight="1" x14ac:dyDescent="0.2">
      <c r="A2" s="113" t="s">
        <v>187</v>
      </c>
      <c r="B2" s="200"/>
      <c r="C2" s="200"/>
      <c r="D2" s="200"/>
      <c r="E2" s="200"/>
      <c r="F2" s="200"/>
      <c r="G2" s="200"/>
      <c r="H2" s="200"/>
      <c r="I2" s="200"/>
      <c r="J2" s="200"/>
      <c r="K2" s="200"/>
      <c r="L2" s="200"/>
      <c r="M2" s="200"/>
      <c r="N2" s="201"/>
    </row>
    <row r="3" spans="1:14" s="2" customFormat="1" ht="13.5" customHeight="1" x14ac:dyDescent="0.2">
      <c r="A3" s="235" t="s">
        <v>163</v>
      </c>
      <c r="B3" s="200"/>
      <c r="C3" s="200"/>
      <c r="D3" s="200"/>
      <c r="E3" s="200"/>
      <c r="F3" s="200"/>
      <c r="G3" s="200"/>
      <c r="H3" s="200"/>
      <c r="I3" s="200"/>
      <c r="J3" s="200"/>
      <c r="K3" s="200"/>
      <c r="L3" s="200"/>
      <c r="M3" s="200"/>
      <c r="N3" s="201"/>
    </row>
    <row r="4" spans="1:14" s="2" customFormat="1" ht="13.5" customHeight="1" x14ac:dyDescent="0.2">
      <c r="A4" s="235"/>
      <c r="B4" s="200"/>
      <c r="C4" s="200"/>
      <c r="D4" s="200"/>
      <c r="E4" s="200"/>
      <c r="F4" s="200"/>
      <c r="G4" s="200"/>
      <c r="H4" s="200"/>
      <c r="I4" s="200"/>
      <c r="J4" s="200"/>
      <c r="K4" s="200"/>
      <c r="L4" s="200"/>
      <c r="M4" s="200"/>
      <c r="N4" s="201"/>
    </row>
    <row r="5" spans="1:14" s="2" customFormat="1" ht="13.5" customHeight="1" x14ac:dyDescent="0.2">
      <c r="A5" s="344" t="s">
        <v>3</v>
      </c>
      <c r="B5" s="346" t="s">
        <v>180</v>
      </c>
      <c r="C5" s="347"/>
      <c r="D5" s="348"/>
      <c r="E5" s="346" t="s">
        <v>274</v>
      </c>
      <c r="F5" s="347"/>
      <c r="G5" s="348"/>
      <c r="H5" s="344" t="s">
        <v>37</v>
      </c>
      <c r="I5" s="344" t="s">
        <v>183</v>
      </c>
      <c r="J5" s="344" t="s">
        <v>205</v>
      </c>
      <c r="K5" s="344" t="s">
        <v>309</v>
      </c>
      <c r="L5" s="344" t="s">
        <v>310</v>
      </c>
      <c r="M5" s="344" t="s">
        <v>2</v>
      </c>
      <c r="N5" s="344" t="s">
        <v>208</v>
      </c>
    </row>
    <row r="6" spans="1:14" ht="51" customHeight="1" x14ac:dyDescent="0.2">
      <c r="A6" s="345"/>
      <c r="B6" s="202" t="s">
        <v>2</v>
      </c>
      <c r="C6" s="202" t="s">
        <v>181</v>
      </c>
      <c r="D6" s="202" t="s">
        <v>182</v>
      </c>
      <c r="E6" s="202" t="s">
        <v>2</v>
      </c>
      <c r="F6" s="202" t="s">
        <v>206</v>
      </c>
      <c r="G6" s="202" t="s">
        <v>207</v>
      </c>
      <c r="H6" s="345"/>
      <c r="I6" s="345"/>
      <c r="J6" s="345"/>
      <c r="K6" s="345"/>
      <c r="L6" s="345"/>
      <c r="M6" s="345"/>
      <c r="N6" s="345"/>
    </row>
    <row r="7" spans="1:14" ht="16.5" customHeight="1" x14ac:dyDescent="0.2">
      <c r="A7" s="203" t="s">
        <v>4</v>
      </c>
      <c r="B7" s="281">
        <v>74647</v>
      </c>
      <c r="C7" s="281">
        <v>5397</v>
      </c>
      <c r="D7" s="281">
        <v>1004</v>
      </c>
      <c r="E7" s="281">
        <f t="shared" ref="E7:E15" si="0">F7+G7</f>
        <v>18330</v>
      </c>
      <c r="F7" s="281">
        <v>9570</v>
      </c>
      <c r="G7" s="281">
        <v>8760</v>
      </c>
      <c r="H7" s="281">
        <v>3307</v>
      </c>
      <c r="I7" s="281">
        <v>3325</v>
      </c>
      <c r="J7" s="281">
        <v>6496</v>
      </c>
      <c r="K7" s="281">
        <v>8387</v>
      </c>
      <c r="L7" s="281">
        <v>7308</v>
      </c>
      <c r="M7" s="282">
        <v>121800</v>
      </c>
      <c r="N7" s="204">
        <v>1.6</v>
      </c>
    </row>
    <row r="8" spans="1:14" ht="16.5" customHeight="1" x14ac:dyDescent="0.2">
      <c r="A8" s="203" t="s">
        <v>5</v>
      </c>
      <c r="B8" s="283">
        <v>27683</v>
      </c>
      <c r="C8" s="283">
        <v>4230</v>
      </c>
      <c r="D8" s="283">
        <v>64</v>
      </c>
      <c r="E8" s="283">
        <f t="shared" si="0"/>
        <v>9966</v>
      </c>
      <c r="F8" s="283">
        <v>5659</v>
      </c>
      <c r="G8" s="283">
        <v>4307</v>
      </c>
      <c r="H8" s="283">
        <v>1111</v>
      </c>
      <c r="I8" s="283">
        <v>4996</v>
      </c>
      <c r="J8" s="283">
        <v>404</v>
      </c>
      <c r="K8" s="283">
        <v>4713</v>
      </c>
      <c r="L8" s="283">
        <v>3480</v>
      </c>
      <c r="M8" s="282">
        <v>52353</v>
      </c>
      <c r="N8" s="204">
        <v>-0.4</v>
      </c>
    </row>
    <row r="9" spans="1:14" ht="16.5" customHeight="1" x14ac:dyDescent="0.2">
      <c r="A9" s="203" t="s">
        <v>6</v>
      </c>
      <c r="B9" s="283">
        <v>21603</v>
      </c>
      <c r="C9" s="283">
        <v>3105</v>
      </c>
      <c r="D9" s="283">
        <v>158</v>
      </c>
      <c r="E9" s="283">
        <f t="shared" si="0"/>
        <v>6554</v>
      </c>
      <c r="F9" s="283">
        <v>3512</v>
      </c>
      <c r="G9" s="283">
        <v>3042</v>
      </c>
      <c r="H9" s="283">
        <v>879</v>
      </c>
      <c r="I9" s="283">
        <v>2378</v>
      </c>
      <c r="J9" s="283">
        <v>633</v>
      </c>
      <c r="K9" s="283">
        <v>2768</v>
      </c>
      <c r="L9" s="283">
        <v>1363</v>
      </c>
      <c r="M9" s="282">
        <v>36178</v>
      </c>
      <c r="N9" s="204">
        <v>-0.8</v>
      </c>
    </row>
    <row r="10" spans="1:14" ht="16.5" customHeight="1" x14ac:dyDescent="0.2">
      <c r="A10" s="203" t="s">
        <v>7</v>
      </c>
      <c r="B10" s="283">
        <v>73928</v>
      </c>
      <c r="C10" s="283">
        <v>6200</v>
      </c>
      <c r="D10" s="283">
        <v>851</v>
      </c>
      <c r="E10" s="283">
        <f t="shared" si="0"/>
        <v>19513</v>
      </c>
      <c r="F10" s="283">
        <v>10100</v>
      </c>
      <c r="G10" s="283">
        <v>9413</v>
      </c>
      <c r="H10" s="283">
        <v>3492</v>
      </c>
      <c r="I10" s="283">
        <v>5012</v>
      </c>
      <c r="J10" s="283">
        <v>17251</v>
      </c>
      <c r="K10" s="283">
        <v>7868</v>
      </c>
      <c r="L10" s="283">
        <v>12777</v>
      </c>
      <c r="M10" s="282">
        <v>139841</v>
      </c>
      <c r="N10" s="204">
        <v>0</v>
      </c>
    </row>
    <row r="11" spans="1:14" ht="16.5" customHeight="1" x14ac:dyDescent="0.2">
      <c r="A11" s="203" t="s">
        <v>8</v>
      </c>
      <c r="B11" s="283">
        <v>30771</v>
      </c>
      <c r="C11" s="283">
        <v>3494</v>
      </c>
      <c r="D11" s="283">
        <v>0</v>
      </c>
      <c r="E11" s="283">
        <f t="shared" si="0"/>
        <v>7774</v>
      </c>
      <c r="F11" s="283">
        <v>4643</v>
      </c>
      <c r="G11" s="283">
        <v>3131</v>
      </c>
      <c r="H11" s="283">
        <v>1436</v>
      </c>
      <c r="I11" s="283">
        <v>2522</v>
      </c>
      <c r="J11" s="283">
        <v>2224</v>
      </c>
      <c r="K11" s="283">
        <v>3464</v>
      </c>
      <c r="L11" s="283">
        <v>3591</v>
      </c>
      <c r="M11" s="282">
        <v>51782</v>
      </c>
      <c r="N11" s="204">
        <v>1.9</v>
      </c>
    </row>
    <row r="12" spans="1:14" ht="16.5" customHeight="1" x14ac:dyDescent="0.2">
      <c r="A12" s="203" t="s">
        <v>9</v>
      </c>
      <c r="B12" s="283">
        <v>3955</v>
      </c>
      <c r="C12" s="283">
        <v>582</v>
      </c>
      <c r="D12" s="283">
        <v>48</v>
      </c>
      <c r="E12" s="283">
        <f t="shared" si="0"/>
        <v>928</v>
      </c>
      <c r="F12" s="283">
        <v>502</v>
      </c>
      <c r="G12" s="283">
        <v>426</v>
      </c>
      <c r="H12" s="283">
        <v>102</v>
      </c>
      <c r="I12" s="283">
        <v>0</v>
      </c>
      <c r="J12" s="283">
        <v>35</v>
      </c>
      <c r="K12" s="283">
        <v>518</v>
      </c>
      <c r="L12" s="283">
        <v>123</v>
      </c>
      <c r="M12" s="282">
        <v>5661</v>
      </c>
      <c r="N12" s="204">
        <v>2.5</v>
      </c>
    </row>
    <row r="13" spans="1:14" ht="16.5" customHeight="1" x14ac:dyDescent="0.2">
      <c r="A13" s="203" t="s">
        <v>10</v>
      </c>
      <c r="B13" s="283">
        <v>58384</v>
      </c>
      <c r="C13" s="283">
        <v>8583</v>
      </c>
      <c r="D13" s="283">
        <v>727</v>
      </c>
      <c r="E13" s="283">
        <f t="shared" si="0"/>
        <v>8259</v>
      </c>
      <c r="F13" s="283">
        <v>4501</v>
      </c>
      <c r="G13" s="283">
        <v>3758</v>
      </c>
      <c r="H13" s="283">
        <v>1792</v>
      </c>
      <c r="I13" s="283">
        <v>1321</v>
      </c>
      <c r="J13" s="283">
        <v>2148</v>
      </c>
      <c r="K13" s="283">
        <v>3444</v>
      </c>
      <c r="L13" s="283">
        <v>2442</v>
      </c>
      <c r="M13" s="282">
        <v>48091</v>
      </c>
      <c r="N13" s="204">
        <v>-0.8</v>
      </c>
    </row>
    <row r="14" spans="1:14" ht="16.5" customHeight="1" x14ac:dyDescent="0.2">
      <c r="A14" s="203" t="s">
        <v>11</v>
      </c>
      <c r="B14" s="283">
        <v>28685</v>
      </c>
      <c r="C14" s="283">
        <v>3357</v>
      </c>
      <c r="D14" s="283">
        <v>1060</v>
      </c>
      <c r="E14" s="283">
        <f t="shared" si="0"/>
        <v>18110</v>
      </c>
      <c r="F14" s="283">
        <v>8656</v>
      </c>
      <c r="G14" s="283">
        <v>9454</v>
      </c>
      <c r="H14" s="283">
        <v>2852</v>
      </c>
      <c r="I14" s="283">
        <v>5376</v>
      </c>
      <c r="J14" s="283">
        <v>6775</v>
      </c>
      <c r="K14" s="283">
        <v>5876</v>
      </c>
      <c r="L14" s="283">
        <v>5882</v>
      </c>
      <c r="M14" s="282">
        <v>103255</v>
      </c>
      <c r="N14" s="204">
        <v>1.2</v>
      </c>
    </row>
    <row r="15" spans="1:14" ht="16.5" customHeight="1" x14ac:dyDescent="0.2">
      <c r="A15" s="203" t="s">
        <v>12</v>
      </c>
      <c r="B15" s="283">
        <v>103040</v>
      </c>
      <c r="C15" s="283">
        <v>9206</v>
      </c>
      <c r="D15" s="283">
        <v>1710</v>
      </c>
      <c r="E15" s="283">
        <f t="shared" si="0"/>
        <v>25748</v>
      </c>
      <c r="F15" s="283">
        <v>16417</v>
      </c>
      <c r="G15" s="283">
        <v>9331</v>
      </c>
      <c r="H15" s="283">
        <v>5105</v>
      </c>
      <c r="I15" s="283">
        <v>10499</v>
      </c>
      <c r="J15" s="283">
        <v>21256</v>
      </c>
      <c r="K15" s="283">
        <v>12233</v>
      </c>
      <c r="L15" s="283">
        <v>24395</v>
      </c>
      <c r="M15" s="282">
        <v>202276</v>
      </c>
      <c r="N15" s="204">
        <v>1</v>
      </c>
    </row>
    <row r="16" spans="1:14" ht="16.5" customHeight="1" x14ac:dyDescent="0.2">
      <c r="A16" s="203" t="s">
        <v>13</v>
      </c>
      <c r="B16" s="283">
        <v>16611</v>
      </c>
      <c r="C16" s="283">
        <v>2310</v>
      </c>
      <c r="D16" s="283">
        <v>729</v>
      </c>
      <c r="E16" s="283">
        <f>F16+G16</f>
        <v>4098</v>
      </c>
      <c r="F16" s="283">
        <v>2824</v>
      </c>
      <c r="G16" s="283">
        <v>1274</v>
      </c>
      <c r="H16" s="283">
        <v>600</v>
      </c>
      <c r="I16" s="283">
        <v>442</v>
      </c>
      <c r="J16" s="283">
        <v>81</v>
      </c>
      <c r="K16" s="283">
        <v>2502</v>
      </c>
      <c r="L16" s="283">
        <v>559</v>
      </c>
      <c r="M16" s="282">
        <v>24893</v>
      </c>
      <c r="N16" s="204">
        <v>1.7</v>
      </c>
    </row>
    <row r="17" spans="1:14" ht="16.5" customHeight="1" x14ac:dyDescent="0.2">
      <c r="A17" s="203" t="s">
        <v>14</v>
      </c>
      <c r="B17" s="283">
        <v>113071</v>
      </c>
      <c r="C17" s="283">
        <v>9187</v>
      </c>
      <c r="D17" s="283">
        <v>1171</v>
      </c>
      <c r="E17" s="283">
        <f t="shared" ref="E17:E39" si="1">F17+G17</f>
        <v>22018</v>
      </c>
      <c r="F17" s="283">
        <v>9872</v>
      </c>
      <c r="G17" s="283">
        <v>12146</v>
      </c>
      <c r="H17" s="283">
        <v>6524</v>
      </c>
      <c r="I17" s="283">
        <v>14947</v>
      </c>
      <c r="J17" s="283">
        <v>27699</v>
      </c>
      <c r="K17" s="283">
        <v>8948</v>
      </c>
      <c r="L17" s="283">
        <v>34901</v>
      </c>
      <c r="M17" s="282">
        <v>228108</v>
      </c>
      <c r="N17" s="204">
        <v>2.2000000000000002</v>
      </c>
    </row>
    <row r="18" spans="1:14" ht="16.5" customHeight="1" x14ac:dyDescent="0.2">
      <c r="A18" s="203" t="s">
        <v>15</v>
      </c>
      <c r="B18" s="283">
        <v>80723</v>
      </c>
      <c r="C18" s="283">
        <v>4766</v>
      </c>
      <c r="D18" s="283">
        <v>985</v>
      </c>
      <c r="E18" s="283">
        <f t="shared" si="1"/>
        <v>16693</v>
      </c>
      <c r="F18" s="283">
        <v>8853</v>
      </c>
      <c r="G18" s="283">
        <v>7840</v>
      </c>
      <c r="H18" s="283">
        <v>2910</v>
      </c>
      <c r="I18" s="283">
        <v>3100</v>
      </c>
      <c r="J18" s="283">
        <v>6732</v>
      </c>
      <c r="K18" s="283">
        <v>6213</v>
      </c>
      <c r="L18" s="283">
        <v>8703</v>
      </c>
      <c r="M18" s="282">
        <v>125074</v>
      </c>
      <c r="N18" s="204">
        <v>2.2000000000000002</v>
      </c>
    </row>
    <row r="19" spans="1:14" ht="16.5" customHeight="1" x14ac:dyDescent="0.2">
      <c r="A19" s="203" t="s">
        <v>16</v>
      </c>
      <c r="B19" s="283">
        <v>55760</v>
      </c>
      <c r="C19" s="283">
        <v>7141</v>
      </c>
      <c r="D19" s="283">
        <v>5461</v>
      </c>
      <c r="E19" s="283">
        <f t="shared" si="1"/>
        <v>12784</v>
      </c>
      <c r="F19" s="283">
        <v>6646</v>
      </c>
      <c r="G19" s="283">
        <v>6138</v>
      </c>
      <c r="H19" s="283">
        <v>2259</v>
      </c>
      <c r="I19" s="283">
        <v>1245</v>
      </c>
      <c r="J19" s="283">
        <v>2242</v>
      </c>
      <c r="K19" s="283">
        <v>6387</v>
      </c>
      <c r="L19" s="283">
        <v>2702</v>
      </c>
      <c r="M19" s="282">
        <v>83379</v>
      </c>
      <c r="N19" s="204">
        <v>-1.7</v>
      </c>
    </row>
    <row r="20" spans="1:14" ht="16.5" customHeight="1" x14ac:dyDescent="0.2">
      <c r="A20" s="203" t="s">
        <v>17</v>
      </c>
      <c r="B20" s="283">
        <v>75270</v>
      </c>
      <c r="C20" s="283">
        <v>7404</v>
      </c>
      <c r="D20" s="283">
        <v>1903</v>
      </c>
      <c r="E20" s="283">
        <f t="shared" si="1"/>
        <v>26061</v>
      </c>
      <c r="F20" s="283">
        <v>13039</v>
      </c>
      <c r="G20" s="283">
        <v>13022</v>
      </c>
      <c r="H20" s="283">
        <v>3817</v>
      </c>
      <c r="I20" s="283">
        <v>8877</v>
      </c>
      <c r="J20" s="283">
        <v>10736</v>
      </c>
      <c r="K20" s="283">
        <v>6888</v>
      </c>
      <c r="L20" s="283">
        <v>23298</v>
      </c>
      <c r="M20" s="282">
        <v>154947</v>
      </c>
      <c r="N20" s="204">
        <v>0.3</v>
      </c>
    </row>
    <row r="21" spans="1:14" ht="16.5" customHeight="1" x14ac:dyDescent="0.2">
      <c r="A21" s="203" t="s">
        <v>18</v>
      </c>
      <c r="B21" s="283">
        <v>39784</v>
      </c>
      <c r="C21" s="283">
        <v>4275</v>
      </c>
      <c r="D21" s="283">
        <v>1610</v>
      </c>
      <c r="E21" s="283">
        <f t="shared" si="1"/>
        <v>10882</v>
      </c>
      <c r="F21" s="283">
        <v>5577</v>
      </c>
      <c r="G21" s="283">
        <v>5305</v>
      </c>
      <c r="H21" s="283">
        <v>2702</v>
      </c>
      <c r="I21" s="283">
        <v>1075</v>
      </c>
      <c r="J21" s="283">
        <v>7507</v>
      </c>
      <c r="K21" s="283">
        <v>4635</v>
      </c>
      <c r="L21" s="283">
        <v>3209</v>
      </c>
      <c r="M21" s="282">
        <v>69794</v>
      </c>
      <c r="N21" s="204">
        <v>1.7</v>
      </c>
    </row>
    <row r="22" spans="1:14" ht="17.25" customHeight="1" x14ac:dyDescent="0.2">
      <c r="A22" s="203" t="s">
        <v>114</v>
      </c>
      <c r="B22" s="283">
        <v>69430</v>
      </c>
      <c r="C22" s="283">
        <v>7934</v>
      </c>
      <c r="D22" s="283">
        <v>1029</v>
      </c>
      <c r="E22" s="283">
        <f t="shared" si="1"/>
        <v>18304</v>
      </c>
      <c r="F22" s="283">
        <v>9419</v>
      </c>
      <c r="G22" s="283">
        <v>8885</v>
      </c>
      <c r="H22" s="283">
        <v>3000</v>
      </c>
      <c r="I22" s="283">
        <v>5494</v>
      </c>
      <c r="J22" s="283">
        <v>9036</v>
      </c>
      <c r="K22" s="283">
        <v>7256</v>
      </c>
      <c r="L22" s="283">
        <v>5404</v>
      </c>
      <c r="M22" s="282">
        <v>117924</v>
      </c>
      <c r="N22" s="204">
        <v>0.1</v>
      </c>
    </row>
    <row r="23" spans="1:14" ht="16.5" customHeight="1" x14ac:dyDescent="0.2">
      <c r="A23" s="203" t="s">
        <v>19</v>
      </c>
      <c r="B23" s="283">
        <v>42570</v>
      </c>
      <c r="C23" s="283">
        <v>5325</v>
      </c>
      <c r="D23" s="283">
        <v>1508</v>
      </c>
      <c r="E23" s="283">
        <f t="shared" si="1"/>
        <v>13878</v>
      </c>
      <c r="F23" s="283">
        <v>7596</v>
      </c>
      <c r="G23" s="283">
        <v>6282</v>
      </c>
      <c r="H23" s="283">
        <v>2297</v>
      </c>
      <c r="I23" s="283">
        <v>1043</v>
      </c>
      <c r="J23" s="283">
        <v>2693</v>
      </c>
      <c r="K23" s="283">
        <v>6213</v>
      </c>
      <c r="L23" s="283">
        <v>2810</v>
      </c>
      <c r="M23" s="282">
        <v>71504</v>
      </c>
      <c r="N23" s="204">
        <v>0.3</v>
      </c>
    </row>
    <row r="24" spans="1:14" ht="16.5" customHeight="1" x14ac:dyDescent="0.2">
      <c r="A24" s="203" t="s">
        <v>20</v>
      </c>
      <c r="B24" s="283">
        <v>34211</v>
      </c>
      <c r="C24" s="283">
        <v>3794</v>
      </c>
      <c r="D24" s="283">
        <v>551</v>
      </c>
      <c r="E24" s="283">
        <f t="shared" si="1"/>
        <v>9219</v>
      </c>
      <c r="F24" s="283">
        <v>4706</v>
      </c>
      <c r="G24" s="283">
        <v>4513</v>
      </c>
      <c r="H24" s="283">
        <v>1144</v>
      </c>
      <c r="I24" s="283">
        <v>1986</v>
      </c>
      <c r="J24" s="283">
        <v>2880</v>
      </c>
      <c r="K24" s="283">
        <v>3366</v>
      </c>
      <c r="L24" s="283">
        <v>2716</v>
      </c>
      <c r="M24" s="282">
        <v>55522</v>
      </c>
      <c r="N24" s="204">
        <v>-0.1</v>
      </c>
    </row>
    <row r="25" spans="1:14" ht="16.5" customHeight="1" x14ac:dyDescent="0.2">
      <c r="A25" s="203" t="s">
        <v>21</v>
      </c>
      <c r="B25" s="283">
        <v>24206</v>
      </c>
      <c r="C25" s="283">
        <v>3969</v>
      </c>
      <c r="D25" s="283">
        <v>315</v>
      </c>
      <c r="E25" s="283">
        <f t="shared" si="1"/>
        <v>7416</v>
      </c>
      <c r="F25" s="283">
        <v>4647</v>
      </c>
      <c r="G25" s="283">
        <v>2769</v>
      </c>
      <c r="H25" s="283">
        <v>1222</v>
      </c>
      <c r="I25" s="283">
        <v>1973</v>
      </c>
      <c r="J25" s="283">
        <v>6859</v>
      </c>
      <c r="K25" s="283">
        <v>2890</v>
      </c>
      <c r="L25" s="283">
        <v>2147</v>
      </c>
      <c r="M25" s="282">
        <v>46713</v>
      </c>
      <c r="N25" s="204">
        <v>1</v>
      </c>
    </row>
    <row r="26" spans="1:14" ht="16.5" customHeight="1" x14ac:dyDescent="0.2">
      <c r="A26" s="203" t="s">
        <v>22</v>
      </c>
      <c r="B26" s="283">
        <v>86400</v>
      </c>
      <c r="C26" s="283">
        <v>8217</v>
      </c>
      <c r="D26" s="283">
        <v>1758</v>
      </c>
      <c r="E26" s="283">
        <f t="shared" si="1"/>
        <v>21765</v>
      </c>
      <c r="F26" s="283">
        <v>12404</v>
      </c>
      <c r="G26" s="283">
        <v>9361</v>
      </c>
      <c r="H26" s="283">
        <v>4115</v>
      </c>
      <c r="I26" s="283">
        <v>9155</v>
      </c>
      <c r="J26" s="283">
        <v>9025</v>
      </c>
      <c r="K26" s="283">
        <v>6909</v>
      </c>
      <c r="L26" s="283">
        <v>11325</v>
      </c>
      <c r="M26" s="282">
        <v>148694</v>
      </c>
      <c r="N26" s="204">
        <v>1.7</v>
      </c>
    </row>
    <row r="27" spans="1:14" ht="16.5" customHeight="1" x14ac:dyDescent="0.2">
      <c r="A27" s="203" t="s">
        <v>23</v>
      </c>
      <c r="B27" s="283">
        <v>61936</v>
      </c>
      <c r="C27" s="283">
        <v>5234</v>
      </c>
      <c r="D27" s="283">
        <v>2017</v>
      </c>
      <c r="E27" s="283">
        <f t="shared" si="1"/>
        <v>10649</v>
      </c>
      <c r="F27" s="283">
        <v>5124</v>
      </c>
      <c r="G27" s="283">
        <v>5525</v>
      </c>
      <c r="H27" s="283">
        <v>2454</v>
      </c>
      <c r="I27" s="283">
        <v>2687</v>
      </c>
      <c r="J27" s="283">
        <v>1417</v>
      </c>
      <c r="K27" s="283">
        <v>4644</v>
      </c>
      <c r="L27" s="283">
        <v>4755</v>
      </c>
      <c r="M27" s="282">
        <v>88542</v>
      </c>
      <c r="N27" s="204">
        <v>1.4</v>
      </c>
    </row>
    <row r="28" spans="1:14" ht="16.5" customHeight="1" x14ac:dyDescent="0.2">
      <c r="A28" s="203" t="s">
        <v>24</v>
      </c>
      <c r="B28" s="283">
        <v>84060</v>
      </c>
      <c r="C28" s="283">
        <v>6774</v>
      </c>
      <c r="D28" s="283">
        <v>391</v>
      </c>
      <c r="E28" s="283">
        <f t="shared" si="1"/>
        <v>18710</v>
      </c>
      <c r="F28" s="283">
        <v>10445</v>
      </c>
      <c r="G28" s="283">
        <v>8265</v>
      </c>
      <c r="H28" s="283">
        <v>3832</v>
      </c>
      <c r="I28" s="283">
        <v>12197</v>
      </c>
      <c r="J28" s="283">
        <v>10007</v>
      </c>
      <c r="K28" s="283">
        <v>6415</v>
      </c>
      <c r="L28" s="283">
        <v>17697</v>
      </c>
      <c r="M28" s="282">
        <v>152918</v>
      </c>
      <c r="N28" s="204">
        <v>3.2</v>
      </c>
    </row>
    <row r="29" spans="1:14" ht="16.5" customHeight="1" x14ac:dyDescent="0.2">
      <c r="A29" s="205" t="s">
        <v>201</v>
      </c>
      <c r="B29" s="206">
        <f>SUM(B7:B28)</f>
        <v>1206728</v>
      </c>
      <c r="C29" s="206">
        <f t="shared" ref="C29:M29" si="2">SUM(C7:C28)</f>
        <v>120484</v>
      </c>
      <c r="D29" s="206">
        <f t="shared" si="2"/>
        <v>25050</v>
      </c>
      <c r="E29" s="206">
        <f t="shared" si="2"/>
        <v>307659</v>
      </c>
      <c r="F29" s="206">
        <f t="shared" si="2"/>
        <v>164712</v>
      </c>
      <c r="G29" s="206">
        <f t="shared" si="2"/>
        <v>142947</v>
      </c>
      <c r="H29" s="206">
        <f t="shared" si="2"/>
        <v>56952</v>
      </c>
      <c r="I29" s="206">
        <f t="shared" si="2"/>
        <v>99650</v>
      </c>
      <c r="J29" s="206">
        <f t="shared" si="2"/>
        <v>154136</v>
      </c>
      <c r="K29" s="206">
        <f t="shared" si="2"/>
        <v>122537</v>
      </c>
      <c r="L29" s="206">
        <f t="shared" si="2"/>
        <v>181587</v>
      </c>
      <c r="M29" s="280">
        <f t="shared" si="2"/>
        <v>2129249</v>
      </c>
      <c r="N29" s="207">
        <v>1.1000000000000001</v>
      </c>
    </row>
    <row r="30" spans="1:14" ht="16.5" customHeight="1" x14ac:dyDescent="0.2">
      <c r="A30" s="203" t="s">
        <v>25</v>
      </c>
      <c r="B30" s="284">
        <v>174526</v>
      </c>
      <c r="C30" s="284">
        <v>2834</v>
      </c>
      <c r="D30" s="284">
        <v>1005</v>
      </c>
      <c r="E30" s="284">
        <f t="shared" si="1"/>
        <v>31366</v>
      </c>
      <c r="F30" s="284">
        <v>13671</v>
      </c>
      <c r="G30" s="284">
        <v>17695</v>
      </c>
      <c r="H30" s="284">
        <v>15840</v>
      </c>
      <c r="I30" s="284">
        <v>8760</v>
      </c>
      <c r="J30" s="284">
        <v>56243</v>
      </c>
      <c r="K30" s="284">
        <v>11506</v>
      </c>
      <c r="L30" s="284">
        <v>104637</v>
      </c>
      <c r="M30" s="285">
        <v>402878</v>
      </c>
      <c r="N30" s="204">
        <v>1.5</v>
      </c>
    </row>
    <row r="31" spans="1:14" ht="16.5" customHeight="1" x14ac:dyDescent="0.2">
      <c r="A31" s="203" t="s">
        <v>26</v>
      </c>
      <c r="B31" s="284">
        <v>103591</v>
      </c>
      <c r="C31" s="284">
        <v>12351</v>
      </c>
      <c r="D31" s="284">
        <v>769</v>
      </c>
      <c r="E31" s="284">
        <f t="shared" si="1"/>
        <v>23359</v>
      </c>
      <c r="F31" s="284">
        <v>14200</v>
      </c>
      <c r="G31" s="284">
        <v>9159</v>
      </c>
      <c r="H31" s="284">
        <v>3698</v>
      </c>
      <c r="I31" s="284">
        <v>17309</v>
      </c>
      <c r="J31" s="284">
        <v>3697</v>
      </c>
      <c r="K31" s="284">
        <v>10472</v>
      </c>
      <c r="L31" s="284">
        <v>16820</v>
      </c>
      <c r="M31" s="285">
        <v>178946</v>
      </c>
      <c r="N31" s="204">
        <v>4.2</v>
      </c>
    </row>
    <row r="32" spans="1:14" ht="16.5" customHeight="1" x14ac:dyDescent="0.2">
      <c r="A32" s="203" t="s">
        <v>27</v>
      </c>
      <c r="B32" s="284">
        <v>113945</v>
      </c>
      <c r="C32" s="284">
        <v>8918</v>
      </c>
      <c r="D32" s="284">
        <v>2513</v>
      </c>
      <c r="E32" s="284">
        <f t="shared" si="1"/>
        <v>28693</v>
      </c>
      <c r="F32" s="284">
        <v>14582</v>
      </c>
      <c r="G32" s="284">
        <v>14111</v>
      </c>
      <c r="H32" s="284">
        <v>8635</v>
      </c>
      <c r="I32" s="284">
        <v>20086</v>
      </c>
      <c r="J32" s="284">
        <v>43514</v>
      </c>
      <c r="K32" s="284">
        <v>10130</v>
      </c>
      <c r="L32" s="284">
        <v>22725</v>
      </c>
      <c r="M32" s="285">
        <v>247728</v>
      </c>
      <c r="N32" s="204">
        <v>1.9</v>
      </c>
    </row>
    <row r="33" spans="1:14" ht="16.5" customHeight="1" x14ac:dyDescent="0.2">
      <c r="A33" s="205" t="s">
        <v>202</v>
      </c>
      <c r="B33" s="206">
        <f>SUM(B30:B32)</f>
        <v>392062</v>
      </c>
      <c r="C33" s="206">
        <f t="shared" ref="C33:E33" si="3">SUM(C30:C32)</f>
        <v>24103</v>
      </c>
      <c r="D33" s="206">
        <f t="shared" si="3"/>
        <v>4287</v>
      </c>
      <c r="E33" s="206">
        <f t="shared" si="3"/>
        <v>83418</v>
      </c>
      <c r="F33" s="206">
        <f t="shared" ref="F33" si="4">SUM(F30:F32)</f>
        <v>42453</v>
      </c>
      <c r="G33" s="206">
        <f t="shared" ref="G33" si="5">SUM(G30:G32)</f>
        <v>40965</v>
      </c>
      <c r="H33" s="206">
        <f t="shared" ref="H33" si="6">SUM(H30:H32)</f>
        <v>28173</v>
      </c>
      <c r="I33" s="206">
        <f t="shared" ref="I33" si="7">SUM(I30:I32)</f>
        <v>46155</v>
      </c>
      <c r="J33" s="206">
        <f t="shared" ref="J33" si="8">SUM(J30:J32)</f>
        <v>103454</v>
      </c>
      <c r="K33" s="206">
        <f t="shared" ref="K33" si="9">SUM(K30:K32)</f>
        <v>32108</v>
      </c>
      <c r="L33" s="206">
        <f t="shared" ref="L33" si="10">SUM(L30:L32)</f>
        <v>144182</v>
      </c>
      <c r="M33" s="280">
        <f t="shared" ref="M33" si="11">SUM(M30:M32)</f>
        <v>829552</v>
      </c>
      <c r="N33" s="207">
        <v>2.2000000000000002</v>
      </c>
    </row>
    <row r="34" spans="1:14" ht="16.5" customHeight="1" x14ac:dyDescent="0.2">
      <c r="A34" s="205" t="s">
        <v>210</v>
      </c>
      <c r="B34" s="206">
        <f>B33+B29</f>
        <v>1598790</v>
      </c>
      <c r="C34" s="206">
        <f t="shared" ref="C34:E34" si="12">C33+C29</f>
        <v>144587</v>
      </c>
      <c r="D34" s="206">
        <f t="shared" si="12"/>
        <v>29337</v>
      </c>
      <c r="E34" s="206">
        <f t="shared" si="12"/>
        <v>391077</v>
      </c>
      <c r="F34" s="206">
        <f t="shared" ref="F34" si="13">F33+F29</f>
        <v>207165</v>
      </c>
      <c r="G34" s="206">
        <f t="shared" ref="G34" si="14">G33+G29</f>
        <v>183912</v>
      </c>
      <c r="H34" s="206">
        <f t="shared" ref="H34" si="15">H33+H29</f>
        <v>85125</v>
      </c>
      <c r="I34" s="206">
        <f t="shared" ref="I34" si="16">I33+I29</f>
        <v>145805</v>
      </c>
      <c r="J34" s="206">
        <f t="shared" ref="J34" si="17">J33+J29</f>
        <v>257590</v>
      </c>
      <c r="K34" s="206">
        <f t="shared" ref="K34" si="18">K33+K29</f>
        <v>154645</v>
      </c>
      <c r="L34" s="206">
        <f t="shared" ref="L34" si="19">L33+L29</f>
        <v>325769</v>
      </c>
      <c r="M34" s="280">
        <f t="shared" ref="M34" si="20">M33+M29</f>
        <v>2958801</v>
      </c>
      <c r="N34" s="207">
        <v>1.4</v>
      </c>
    </row>
    <row r="35" spans="1:14" ht="16.5" customHeight="1" x14ac:dyDescent="0.2">
      <c r="A35" s="203" t="s">
        <v>28</v>
      </c>
      <c r="B35" s="286">
        <v>6511</v>
      </c>
      <c r="C35" s="286">
        <v>341</v>
      </c>
      <c r="D35" s="286">
        <v>54</v>
      </c>
      <c r="E35" s="286">
        <f t="shared" si="1"/>
        <v>3739</v>
      </c>
      <c r="F35" s="286">
        <v>2307</v>
      </c>
      <c r="G35" s="286">
        <v>1432</v>
      </c>
      <c r="H35" s="286">
        <v>442</v>
      </c>
      <c r="I35" s="286">
        <v>0</v>
      </c>
      <c r="J35" s="286">
        <v>0</v>
      </c>
      <c r="K35" s="286">
        <v>598</v>
      </c>
      <c r="L35" s="286">
        <v>113</v>
      </c>
      <c r="M35" s="287">
        <v>11403</v>
      </c>
      <c r="N35" s="204">
        <v>3</v>
      </c>
    </row>
    <row r="36" spans="1:14" ht="16.5" customHeight="1" x14ac:dyDescent="0.2">
      <c r="A36" s="203" t="s">
        <v>29</v>
      </c>
      <c r="B36" s="286">
        <v>3306</v>
      </c>
      <c r="C36" s="286">
        <v>294</v>
      </c>
      <c r="D36" s="286">
        <v>0</v>
      </c>
      <c r="E36" s="286">
        <f t="shared" si="1"/>
        <v>1178</v>
      </c>
      <c r="F36" s="286">
        <v>809</v>
      </c>
      <c r="G36" s="286">
        <v>369</v>
      </c>
      <c r="H36" s="286">
        <v>66</v>
      </c>
      <c r="I36" s="286">
        <v>0</v>
      </c>
      <c r="J36" s="286">
        <v>60</v>
      </c>
      <c r="K36" s="286">
        <v>378</v>
      </c>
      <c r="L36" s="286">
        <v>41</v>
      </c>
      <c r="M36" s="287">
        <v>5029</v>
      </c>
      <c r="N36" s="204">
        <v>0.1</v>
      </c>
    </row>
    <row r="37" spans="1:14" ht="16.5" customHeight="1" x14ac:dyDescent="0.2">
      <c r="A37" s="203" t="s">
        <v>47</v>
      </c>
      <c r="B37" s="286">
        <v>16368</v>
      </c>
      <c r="C37" s="286">
        <v>939</v>
      </c>
      <c r="D37" s="286">
        <v>136</v>
      </c>
      <c r="E37" s="286">
        <f t="shared" si="1"/>
        <v>5188</v>
      </c>
      <c r="F37" s="286">
        <v>4164</v>
      </c>
      <c r="G37" s="286">
        <v>1024</v>
      </c>
      <c r="H37" s="286">
        <v>930</v>
      </c>
      <c r="I37" s="286">
        <v>0</v>
      </c>
      <c r="J37" s="286">
        <v>162</v>
      </c>
      <c r="K37" s="286">
        <v>1500</v>
      </c>
      <c r="L37" s="286">
        <v>1198</v>
      </c>
      <c r="M37" s="287">
        <v>25346</v>
      </c>
      <c r="N37" s="204">
        <v>1</v>
      </c>
    </row>
    <row r="38" spans="1:14" ht="16.5" customHeight="1" x14ac:dyDescent="0.2">
      <c r="A38" s="203" t="s">
        <v>30</v>
      </c>
      <c r="B38" s="286">
        <v>4851</v>
      </c>
      <c r="C38" s="286">
        <v>201</v>
      </c>
      <c r="D38" s="286">
        <v>0</v>
      </c>
      <c r="E38" s="286">
        <f t="shared" si="1"/>
        <v>2748</v>
      </c>
      <c r="F38" s="286">
        <v>1985</v>
      </c>
      <c r="G38" s="286">
        <v>763</v>
      </c>
      <c r="H38" s="286">
        <v>296</v>
      </c>
      <c r="I38" s="286">
        <v>0</v>
      </c>
      <c r="J38" s="286">
        <v>139</v>
      </c>
      <c r="K38" s="286">
        <v>649</v>
      </c>
      <c r="L38" s="286">
        <v>280</v>
      </c>
      <c r="M38" s="287">
        <v>8963</v>
      </c>
      <c r="N38" s="204">
        <v>-1.4</v>
      </c>
    </row>
    <row r="39" spans="1:14" ht="16.5" customHeight="1" x14ac:dyDescent="0.2">
      <c r="A39" s="203" t="s">
        <v>31</v>
      </c>
      <c r="B39" s="286">
        <v>1645</v>
      </c>
      <c r="C39" s="286">
        <v>0</v>
      </c>
      <c r="D39" s="286">
        <v>0</v>
      </c>
      <c r="E39" s="286">
        <f t="shared" si="1"/>
        <v>1269</v>
      </c>
      <c r="F39" s="286">
        <v>1269</v>
      </c>
      <c r="G39" s="286">
        <v>0</v>
      </c>
      <c r="H39" s="286">
        <v>82</v>
      </c>
      <c r="I39" s="286">
        <v>0</v>
      </c>
      <c r="J39" s="286">
        <v>0</v>
      </c>
      <c r="K39" s="286">
        <v>222</v>
      </c>
      <c r="L39" s="286">
        <v>26</v>
      </c>
      <c r="M39" s="287">
        <v>3244</v>
      </c>
      <c r="N39" s="204">
        <v>-5</v>
      </c>
    </row>
    <row r="40" spans="1:14" ht="16.5" customHeight="1" x14ac:dyDescent="0.2">
      <c r="A40" s="205" t="s">
        <v>203</v>
      </c>
      <c r="B40" s="206">
        <f>SUM(B35:B39)</f>
        <v>32681</v>
      </c>
      <c r="C40" s="206">
        <f t="shared" ref="C40" si="21">SUM(C35:C39)</f>
        <v>1775</v>
      </c>
      <c r="D40" s="206">
        <f>SUM(D35:D39)</f>
        <v>190</v>
      </c>
      <c r="E40" s="206">
        <f>SUM(E35:E39)</f>
        <v>14122</v>
      </c>
      <c r="F40" s="206">
        <f t="shared" ref="F40:M40" si="22">SUM(F35:F39)</f>
        <v>10534</v>
      </c>
      <c r="G40" s="206">
        <f t="shared" si="22"/>
        <v>3588</v>
      </c>
      <c r="H40" s="206">
        <f t="shared" si="22"/>
        <v>1816</v>
      </c>
      <c r="I40" s="206">
        <f t="shared" si="22"/>
        <v>0</v>
      </c>
      <c r="J40" s="206">
        <f t="shared" si="22"/>
        <v>361</v>
      </c>
      <c r="K40" s="206">
        <f t="shared" si="22"/>
        <v>3347</v>
      </c>
      <c r="L40" s="206">
        <f t="shared" si="22"/>
        <v>1658</v>
      </c>
      <c r="M40" s="280">
        <f t="shared" si="22"/>
        <v>53985</v>
      </c>
      <c r="N40" s="207">
        <v>0.6</v>
      </c>
    </row>
    <row r="41" spans="1:14" ht="16.5" customHeight="1" x14ac:dyDescent="0.2">
      <c r="A41" s="205" t="s">
        <v>211</v>
      </c>
      <c r="B41" s="206">
        <f>B40+B34</f>
        <v>1631471</v>
      </c>
      <c r="C41" s="206">
        <f>C40+C34</f>
        <v>146362</v>
      </c>
      <c r="D41" s="206">
        <f t="shared" ref="D41:E41" si="23">D40+D34</f>
        <v>29527</v>
      </c>
      <c r="E41" s="206">
        <f t="shared" si="23"/>
        <v>405199</v>
      </c>
      <c r="F41" s="206">
        <f t="shared" ref="F41" si="24">F40+F34</f>
        <v>217699</v>
      </c>
      <c r="G41" s="206">
        <f t="shared" ref="G41" si="25">G40+G34</f>
        <v>187500</v>
      </c>
      <c r="H41" s="206">
        <f t="shared" ref="H41" si="26">H40+H34</f>
        <v>86941</v>
      </c>
      <c r="I41" s="206">
        <f t="shared" ref="I41" si="27">I40+I34</f>
        <v>145805</v>
      </c>
      <c r="J41" s="206">
        <f t="shared" ref="J41" si="28">J40+J34</f>
        <v>257951</v>
      </c>
      <c r="K41" s="206">
        <f t="shared" ref="K41" si="29">K40+K34</f>
        <v>157992</v>
      </c>
      <c r="L41" s="206">
        <f t="shared" ref="L41" si="30">L40+L34</f>
        <v>327427</v>
      </c>
      <c r="M41" s="280">
        <f t="shared" ref="M41" si="31">M40+M34</f>
        <v>3012786</v>
      </c>
      <c r="N41" s="207">
        <v>1.4</v>
      </c>
    </row>
    <row r="42" spans="1:14" x14ac:dyDescent="0.2">
      <c r="A42" s="208" t="s">
        <v>307</v>
      </c>
      <c r="B42" s="210"/>
      <c r="C42" s="210"/>
      <c r="D42" s="210"/>
      <c r="E42" s="210"/>
      <c r="F42" s="210"/>
      <c r="G42" s="210"/>
      <c r="H42" s="210"/>
      <c r="I42" s="210"/>
      <c r="J42" s="210"/>
      <c r="K42" s="210"/>
      <c r="L42" s="210"/>
      <c r="M42" s="210"/>
      <c r="N42" s="209"/>
    </row>
    <row r="43" spans="1:14" ht="12.75" customHeight="1" x14ac:dyDescent="0.2">
      <c r="A43" s="208" t="s">
        <v>308</v>
      </c>
      <c r="B43" s="208"/>
      <c r="C43" s="208"/>
      <c r="D43" s="208"/>
      <c r="E43" s="208"/>
      <c r="F43" s="208"/>
      <c r="G43" s="208"/>
      <c r="H43" s="208"/>
      <c r="I43" s="208"/>
      <c r="J43" s="208"/>
      <c r="K43" s="208"/>
      <c r="L43" s="208"/>
      <c r="M43" s="208"/>
      <c r="N43" s="208"/>
    </row>
    <row r="44" spans="1:14" ht="21" customHeight="1" x14ac:dyDescent="0.2">
      <c r="A44" s="328" t="s">
        <v>169</v>
      </c>
      <c r="B44" s="328"/>
      <c r="C44" s="328"/>
      <c r="D44" s="328"/>
      <c r="E44" s="328"/>
      <c r="F44" s="328"/>
      <c r="G44" s="328"/>
      <c r="H44" s="328"/>
      <c r="I44" s="328"/>
      <c r="J44" s="328"/>
      <c r="K44" s="328"/>
      <c r="L44" s="328"/>
      <c r="M44" s="328"/>
      <c r="N44" s="328"/>
    </row>
    <row r="45" spans="1:14" ht="28.5" customHeight="1" x14ac:dyDescent="0.2">
      <c r="A45" s="313" t="s">
        <v>299</v>
      </c>
      <c r="B45" s="313"/>
      <c r="C45" s="313"/>
      <c r="D45" s="313"/>
      <c r="E45" s="313"/>
      <c r="F45" s="313"/>
      <c r="G45" s="313"/>
      <c r="H45" s="313"/>
      <c r="I45" s="313"/>
      <c r="J45" s="313"/>
      <c r="K45" s="313"/>
      <c r="L45" s="313"/>
      <c r="M45" s="313"/>
      <c r="N45" s="294"/>
    </row>
    <row r="46" spans="1:14" x14ac:dyDescent="0.2">
      <c r="A46" s="328"/>
      <c r="B46" s="328"/>
      <c r="C46" s="328"/>
      <c r="D46" s="328"/>
      <c r="E46" s="328"/>
      <c r="F46" s="328"/>
      <c r="G46" s="328"/>
      <c r="H46" s="328"/>
      <c r="I46" s="328"/>
      <c r="J46" s="328"/>
      <c r="K46" s="328"/>
      <c r="L46" s="328"/>
      <c r="M46" s="328"/>
      <c r="N46" s="328"/>
    </row>
    <row r="47" spans="1:14" ht="12.75" customHeight="1" x14ac:dyDescent="0.2">
      <c r="N47" s="3"/>
    </row>
    <row r="48" spans="1:14" x14ac:dyDescent="0.2">
      <c r="A48" s="328"/>
      <c r="B48" s="328"/>
      <c r="C48" s="328"/>
      <c r="D48" s="328"/>
      <c r="E48" s="328"/>
      <c r="F48" s="328"/>
      <c r="G48" s="328"/>
      <c r="H48" s="328"/>
      <c r="I48" s="328"/>
      <c r="J48" s="328"/>
      <c r="K48" s="328"/>
      <c r="L48" s="328"/>
      <c r="M48" s="328"/>
      <c r="N48" s="328"/>
    </row>
    <row r="49" spans="1:13" x14ac:dyDescent="0.2">
      <c r="A49" s="186"/>
      <c r="B49" s="110"/>
      <c r="C49" s="110"/>
      <c r="D49" s="110"/>
      <c r="E49" s="110"/>
      <c r="F49" s="110"/>
      <c r="G49" s="110"/>
      <c r="H49" s="110"/>
      <c r="I49" s="110"/>
      <c r="J49" s="110"/>
      <c r="K49" s="110"/>
      <c r="L49" s="110"/>
      <c r="M49" s="110"/>
    </row>
    <row r="50" spans="1:13" x14ac:dyDescent="0.2">
      <c r="A50" s="186"/>
      <c r="B50" s="110"/>
      <c r="C50" s="110"/>
      <c r="D50" s="110"/>
      <c r="E50" s="110"/>
      <c r="F50" s="110"/>
      <c r="G50" s="110"/>
      <c r="H50" s="110"/>
      <c r="I50" s="110"/>
      <c r="J50" s="110"/>
      <c r="K50" s="110"/>
      <c r="L50" s="110"/>
      <c r="M50" s="110"/>
    </row>
    <row r="51" spans="1:13" x14ac:dyDescent="0.2">
      <c r="A51" s="186"/>
      <c r="B51" s="110"/>
      <c r="C51" s="110"/>
      <c r="D51" s="110"/>
      <c r="E51" s="110"/>
      <c r="F51" s="110"/>
      <c r="G51" s="110"/>
      <c r="H51" s="110"/>
      <c r="I51" s="110"/>
      <c r="J51" s="110"/>
      <c r="K51" s="110"/>
      <c r="L51" s="110"/>
      <c r="M51" s="110"/>
    </row>
    <row r="52" spans="1:13" x14ac:dyDescent="0.2">
      <c r="A52" s="186"/>
      <c r="B52" s="110"/>
      <c r="C52" s="110"/>
      <c r="D52" s="110"/>
      <c r="E52" s="110"/>
      <c r="F52" s="110"/>
      <c r="G52" s="110"/>
      <c r="H52" s="110"/>
      <c r="I52" s="110"/>
      <c r="J52" s="110"/>
      <c r="K52" s="110"/>
      <c r="L52" s="110"/>
      <c r="M52" s="110"/>
    </row>
    <row r="53" spans="1:13" x14ac:dyDescent="0.2">
      <c r="A53" s="186"/>
      <c r="B53" s="110"/>
      <c r="C53" s="110"/>
      <c r="D53" s="110"/>
      <c r="E53" s="110"/>
      <c r="F53" s="110"/>
      <c r="G53" s="110"/>
      <c r="H53" s="110"/>
      <c r="I53" s="110"/>
      <c r="J53" s="110"/>
      <c r="K53" s="110"/>
      <c r="L53" s="110"/>
      <c r="M53" s="110"/>
    </row>
    <row r="54" spans="1:13" x14ac:dyDescent="0.2">
      <c r="A54" s="186"/>
      <c r="B54" s="110"/>
      <c r="C54" s="110"/>
      <c r="D54" s="110"/>
      <c r="E54" s="110"/>
      <c r="F54" s="110"/>
      <c r="G54" s="110"/>
      <c r="H54" s="110"/>
      <c r="I54" s="110"/>
      <c r="J54" s="110"/>
      <c r="K54" s="110"/>
      <c r="L54" s="110"/>
      <c r="M54" s="110"/>
    </row>
    <row r="55" spans="1:13" x14ac:dyDescent="0.2">
      <c r="A55" s="186"/>
      <c r="B55" s="110"/>
      <c r="C55" s="110"/>
      <c r="D55" s="110"/>
      <c r="E55" s="110"/>
      <c r="F55" s="110"/>
      <c r="G55" s="110"/>
      <c r="H55" s="110"/>
      <c r="I55" s="110"/>
      <c r="J55" s="110"/>
      <c r="K55" s="110"/>
      <c r="L55" s="110"/>
      <c r="M55" s="110"/>
    </row>
    <row r="56" spans="1:13" x14ac:dyDescent="0.2">
      <c r="A56" s="186"/>
      <c r="B56" s="110"/>
      <c r="C56" s="110"/>
      <c r="D56" s="110"/>
      <c r="E56" s="110"/>
      <c r="F56" s="110"/>
      <c r="G56" s="110"/>
      <c r="H56" s="110"/>
      <c r="I56" s="110"/>
      <c r="J56" s="110"/>
      <c r="K56" s="110"/>
      <c r="L56" s="110"/>
      <c r="M56" s="110"/>
    </row>
    <row r="57" spans="1:13" x14ac:dyDescent="0.2">
      <c r="A57" s="186"/>
      <c r="B57" s="110"/>
      <c r="C57" s="110"/>
      <c r="D57" s="110"/>
      <c r="E57" s="110"/>
      <c r="F57" s="110"/>
      <c r="G57" s="110"/>
      <c r="H57" s="110"/>
      <c r="I57" s="110"/>
      <c r="J57" s="110"/>
      <c r="K57" s="110"/>
      <c r="L57" s="110"/>
      <c r="M57" s="110"/>
    </row>
    <row r="58" spans="1:13" x14ac:dyDescent="0.2">
      <c r="A58" s="186"/>
      <c r="B58" s="110"/>
      <c r="C58" s="110"/>
      <c r="D58" s="110"/>
      <c r="E58" s="110"/>
      <c r="F58" s="110"/>
      <c r="G58" s="110"/>
      <c r="H58" s="110"/>
      <c r="I58" s="110"/>
      <c r="J58" s="110"/>
      <c r="K58" s="110"/>
      <c r="L58" s="110"/>
      <c r="M58" s="110"/>
    </row>
    <row r="59" spans="1:13" x14ac:dyDescent="0.2">
      <c r="A59" s="186"/>
      <c r="B59" s="110"/>
      <c r="C59" s="110"/>
      <c r="D59" s="110"/>
      <c r="E59" s="110"/>
      <c r="F59" s="110"/>
      <c r="G59" s="110"/>
      <c r="H59" s="110"/>
      <c r="I59" s="110"/>
      <c r="J59" s="110"/>
      <c r="K59" s="110"/>
      <c r="L59" s="110"/>
      <c r="M59" s="110"/>
    </row>
    <row r="60" spans="1:13" x14ac:dyDescent="0.2">
      <c r="A60" s="186"/>
      <c r="B60" s="110"/>
      <c r="C60" s="110"/>
      <c r="D60" s="110"/>
      <c r="E60" s="110"/>
      <c r="F60" s="110"/>
      <c r="G60" s="110"/>
      <c r="H60" s="110"/>
      <c r="I60" s="110"/>
      <c r="J60" s="110"/>
      <c r="K60" s="110"/>
      <c r="L60" s="110"/>
      <c r="M60" s="110"/>
    </row>
    <row r="61" spans="1:13" x14ac:dyDescent="0.2">
      <c r="A61" s="186"/>
      <c r="B61" s="110"/>
      <c r="C61" s="110"/>
      <c r="D61" s="110"/>
      <c r="E61" s="110"/>
      <c r="F61" s="110"/>
      <c r="G61" s="110"/>
      <c r="H61" s="110"/>
      <c r="I61" s="110"/>
      <c r="J61" s="110"/>
      <c r="K61" s="110"/>
      <c r="L61" s="110"/>
      <c r="M61" s="110"/>
    </row>
    <row r="62" spans="1:13" x14ac:dyDescent="0.2">
      <c r="A62" s="186"/>
      <c r="B62" s="110"/>
      <c r="C62" s="110"/>
      <c r="D62" s="110"/>
      <c r="E62" s="110"/>
      <c r="F62" s="110"/>
      <c r="G62" s="110"/>
      <c r="H62" s="110"/>
      <c r="I62" s="110"/>
      <c r="J62" s="110"/>
      <c r="K62" s="110"/>
      <c r="L62" s="110"/>
      <c r="M62" s="110"/>
    </row>
    <row r="63" spans="1:13" x14ac:dyDescent="0.2">
      <c r="A63" s="186"/>
      <c r="B63" s="110"/>
      <c r="C63" s="110"/>
      <c r="D63" s="110"/>
      <c r="E63" s="110"/>
      <c r="F63" s="110"/>
      <c r="G63" s="110"/>
      <c r="H63" s="110"/>
      <c r="I63" s="110"/>
      <c r="J63" s="110"/>
      <c r="K63" s="110"/>
      <c r="L63" s="110"/>
      <c r="M63" s="110"/>
    </row>
    <row r="64" spans="1:13" x14ac:dyDescent="0.2">
      <c r="A64" s="186"/>
      <c r="B64" s="110"/>
      <c r="C64" s="110"/>
      <c r="D64" s="110"/>
      <c r="E64" s="110"/>
      <c r="F64" s="110"/>
      <c r="G64" s="110"/>
      <c r="H64" s="110"/>
      <c r="I64" s="110"/>
      <c r="J64" s="110"/>
      <c r="K64" s="110"/>
      <c r="L64" s="110"/>
      <c r="M64" s="110"/>
    </row>
    <row r="65" spans="1:13" x14ac:dyDescent="0.2">
      <c r="A65" s="186"/>
      <c r="B65" s="110"/>
      <c r="C65" s="110"/>
      <c r="D65" s="110"/>
      <c r="E65" s="110"/>
      <c r="F65" s="110"/>
      <c r="G65" s="110"/>
      <c r="H65" s="110"/>
      <c r="I65" s="110"/>
      <c r="J65" s="110"/>
      <c r="K65" s="110"/>
      <c r="L65" s="110"/>
      <c r="M65" s="110"/>
    </row>
    <row r="66" spans="1:13" x14ac:dyDescent="0.2">
      <c r="A66" s="186"/>
      <c r="B66" s="110"/>
      <c r="C66" s="110"/>
      <c r="D66" s="110"/>
      <c r="E66" s="110"/>
      <c r="F66" s="110"/>
      <c r="G66" s="110"/>
      <c r="H66" s="110"/>
      <c r="I66" s="110"/>
      <c r="J66" s="110"/>
      <c r="K66" s="110"/>
      <c r="L66" s="110"/>
      <c r="M66" s="110"/>
    </row>
    <row r="67" spans="1:13" x14ac:dyDescent="0.2">
      <c r="A67" s="186"/>
      <c r="B67" s="110"/>
      <c r="C67" s="110"/>
      <c r="D67" s="110"/>
      <c r="E67" s="110"/>
      <c r="F67" s="110"/>
      <c r="G67" s="110"/>
      <c r="H67" s="110"/>
      <c r="I67" s="110"/>
      <c r="J67" s="110"/>
      <c r="K67" s="110"/>
      <c r="L67" s="110"/>
      <c r="M67" s="110"/>
    </row>
    <row r="68" spans="1:13" x14ac:dyDescent="0.2">
      <c r="A68" s="186"/>
      <c r="B68" s="110"/>
      <c r="C68" s="110"/>
      <c r="D68" s="110"/>
      <c r="E68" s="110"/>
      <c r="F68" s="110"/>
      <c r="G68" s="110"/>
      <c r="H68" s="110"/>
      <c r="I68" s="110"/>
      <c r="J68" s="110"/>
      <c r="K68" s="110"/>
      <c r="L68" s="110"/>
      <c r="M68" s="110"/>
    </row>
    <row r="69" spans="1:13" x14ac:dyDescent="0.2">
      <c r="A69" s="186"/>
      <c r="B69" s="110"/>
      <c r="C69" s="110"/>
      <c r="D69" s="110"/>
      <c r="E69" s="110"/>
      <c r="F69" s="110"/>
      <c r="G69" s="110"/>
      <c r="H69" s="110"/>
      <c r="I69" s="110"/>
      <c r="J69" s="110"/>
      <c r="K69" s="110"/>
      <c r="L69" s="110"/>
      <c r="M69" s="110"/>
    </row>
    <row r="70" spans="1:13" x14ac:dyDescent="0.2">
      <c r="A70" s="186"/>
      <c r="B70" s="110"/>
      <c r="C70" s="110"/>
      <c r="D70" s="110"/>
      <c r="E70" s="110"/>
      <c r="F70" s="110"/>
      <c r="G70" s="110"/>
      <c r="H70" s="110"/>
      <c r="I70" s="110"/>
      <c r="J70" s="110"/>
      <c r="K70" s="110"/>
      <c r="L70" s="110"/>
      <c r="M70" s="110"/>
    </row>
    <row r="71" spans="1:13" x14ac:dyDescent="0.2">
      <c r="A71" s="186"/>
      <c r="B71" s="110"/>
      <c r="C71" s="110"/>
      <c r="D71" s="110"/>
      <c r="E71" s="110"/>
      <c r="F71" s="110"/>
      <c r="G71" s="110"/>
      <c r="H71" s="110"/>
      <c r="I71" s="110"/>
      <c r="J71" s="110"/>
      <c r="K71" s="110"/>
      <c r="L71" s="110"/>
      <c r="M71" s="110"/>
    </row>
    <row r="72" spans="1:13" x14ac:dyDescent="0.2">
      <c r="A72" s="186"/>
      <c r="B72" s="110"/>
      <c r="C72" s="110"/>
      <c r="D72" s="110"/>
      <c r="E72" s="110"/>
      <c r="F72" s="110"/>
      <c r="G72" s="110"/>
      <c r="H72" s="110"/>
      <c r="I72" s="110"/>
      <c r="J72" s="110"/>
      <c r="K72" s="110"/>
      <c r="L72" s="110"/>
      <c r="M72" s="110"/>
    </row>
    <row r="73" spans="1:13" x14ac:dyDescent="0.2">
      <c r="A73" s="186"/>
      <c r="B73" s="110"/>
      <c r="C73" s="110"/>
      <c r="D73" s="110"/>
      <c r="E73" s="110"/>
      <c r="F73" s="110"/>
      <c r="G73" s="110"/>
      <c r="H73" s="110"/>
      <c r="I73" s="110"/>
      <c r="J73" s="110"/>
      <c r="K73" s="110"/>
      <c r="L73" s="110"/>
      <c r="M73" s="110"/>
    </row>
    <row r="74" spans="1:13" x14ac:dyDescent="0.2">
      <c r="A74" s="186"/>
      <c r="B74" s="110"/>
      <c r="C74" s="110"/>
      <c r="D74" s="110"/>
      <c r="E74" s="110"/>
      <c r="F74" s="110"/>
      <c r="G74" s="110"/>
      <c r="H74" s="110"/>
      <c r="I74" s="110"/>
      <c r="J74" s="110"/>
      <c r="K74" s="110"/>
      <c r="L74" s="110"/>
      <c r="M74" s="110"/>
    </row>
    <row r="75" spans="1:13" x14ac:dyDescent="0.2">
      <c r="A75" s="186"/>
      <c r="B75" s="110"/>
      <c r="C75" s="110"/>
      <c r="D75" s="110"/>
      <c r="E75" s="110"/>
      <c r="F75" s="110"/>
      <c r="G75" s="110"/>
      <c r="H75" s="110"/>
      <c r="I75" s="110"/>
      <c r="J75" s="110"/>
      <c r="K75" s="110"/>
      <c r="L75" s="110"/>
      <c r="M75" s="110"/>
    </row>
    <row r="76" spans="1:13" x14ac:dyDescent="0.2">
      <c r="A76" s="186"/>
      <c r="B76" s="110"/>
      <c r="C76" s="110"/>
      <c r="D76" s="110"/>
      <c r="E76" s="110"/>
      <c r="F76" s="110"/>
      <c r="G76" s="110"/>
      <c r="H76" s="110"/>
      <c r="I76" s="110"/>
      <c r="J76" s="110"/>
      <c r="K76" s="110"/>
      <c r="L76" s="110"/>
      <c r="M76" s="110"/>
    </row>
    <row r="77" spans="1:13" x14ac:dyDescent="0.2">
      <c r="A77" s="186"/>
      <c r="B77" s="110"/>
      <c r="C77" s="110"/>
      <c r="D77" s="110"/>
      <c r="E77" s="110"/>
      <c r="F77" s="110"/>
      <c r="G77" s="110"/>
      <c r="H77" s="110"/>
      <c r="I77" s="110"/>
      <c r="J77" s="110"/>
      <c r="K77" s="110"/>
      <c r="L77" s="110"/>
      <c r="M77" s="110"/>
    </row>
    <row r="78" spans="1:13" x14ac:dyDescent="0.2">
      <c r="A78" s="186"/>
      <c r="B78" s="110"/>
      <c r="C78" s="110"/>
      <c r="D78" s="110"/>
      <c r="E78" s="110"/>
      <c r="F78" s="110"/>
      <c r="G78" s="110"/>
      <c r="H78" s="110"/>
      <c r="I78" s="110"/>
      <c r="J78" s="110"/>
      <c r="K78" s="110"/>
      <c r="L78" s="110"/>
      <c r="M78" s="110"/>
    </row>
    <row r="79" spans="1:13" x14ac:dyDescent="0.2">
      <c r="A79" s="186"/>
      <c r="B79" s="110"/>
      <c r="C79" s="110"/>
      <c r="D79" s="110"/>
      <c r="E79" s="110"/>
      <c r="F79" s="110"/>
      <c r="G79" s="110"/>
      <c r="H79" s="110"/>
      <c r="I79" s="110"/>
      <c r="J79" s="110"/>
      <c r="K79" s="110"/>
      <c r="L79" s="110"/>
      <c r="M79" s="110"/>
    </row>
  </sheetData>
  <mergeCells count="14">
    <mergeCell ref="A5:A6"/>
    <mergeCell ref="A48:N48"/>
    <mergeCell ref="B5:D5"/>
    <mergeCell ref="A44:N44"/>
    <mergeCell ref="A46:N46"/>
    <mergeCell ref="E5:G5"/>
    <mergeCell ref="H5:H6"/>
    <mergeCell ref="I5:I6"/>
    <mergeCell ref="J5:J6"/>
    <mergeCell ref="K5:K6"/>
    <mergeCell ref="L5:L6"/>
    <mergeCell ref="M5:M6"/>
    <mergeCell ref="N5:N6"/>
    <mergeCell ref="A45:M45"/>
  </mergeCells>
  <hyperlinks>
    <hyperlink ref="A3" location="Sommaire!A2" display="Retour au sommaire"/>
  </hyperlinks>
  <pageMargins left="0.78740157499999996" right="0.78740157499999996" top="0.984251969" bottom="0.984251969" header="0.4921259845" footer="0.4921259845"/>
  <pageSetup paperSize="9"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X22"/>
  <sheetViews>
    <sheetView showGridLines="0" tabSelected="1" zoomScaleNormal="100" workbookViewId="0">
      <selection activeCell="A24" sqref="A24"/>
    </sheetView>
  </sheetViews>
  <sheetFormatPr baseColWidth="10" defaultRowHeight="12.75" x14ac:dyDescent="0.2"/>
  <cols>
    <col min="1" max="1" width="26.7109375" style="105" customWidth="1"/>
    <col min="2" max="2" width="14" style="105" customWidth="1"/>
    <col min="3" max="9" width="10" style="105" customWidth="1"/>
    <col min="10" max="10" width="9.42578125" style="105" customWidth="1"/>
    <col min="11" max="11" width="9.85546875" style="105" customWidth="1"/>
    <col min="12" max="16384" width="11.42578125" style="105"/>
  </cols>
  <sheetData>
    <row r="1" spans="1:24" ht="15" x14ac:dyDescent="0.25">
      <c r="A1" s="271" t="s">
        <v>294</v>
      </c>
      <c r="B1" s="45"/>
      <c r="C1" s="45"/>
      <c r="D1" s="45"/>
      <c r="E1" s="45"/>
      <c r="F1" s="45"/>
      <c r="G1" s="45"/>
      <c r="H1" s="45"/>
      <c r="I1" s="45"/>
      <c r="J1" s="234"/>
      <c r="K1" s="234"/>
      <c r="L1" s="234"/>
    </row>
    <row r="2" spans="1:24" ht="12" customHeight="1" x14ac:dyDescent="0.25">
      <c r="A2" s="235" t="s">
        <v>163</v>
      </c>
      <c r="B2" s="45"/>
      <c r="C2" s="45"/>
      <c r="D2" s="45"/>
      <c r="E2" s="45"/>
      <c r="F2" s="45"/>
      <c r="G2" s="45"/>
      <c r="H2" s="45"/>
      <c r="I2" s="45"/>
      <c r="J2" s="45"/>
    </row>
    <row r="3" spans="1:24" ht="12" customHeight="1" x14ac:dyDescent="0.25">
      <c r="A3" s="235"/>
      <c r="B3" s="45"/>
      <c r="C3" s="45"/>
      <c r="D3" s="45"/>
      <c r="E3" s="45"/>
      <c r="F3" s="45"/>
      <c r="G3" s="45"/>
      <c r="H3" s="45"/>
      <c r="I3" s="45"/>
      <c r="J3" s="45"/>
    </row>
    <row r="4" spans="1:24" ht="13.5" thickBot="1" x14ac:dyDescent="0.25">
      <c r="A4" s="349"/>
      <c r="B4" s="350"/>
      <c r="C4" s="59" t="s">
        <v>52</v>
      </c>
      <c r="D4" s="59" t="s">
        <v>51</v>
      </c>
      <c r="E4" s="59" t="s">
        <v>50</v>
      </c>
      <c r="F4" s="59" t="s">
        <v>49</v>
      </c>
      <c r="G4" s="59" t="s">
        <v>48</v>
      </c>
      <c r="H4" s="60" t="s">
        <v>78</v>
      </c>
      <c r="I4" s="59" t="s">
        <v>80</v>
      </c>
      <c r="J4" s="61" t="s">
        <v>83</v>
      </c>
      <c r="K4" s="61" t="s">
        <v>115</v>
      </c>
      <c r="L4" s="61" t="s">
        <v>129</v>
      </c>
      <c r="M4" s="61" t="s">
        <v>134</v>
      </c>
      <c r="N4" s="61" t="s">
        <v>165</v>
      </c>
      <c r="O4" s="61" t="s">
        <v>178</v>
      </c>
      <c r="P4" s="61" t="s">
        <v>200</v>
      </c>
    </row>
    <row r="5" spans="1:24" x14ac:dyDescent="0.2">
      <c r="A5" s="354" t="s">
        <v>73</v>
      </c>
      <c r="B5" s="355"/>
      <c r="C5" s="48">
        <v>452616</v>
      </c>
      <c r="D5" s="48">
        <v>496427</v>
      </c>
      <c r="E5" s="48">
        <v>593057</v>
      </c>
      <c r="F5" s="48">
        <v>655858</v>
      </c>
      <c r="G5" s="48">
        <v>681078</v>
      </c>
      <c r="H5" s="46">
        <v>691215</v>
      </c>
      <c r="I5" s="46">
        <v>696983</v>
      </c>
      <c r="J5" s="50">
        <v>712166</v>
      </c>
      <c r="K5" s="50">
        <v>717955</v>
      </c>
      <c r="L5" s="50">
        <v>749562</v>
      </c>
      <c r="M5" s="50">
        <v>720043</v>
      </c>
      <c r="N5" s="50">
        <v>665212</v>
      </c>
      <c r="O5" s="50">
        <v>679044</v>
      </c>
      <c r="P5" s="51">
        <v>661686</v>
      </c>
    </row>
    <row r="6" spans="1:24" x14ac:dyDescent="0.2">
      <c r="A6" s="356" t="s">
        <v>74</v>
      </c>
      <c r="B6" s="357"/>
      <c r="C6" s="49"/>
      <c r="D6" s="49"/>
      <c r="E6" s="49">
        <v>23344</v>
      </c>
      <c r="F6" s="49">
        <v>33876</v>
      </c>
      <c r="G6" s="49">
        <v>36239</v>
      </c>
      <c r="H6" s="47">
        <v>39110</v>
      </c>
      <c r="I6" s="47">
        <v>41666</v>
      </c>
      <c r="J6" s="51">
        <v>41993</v>
      </c>
      <c r="K6" s="51">
        <v>38757</v>
      </c>
      <c r="L6" s="51">
        <v>45353</v>
      </c>
      <c r="M6" s="51">
        <v>46527</v>
      </c>
      <c r="N6" s="51">
        <v>46269</v>
      </c>
      <c r="O6" s="51">
        <v>46378</v>
      </c>
      <c r="P6" s="51">
        <v>44152</v>
      </c>
    </row>
    <row r="7" spans="1:24" ht="15" x14ac:dyDescent="0.25">
      <c r="A7" s="358" t="s">
        <v>75</v>
      </c>
      <c r="B7" s="359"/>
      <c r="C7" s="95">
        <v>27.047257835353111</v>
      </c>
      <c r="D7" s="95">
        <v>28.7</v>
      </c>
      <c r="E7" s="95">
        <v>33.437331795752307</v>
      </c>
      <c r="F7" s="95">
        <v>34.536665852406287</v>
      </c>
      <c r="G7" s="95">
        <v>34.759576864189093</v>
      </c>
      <c r="H7" s="96"/>
      <c r="I7" s="97"/>
      <c r="J7" s="98"/>
      <c r="K7" s="98"/>
      <c r="L7" s="98"/>
      <c r="M7" s="98"/>
      <c r="N7" s="98"/>
      <c r="O7" s="98"/>
    </row>
    <row r="8" spans="1:24" ht="13.5" thickBot="1" x14ac:dyDescent="0.25">
      <c r="A8" s="358" t="s">
        <v>106</v>
      </c>
      <c r="B8" s="359"/>
      <c r="C8" s="99"/>
      <c r="D8" s="99"/>
      <c r="E8" s="99"/>
      <c r="F8" s="95">
        <v>37.165641679511012</v>
      </c>
      <c r="G8" s="95">
        <v>37.862299014363536</v>
      </c>
      <c r="H8" s="100">
        <v>37.7005168867572</v>
      </c>
      <c r="I8" s="100">
        <v>37.363845157607628</v>
      </c>
      <c r="J8" s="101">
        <v>37.725072691241927</v>
      </c>
      <c r="K8" s="101">
        <v>36.792318430314666</v>
      </c>
      <c r="L8" s="101">
        <v>38.4</v>
      </c>
      <c r="M8" s="101">
        <v>37.700000000000003</v>
      </c>
      <c r="N8" s="101">
        <v>36.299999999999997</v>
      </c>
      <c r="O8" s="101">
        <v>37.200000000000003</v>
      </c>
      <c r="P8" s="101">
        <v>35.799999999999997</v>
      </c>
    </row>
    <row r="9" spans="1:24" s="106" customFormat="1" ht="12.75" customHeight="1" x14ac:dyDescent="0.2">
      <c r="A9" s="360" t="s">
        <v>173</v>
      </c>
      <c r="B9" s="361"/>
      <c r="C9" s="92"/>
      <c r="D9" s="92"/>
      <c r="E9" s="92"/>
      <c r="F9" s="92"/>
      <c r="G9" s="92"/>
      <c r="H9" s="92"/>
      <c r="I9" s="92"/>
      <c r="J9" s="92"/>
      <c r="K9" s="92"/>
      <c r="L9" s="92"/>
      <c r="M9" s="92"/>
      <c r="N9" s="92"/>
      <c r="O9" s="92"/>
      <c r="P9" s="92"/>
    </row>
    <row r="10" spans="1:24" s="107" customFormat="1" ht="15" x14ac:dyDescent="0.2">
      <c r="A10" s="93" t="s">
        <v>176</v>
      </c>
      <c r="B10" s="94" t="s">
        <v>107</v>
      </c>
      <c r="C10" s="102">
        <v>26.6</v>
      </c>
      <c r="D10" s="102">
        <v>28.8</v>
      </c>
      <c r="E10" s="102">
        <v>33.800000000000004</v>
      </c>
      <c r="F10" s="102">
        <v>34.699999999999996</v>
      </c>
      <c r="G10" s="102">
        <v>34.5</v>
      </c>
      <c r="H10" s="102"/>
      <c r="I10" s="102"/>
      <c r="J10" s="102"/>
      <c r="K10" s="102"/>
      <c r="L10" s="102"/>
      <c r="M10" s="102"/>
      <c r="N10" s="102"/>
      <c r="O10" s="102"/>
      <c r="P10" s="129"/>
      <c r="Q10" s="129"/>
      <c r="R10" s="129"/>
      <c r="S10" s="241"/>
    </row>
    <row r="11" spans="1:24" x14ac:dyDescent="0.2">
      <c r="A11" s="93" t="s">
        <v>54</v>
      </c>
      <c r="B11" s="94" t="s">
        <v>108</v>
      </c>
      <c r="C11" s="102"/>
      <c r="D11" s="102"/>
      <c r="E11" s="102"/>
      <c r="F11" s="102">
        <v>39.5</v>
      </c>
      <c r="G11" s="102">
        <v>39.900000000000006</v>
      </c>
      <c r="H11" s="102">
        <v>40</v>
      </c>
      <c r="I11" s="102">
        <v>39.5</v>
      </c>
      <c r="J11" s="102">
        <v>40</v>
      </c>
      <c r="K11" s="102">
        <v>38.986622735466064</v>
      </c>
      <c r="L11" s="102">
        <v>41.021434441602331</v>
      </c>
      <c r="M11" s="102">
        <v>40.299999999999997</v>
      </c>
      <c r="N11" s="102">
        <v>39.1</v>
      </c>
      <c r="O11" s="102">
        <v>40.1</v>
      </c>
      <c r="P11" s="102">
        <v>38.700000000000003</v>
      </c>
      <c r="Q11" s="129"/>
      <c r="R11" s="129"/>
      <c r="S11" s="129"/>
    </row>
    <row r="12" spans="1:24" x14ac:dyDescent="0.2">
      <c r="A12" s="93" t="s">
        <v>109</v>
      </c>
      <c r="B12" s="94" t="s">
        <v>107</v>
      </c>
      <c r="C12" s="102">
        <v>42.4</v>
      </c>
      <c r="D12" s="102">
        <v>42.8</v>
      </c>
      <c r="E12" s="102">
        <v>44.1</v>
      </c>
      <c r="F12" s="102">
        <v>47.5</v>
      </c>
      <c r="G12" s="102">
        <v>50.3</v>
      </c>
      <c r="H12" s="102"/>
      <c r="I12" s="102"/>
      <c r="J12" s="102"/>
      <c r="K12" s="102"/>
      <c r="L12" s="102"/>
      <c r="M12" s="102"/>
      <c r="N12" s="102"/>
      <c r="O12" s="102"/>
      <c r="P12" s="129"/>
      <c r="Q12" s="129"/>
      <c r="R12" s="129"/>
      <c r="S12" s="129"/>
    </row>
    <row r="13" spans="1:24" x14ac:dyDescent="0.2">
      <c r="A13" s="93" t="s">
        <v>110</v>
      </c>
      <c r="B13" s="94" t="s">
        <v>108</v>
      </c>
      <c r="C13" s="102"/>
      <c r="D13" s="102"/>
      <c r="E13" s="102"/>
      <c r="F13" s="102">
        <v>51</v>
      </c>
      <c r="G13" s="102">
        <v>53.800000000000004</v>
      </c>
      <c r="H13" s="102">
        <v>54.300000000000004</v>
      </c>
      <c r="I13" s="102">
        <v>55.000000000000007</v>
      </c>
      <c r="J13" s="102">
        <v>54.6</v>
      </c>
      <c r="K13" s="102">
        <v>54.049334709373042</v>
      </c>
      <c r="L13" s="102">
        <v>54.931435323861614</v>
      </c>
      <c r="M13" s="102">
        <v>54.3</v>
      </c>
      <c r="N13" s="102">
        <v>52.6</v>
      </c>
      <c r="O13" s="102">
        <v>54.8</v>
      </c>
      <c r="P13" s="102">
        <v>52.5</v>
      </c>
      <c r="Q13" s="129"/>
      <c r="R13" s="129"/>
      <c r="S13" s="129"/>
    </row>
    <row r="14" spans="1:24" ht="15" x14ac:dyDescent="0.25">
      <c r="A14" s="93" t="s">
        <v>37</v>
      </c>
      <c r="B14" s="94" t="s">
        <v>107</v>
      </c>
      <c r="C14" s="102">
        <v>17.100000000000001</v>
      </c>
      <c r="D14" s="102">
        <v>19</v>
      </c>
      <c r="E14" s="102">
        <v>25.7</v>
      </c>
      <c r="F14" s="102">
        <v>27.700000000000003</v>
      </c>
      <c r="G14" s="102">
        <v>28.4</v>
      </c>
      <c r="H14" s="102"/>
      <c r="I14" s="102"/>
      <c r="J14" s="102"/>
      <c r="K14" s="102"/>
      <c r="L14" s="102"/>
      <c r="M14" s="102"/>
      <c r="N14" s="102"/>
      <c r="O14" s="102"/>
      <c r="P14" s="129"/>
      <c r="Q14" s="129"/>
      <c r="R14" s="129"/>
      <c r="S14" s="129"/>
      <c r="T14" s="45"/>
      <c r="U14" s="45"/>
      <c r="V14" s="45"/>
      <c r="W14" s="45"/>
      <c r="X14" s="45"/>
    </row>
    <row r="15" spans="1:24" ht="15" x14ac:dyDescent="0.25">
      <c r="A15" s="93" t="s">
        <v>37</v>
      </c>
      <c r="B15" s="94" t="s">
        <v>108</v>
      </c>
      <c r="C15" s="102"/>
      <c r="D15" s="102"/>
      <c r="E15" s="102"/>
      <c r="F15" s="102">
        <v>27.6</v>
      </c>
      <c r="G15" s="102">
        <v>28.4</v>
      </c>
      <c r="H15" s="102">
        <v>28.799999999999997</v>
      </c>
      <c r="I15" s="102">
        <v>28.9</v>
      </c>
      <c r="J15" s="102">
        <v>28.799999999999997</v>
      </c>
      <c r="K15" s="102">
        <v>28.307677318784101</v>
      </c>
      <c r="L15" s="102">
        <v>27.321772170397253</v>
      </c>
      <c r="M15" s="102">
        <v>26.8</v>
      </c>
      <c r="N15" s="102">
        <v>26.5</v>
      </c>
      <c r="O15" s="102">
        <v>28.3</v>
      </c>
      <c r="P15" s="102">
        <v>26.4</v>
      </c>
      <c r="Q15" s="129"/>
      <c r="R15" s="129"/>
      <c r="S15" s="129"/>
      <c r="T15" s="45"/>
      <c r="U15" s="45"/>
      <c r="V15" s="45"/>
      <c r="W15" s="45"/>
      <c r="X15" s="45"/>
    </row>
    <row r="16" spans="1:24" ht="15" customHeight="1" x14ac:dyDescent="0.25">
      <c r="A16" s="351" t="s">
        <v>174</v>
      </c>
      <c r="B16" s="351"/>
      <c r="C16" s="351"/>
      <c r="D16" s="351"/>
      <c r="E16" s="351"/>
      <c r="F16" s="351"/>
      <c r="G16" s="351"/>
      <c r="H16" s="351"/>
      <c r="I16" s="351"/>
      <c r="J16" s="45"/>
      <c r="K16" s="45"/>
      <c r="L16" s="196"/>
      <c r="M16" s="45"/>
      <c r="N16" s="45"/>
      <c r="O16" s="45"/>
      <c r="P16" s="45"/>
      <c r="Q16" s="45"/>
      <c r="R16" s="45"/>
      <c r="S16" s="45"/>
      <c r="T16" s="45"/>
      <c r="U16" s="45"/>
      <c r="V16" s="45"/>
      <c r="W16" s="45"/>
      <c r="X16" s="45"/>
    </row>
    <row r="17" spans="1:24" ht="28.5" customHeight="1" x14ac:dyDescent="0.25">
      <c r="A17" s="352" t="s">
        <v>175</v>
      </c>
      <c r="B17" s="352"/>
      <c r="C17" s="352"/>
      <c r="D17" s="352"/>
      <c r="E17" s="352"/>
      <c r="F17" s="352"/>
      <c r="G17" s="352"/>
      <c r="H17" s="352"/>
      <c r="I17" s="352"/>
      <c r="J17" s="45"/>
      <c r="K17" s="45"/>
      <c r="L17" s="45"/>
      <c r="M17" s="45"/>
      <c r="N17" s="45"/>
      <c r="O17" s="45"/>
      <c r="P17" s="45"/>
      <c r="Q17" s="45"/>
      <c r="R17" s="45"/>
      <c r="S17" s="45"/>
      <c r="T17" s="45"/>
      <c r="U17" s="45"/>
      <c r="V17" s="45"/>
      <c r="W17" s="45"/>
      <c r="X17" s="45"/>
    </row>
    <row r="18" spans="1:24" x14ac:dyDescent="0.2">
      <c r="A18" s="353" t="s">
        <v>168</v>
      </c>
      <c r="B18" s="353"/>
      <c r="C18" s="353"/>
      <c r="D18" s="239"/>
      <c r="E18" s="14"/>
      <c r="F18" s="14"/>
      <c r="G18" s="14"/>
      <c r="H18" s="14"/>
    </row>
    <row r="19" spans="1:24" ht="29.25" customHeight="1" x14ac:dyDescent="0.2">
      <c r="A19" s="313" t="s">
        <v>299</v>
      </c>
      <c r="B19" s="313"/>
      <c r="C19" s="313"/>
      <c r="D19" s="313"/>
      <c r="E19" s="313"/>
      <c r="F19" s="313"/>
      <c r="G19" s="313"/>
      <c r="H19" s="313"/>
      <c r="I19" s="313"/>
      <c r="J19" s="313"/>
      <c r="K19" s="313"/>
      <c r="L19" s="313"/>
      <c r="M19" s="313"/>
    </row>
    <row r="20" spans="1:24" ht="15" x14ac:dyDescent="0.25">
      <c r="A20" s="45"/>
      <c r="B20" s="45"/>
      <c r="C20" s="45"/>
      <c r="D20" s="45"/>
      <c r="E20" s="45"/>
      <c r="F20" s="45"/>
      <c r="G20" s="45"/>
      <c r="H20" s="45"/>
      <c r="I20" s="45"/>
      <c r="J20" s="45"/>
      <c r="K20" s="45"/>
      <c r="L20" s="45"/>
      <c r="M20" s="45"/>
      <c r="N20" s="45"/>
      <c r="O20" s="45"/>
      <c r="P20" s="45"/>
      <c r="Q20" s="45"/>
      <c r="R20" s="45"/>
      <c r="S20" s="45"/>
      <c r="T20" s="45"/>
      <c r="U20" s="45"/>
      <c r="V20" s="45"/>
      <c r="W20" s="45"/>
      <c r="X20" s="45"/>
    </row>
    <row r="21" spans="1:24" ht="15" x14ac:dyDescent="0.25">
      <c r="A21" s="45"/>
      <c r="B21" s="45"/>
      <c r="C21" s="45"/>
      <c r="D21" s="45"/>
      <c r="E21" s="45"/>
      <c r="F21" s="45"/>
      <c r="G21" s="45"/>
      <c r="H21" s="45"/>
      <c r="I21" s="45"/>
      <c r="J21" s="45"/>
      <c r="K21" s="45"/>
      <c r="L21" s="45"/>
      <c r="M21" s="45"/>
      <c r="N21" s="45"/>
      <c r="O21" s="45"/>
      <c r="P21" s="45"/>
      <c r="Q21" s="45"/>
      <c r="R21" s="45"/>
      <c r="S21" s="45"/>
      <c r="T21" s="45"/>
      <c r="U21" s="45"/>
      <c r="V21" s="45"/>
      <c r="W21" s="45"/>
      <c r="X21" s="45"/>
    </row>
    <row r="22" spans="1:24" ht="15" x14ac:dyDescent="0.25">
      <c r="A22" s="45"/>
      <c r="B22" s="45"/>
      <c r="C22" s="45"/>
      <c r="D22" s="45"/>
      <c r="E22" s="45"/>
      <c r="F22" s="45"/>
      <c r="G22" s="45"/>
      <c r="H22" s="45"/>
      <c r="I22" s="45"/>
      <c r="J22" s="45"/>
      <c r="K22" s="45"/>
      <c r="L22" s="45"/>
      <c r="M22" s="45"/>
      <c r="N22" s="45"/>
      <c r="O22" s="45"/>
      <c r="P22" s="45"/>
      <c r="Q22" s="45"/>
      <c r="R22" s="45"/>
      <c r="S22" s="45"/>
      <c r="T22" s="45"/>
      <c r="U22" s="45"/>
      <c r="V22" s="45"/>
      <c r="W22" s="45"/>
      <c r="X22" s="45"/>
    </row>
  </sheetData>
  <mergeCells count="10">
    <mergeCell ref="A4:B4"/>
    <mergeCell ref="A19:M19"/>
    <mergeCell ref="A16:I16"/>
    <mergeCell ref="A17:I17"/>
    <mergeCell ref="A18:C18"/>
    <mergeCell ref="A5:B5"/>
    <mergeCell ref="A6:B6"/>
    <mergeCell ref="A7:B7"/>
    <mergeCell ref="A8:B8"/>
    <mergeCell ref="A9:B9"/>
  </mergeCells>
  <hyperlinks>
    <hyperlink ref="A2" location="Sommaire!A2" display="Retour au sommair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K48"/>
  <sheetViews>
    <sheetView showGridLines="0" workbookViewId="0"/>
  </sheetViews>
  <sheetFormatPr baseColWidth="10" defaultRowHeight="11.25" x14ac:dyDescent="0.2"/>
  <cols>
    <col min="1" max="1" width="9.7109375" style="245" customWidth="1"/>
    <col min="2" max="2" width="13.7109375" style="245" customWidth="1"/>
    <col min="3" max="3" width="13.85546875" style="245" customWidth="1"/>
    <col min="4" max="7" width="12.28515625" style="245" customWidth="1"/>
    <col min="8" max="9" width="9.7109375" style="245" customWidth="1"/>
    <col min="10" max="10" width="13.5703125" style="245" customWidth="1"/>
    <col min="11" max="16384" width="11.42578125" style="245"/>
  </cols>
  <sheetData>
    <row r="1" spans="1:11" ht="15" x14ac:dyDescent="0.2">
      <c r="A1" s="272" t="s">
        <v>262</v>
      </c>
      <c r="B1" s="244"/>
      <c r="C1" s="244"/>
      <c r="D1" s="244"/>
      <c r="E1" s="244"/>
      <c r="F1" s="244"/>
      <c r="G1" s="244"/>
      <c r="H1" s="244"/>
      <c r="I1" s="244"/>
    </row>
    <row r="2" spans="1:11" ht="12" x14ac:dyDescent="0.2">
      <c r="A2" s="113" t="s">
        <v>187</v>
      </c>
      <c r="B2" s="244"/>
      <c r="C2" s="244"/>
      <c r="D2" s="244"/>
      <c r="E2" s="244"/>
      <c r="F2" s="244"/>
      <c r="G2" s="244"/>
      <c r="H2" s="244"/>
      <c r="I2" s="244"/>
    </row>
    <row r="3" spans="1:11" ht="12" x14ac:dyDescent="0.2">
      <c r="A3" s="235" t="s">
        <v>163</v>
      </c>
      <c r="B3" s="244"/>
      <c r="C3" s="244"/>
      <c r="D3" s="244"/>
      <c r="E3" s="244"/>
      <c r="F3" s="244"/>
      <c r="G3" s="244"/>
      <c r="H3" s="244"/>
      <c r="I3" s="244"/>
    </row>
    <row r="4" spans="1:11" ht="12" x14ac:dyDescent="0.2">
      <c r="A4" s="246"/>
      <c r="B4" s="247"/>
      <c r="D4" s="247"/>
      <c r="E4" s="247"/>
      <c r="F4" s="247"/>
      <c r="G4" s="247"/>
      <c r="H4" s="244"/>
      <c r="I4" s="244"/>
    </row>
    <row r="5" spans="1:11" s="250" customFormat="1" ht="47.25" customHeight="1" x14ac:dyDescent="0.2">
      <c r="A5" s="248"/>
      <c r="B5" s="249" t="s">
        <v>246</v>
      </c>
      <c r="C5" s="249" t="s">
        <v>247</v>
      </c>
      <c r="D5" s="249" t="s">
        <v>248</v>
      </c>
      <c r="E5" s="249" t="s">
        <v>249</v>
      </c>
      <c r="F5" s="249" t="s">
        <v>250</v>
      </c>
      <c r="G5" s="249" t="s">
        <v>251</v>
      </c>
      <c r="H5" s="249" t="s">
        <v>1</v>
      </c>
      <c r="K5" s="245"/>
    </row>
    <row r="6" spans="1:11" s="250" customFormat="1" ht="12.75" x14ac:dyDescent="0.2">
      <c r="A6" s="251" t="s">
        <v>46</v>
      </c>
      <c r="B6" s="252">
        <v>1975905</v>
      </c>
      <c r="C6" s="252">
        <v>393122</v>
      </c>
      <c r="D6" s="252">
        <v>53748</v>
      </c>
      <c r="E6" s="252">
        <v>85028</v>
      </c>
      <c r="F6" s="252">
        <f>B6+D6</f>
        <v>2029653</v>
      </c>
      <c r="G6" s="252">
        <f>C6+E6</f>
        <v>478150</v>
      </c>
      <c r="H6" s="252">
        <f>F6+G6</f>
        <v>2507803</v>
      </c>
      <c r="I6" s="295"/>
      <c r="J6" s="295"/>
      <c r="K6" s="245"/>
    </row>
    <row r="7" spans="1:11" s="250" customFormat="1" ht="12.75" x14ac:dyDescent="0.2">
      <c r="A7" s="251" t="s">
        <v>55</v>
      </c>
      <c r="B7" s="252">
        <v>2021211</v>
      </c>
      <c r="C7" s="252">
        <v>404672</v>
      </c>
      <c r="D7" s="252">
        <v>56890</v>
      </c>
      <c r="E7" s="252">
        <v>87123</v>
      </c>
      <c r="F7" s="252">
        <f t="shared" ref="F7:F16" si="0">B7+D7</f>
        <v>2078101</v>
      </c>
      <c r="G7" s="252">
        <f t="shared" ref="G7:G16" si="1">C7+E7</f>
        <v>491795</v>
      </c>
      <c r="H7" s="252">
        <f t="shared" ref="H7:H16" si="2">F7+G7</f>
        <v>2569896</v>
      </c>
      <c r="I7" s="295"/>
      <c r="J7" s="295"/>
      <c r="K7" s="245"/>
    </row>
    <row r="8" spans="1:11" s="250" customFormat="1" ht="12.75" x14ac:dyDescent="0.2">
      <c r="A8" s="251" t="s">
        <v>79</v>
      </c>
      <c r="B8" s="252">
        <v>2039798</v>
      </c>
      <c r="C8" s="252">
        <v>425064</v>
      </c>
      <c r="D8" s="252">
        <v>60977</v>
      </c>
      <c r="E8" s="252">
        <v>91477</v>
      </c>
      <c r="F8" s="252">
        <f t="shared" si="0"/>
        <v>2100775</v>
      </c>
      <c r="G8" s="252">
        <f t="shared" si="1"/>
        <v>516541</v>
      </c>
      <c r="H8" s="252">
        <f t="shared" si="2"/>
        <v>2617316</v>
      </c>
      <c r="I8" s="295"/>
      <c r="J8" s="295"/>
      <c r="K8" s="245"/>
    </row>
    <row r="9" spans="1:11" s="250" customFormat="1" ht="12.75" x14ac:dyDescent="0.2">
      <c r="A9" s="251" t="s">
        <v>104</v>
      </c>
      <c r="B9" s="252">
        <v>2057165</v>
      </c>
      <c r="C9" s="252">
        <v>457973</v>
      </c>
      <c r="D9" s="252">
        <v>66927</v>
      </c>
      <c r="E9" s="252">
        <v>107744</v>
      </c>
      <c r="F9" s="252">
        <f t="shared" si="0"/>
        <v>2124092</v>
      </c>
      <c r="G9" s="252">
        <f t="shared" si="1"/>
        <v>565717</v>
      </c>
      <c r="H9" s="252">
        <f t="shared" si="2"/>
        <v>2689809</v>
      </c>
      <c r="I9" s="295"/>
      <c r="J9" s="295"/>
      <c r="K9" s="245"/>
    </row>
    <row r="10" spans="1:11" s="250" customFormat="1" ht="12.75" x14ac:dyDescent="0.2">
      <c r="A10" s="251" t="s">
        <v>105</v>
      </c>
      <c r="B10" s="252">
        <v>2092392</v>
      </c>
      <c r="C10" s="252">
        <v>482394</v>
      </c>
      <c r="D10" s="252">
        <v>72056</v>
      </c>
      <c r="E10" s="252">
        <v>107744</v>
      </c>
      <c r="F10" s="252">
        <f t="shared" si="0"/>
        <v>2164448</v>
      </c>
      <c r="G10" s="252">
        <f t="shared" si="1"/>
        <v>590138</v>
      </c>
      <c r="H10" s="252">
        <f t="shared" si="2"/>
        <v>2754586</v>
      </c>
      <c r="I10" s="295"/>
      <c r="J10" s="295"/>
    </row>
    <row r="11" spans="1:11" s="250" customFormat="1" ht="12.75" x14ac:dyDescent="0.2">
      <c r="A11" s="251" t="s">
        <v>131</v>
      </c>
      <c r="B11" s="252">
        <v>2111807</v>
      </c>
      <c r="C11" s="252">
        <v>491349</v>
      </c>
      <c r="D11" s="252">
        <v>77950</v>
      </c>
      <c r="E11" s="252">
        <v>125896</v>
      </c>
      <c r="F11" s="252">
        <f t="shared" si="0"/>
        <v>2189757</v>
      </c>
      <c r="G11" s="252">
        <f t="shared" si="1"/>
        <v>617245</v>
      </c>
      <c r="H11" s="252">
        <f t="shared" si="2"/>
        <v>2807002</v>
      </c>
      <c r="I11" s="295"/>
      <c r="J11" s="295"/>
    </row>
    <row r="12" spans="1:11" s="250" customFormat="1" ht="12.75" x14ac:dyDescent="0.2">
      <c r="A12" s="189" t="s">
        <v>132</v>
      </c>
      <c r="B12" s="252">
        <v>2130533</v>
      </c>
      <c r="C12" s="252">
        <v>441630</v>
      </c>
      <c r="D12" s="252">
        <v>94857</v>
      </c>
      <c r="E12" s="252">
        <v>228474</v>
      </c>
      <c r="F12" s="252">
        <f t="shared" si="0"/>
        <v>2225390</v>
      </c>
      <c r="G12" s="252">
        <f t="shared" si="1"/>
        <v>670104</v>
      </c>
      <c r="H12" s="252">
        <f t="shared" si="2"/>
        <v>2895494</v>
      </c>
      <c r="I12" s="295"/>
      <c r="J12" s="295"/>
    </row>
    <row r="13" spans="1:11" s="250" customFormat="1" ht="12.75" x14ac:dyDescent="0.2">
      <c r="A13" s="189" t="s">
        <v>133</v>
      </c>
      <c r="B13" s="252">
        <v>2116865</v>
      </c>
      <c r="C13" s="252">
        <v>382669</v>
      </c>
      <c r="D13" s="252">
        <v>120225</v>
      </c>
      <c r="E13" s="252">
        <v>359404</v>
      </c>
      <c r="F13" s="252">
        <f t="shared" si="0"/>
        <v>2237090</v>
      </c>
      <c r="G13" s="252">
        <f t="shared" si="1"/>
        <v>742073</v>
      </c>
      <c r="H13" s="252">
        <f t="shared" si="2"/>
        <v>2979163</v>
      </c>
      <c r="I13" s="295"/>
      <c r="J13" s="295"/>
    </row>
    <row r="14" spans="1:11" s="250" customFormat="1" ht="12.75" x14ac:dyDescent="0.2">
      <c r="A14" s="189" t="s">
        <v>164</v>
      </c>
      <c r="B14" s="252">
        <v>2033543</v>
      </c>
      <c r="C14" s="252">
        <v>327273</v>
      </c>
      <c r="D14" s="252">
        <v>135527</v>
      </c>
      <c r="E14" s="252">
        <v>440734</v>
      </c>
      <c r="F14" s="252">
        <f t="shared" si="0"/>
        <v>2169070</v>
      </c>
      <c r="G14" s="252">
        <f t="shared" si="1"/>
        <v>768007</v>
      </c>
      <c r="H14" s="252">
        <f t="shared" si="2"/>
        <v>2937077</v>
      </c>
      <c r="I14" s="295"/>
      <c r="J14" s="295"/>
    </row>
    <row r="15" spans="1:11" s="250" customFormat="1" ht="12.75" x14ac:dyDescent="0.2">
      <c r="A15" s="189" t="s">
        <v>179</v>
      </c>
      <c r="B15" s="252">
        <v>2032020</v>
      </c>
      <c r="C15" s="252">
        <v>303853</v>
      </c>
      <c r="D15" s="252">
        <v>148739</v>
      </c>
      <c r="E15" s="252">
        <v>487086</v>
      </c>
      <c r="F15" s="252">
        <f t="shared" si="0"/>
        <v>2180759</v>
      </c>
      <c r="G15" s="252">
        <f t="shared" si="1"/>
        <v>790939</v>
      </c>
      <c r="H15" s="252">
        <f>F15+G15</f>
        <v>2971698</v>
      </c>
      <c r="I15" s="295"/>
      <c r="J15" s="295"/>
    </row>
    <row r="16" spans="1:11" s="250" customFormat="1" ht="12.75" x14ac:dyDescent="0.2">
      <c r="A16" s="189" t="s">
        <v>235</v>
      </c>
      <c r="B16" s="252">
        <v>2060845</v>
      </c>
      <c r="C16" s="252">
        <v>294011</v>
      </c>
      <c r="D16" s="252">
        <v>152272</v>
      </c>
      <c r="E16" s="252">
        <v>505658</v>
      </c>
      <c r="F16" s="252">
        <f t="shared" si="0"/>
        <v>2213117</v>
      </c>
      <c r="G16" s="252">
        <f t="shared" si="1"/>
        <v>799669</v>
      </c>
      <c r="H16" s="252">
        <f t="shared" si="2"/>
        <v>3012786</v>
      </c>
      <c r="I16" s="295"/>
      <c r="J16" s="295"/>
      <c r="K16" s="295"/>
    </row>
    <row r="17" spans="1:11" ht="15.75" customHeight="1" x14ac:dyDescent="0.2">
      <c r="A17" s="228" t="s">
        <v>170</v>
      </c>
      <c r="B17" s="244"/>
      <c r="C17" s="229"/>
      <c r="D17" s="244"/>
      <c r="E17" s="244"/>
      <c r="F17" s="244"/>
      <c r="G17" s="244"/>
      <c r="H17" s="250"/>
      <c r="I17" s="230"/>
    </row>
    <row r="18" spans="1:11" ht="43.5" customHeight="1" x14ac:dyDescent="0.2">
      <c r="A18" s="313" t="s">
        <v>299</v>
      </c>
      <c r="B18" s="313"/>
      <c r="C18" s="313"/>
      <c r="D18" s="313"/>
      <c r="E18" s="313"/>
      <c r="F18" s="313"/>
      <c r="G18" s="313"/>
      <c r="H18" s="313"/>
      <c r="I18" s="313"/>
    </row>
    <row r="19" spans="1:11" x14ac:dyDescent="0.2">
      <c r="I19" s="252"/>
    </row>
    <row r="20" spans="1:11" s="250" customFormat="1" ht="45" customHeight="1" x14ac:dyDescent="0.2">
      <c r="A20" s="314" t="s">
        <v>262</v>
      </c>
      <c r="B20" s="314"/>
      <c r="C20" s="314"/>
      <c r="D20" s="314"/>
      <c r="E20" s="314"/>
      <c r="F20" s="314"/>
      <c r="G20" s="314"/>
      <c r="H20" s="314"/>
      <c r="I20" s="314"/>
    </row>
    <row r="21" spans="1:11" s="250" customFormat="1" ht="10.5" customHeight="1" x14ac:dyDescent="0.2">
      <c r="A21" s="120" t="s">
        <v>128</v>
      </c>
      <c r="B21" s="242"/>
      <c r="C21" s="279"/>
      <c r="D21" s="279"/>
      <c r="E21" s="279"/>
      <c r="F21" s="279"/>
      <c r="G21" s="279"/>
      <c r="H21" s="242"/>
      <c r="I21" s="242"/>
    </row>
    <row r="22" spans="1:11" s="250" customFormat="1" ht="12.75" x14ac:dyDescent="0.2">
      <c r="K22" s="253"/>
    </row>
    <row r="23" spans="1:11" s="250" customFormat="1" ht="12.75" x14ac:dyDescent="0.2"/>
    <row r="24" spans="1:11" s="250" customFormat="1" ht="12.75" x14ac:dyDescent="0.2"/>
    <row r="25" spans="1:11" s="250" customFormat="1" ht="12.75" x14ac:dyDescent="0.2"/>
    <row r="26" spans="1:11" s="250" customFormat="1" ht="12.75" x14ac:dyDescent="0.2"/>
    <row r="27" spans="1:11" s="250" customFormat="1" ht="12.75" x14ac:dyDescent="0.2"/>
    <row r="28" spans="1:11" s="250" customFormat="1" ht="12.75" x14ac:dyDescent="0.2"/>
    <row r="29" spans="1:11" s="250" customFormat="1" ht="12.75" x14ac:dyDescent="0.2"/>
    <row r="30" spans="1:11" s="250" customFormat="1" ht="12.75" x14ac:dyDescent="0.2"/>
    <row r="31" spans="1:11" s="250" customFormat="1" ht="12.75" x14ac:dyDescent="0.2"/>
    <row r="32" spans="1:11" s="250" customFormat="1" ht="12.75" x14ac:dyDescent="0.2"/>
    <row r="33" spans="1:9" s="250" customFormat="1" ht="12.75" x14ac:dyDescent="0.2"/>
    <row r="34" spans="1:9" s="250" customFormat="1" ht="12.75" x14ac:dyDescent="0.2"/>
    <row r="35" spans="1:9" s="250" customFormat="1" ht="12.75" x14ac:dyDescent="0.2"/>
    <row r="36" spans="1:9" s="250" customFormat="1" ht="12.75" x14ac:dyDescent="0.2"/>
    <row r="37" spans="1:9" s="250" customFormat="1" ht="12.75" x14ac:dyDescent="0.2"/>
    <row r="38" spans="1:9" s="250" customFormat="1" ht="12.75" x14ac:dyDescent="0.2"/>
    <row r="39" spans="1:9" s="250" customFormat="1" ht="12.75" x14ac:dyDescent="0.2"/>
    <row r="40" spans="1:9" s="250" customFormat="1" ht="12.75" x14ac:dyDescent="0.2"/>
    <row r="41" spans="1:9" s="250" customFormat="1" ht="12.75" x14ac:dyDescent="0.2"/>
    <row r="42" spans="1:9" s="250" customFormat="1" ht="12.75" x14ac:dyDescent="0.2"/>
    <row r="43" spans="1:9" s="250" customFormat="1" ht="12.75" x14ac:dyDescent="0.2"/>
    <row r="44" spans="1:9" s="250" customFormat="1" ht="12.75" x14ac:dyDescent="0.2"/>
    <row r="45" spans="1:9" s="250" customFormat="1" ht="12.75" x14ac:dyDescent="0.2"/>
    <row r="46" spans="1:9" s="250" customFormat="1" ht="13.5" customHeight="1" x14ac:dyDescent="0.2"/>
    <row r="47" spans="1:9" ht="12.75" x14ac:dyDescent="0.2">
      <c r="A47" s="228" t="s">
        <v>170</v>
      </c>
      <c r="B47" s="230"/>
      <c r="C47" s="229"/>
      <c r="D47" s="230"/>
      <c r="E47" s="230"/>
      <c r="F47" s="230"/>
      <c r="G47" s="230"/>
      <c r="H47" s="230"/>
      <c r="I47" s="230"/>
    </row>
    <row r="48" spans="1:9" ht="45.75" customHeight="1" x14ac:dyDescent="0.2">
      <c r="A48" s="313" t="s">
        <v>299</v>
      </c>
      <c r="B48" s="313"/>
      <c r="C48" s="313"/>
      <c r="D48" s="313"/>
      <c r="E48" s="313"/>
      <c r="F48" s="313"/>
      <c r="G48" s="313"/>
      <c r="H48" s="313"/>
      <c r="I48" s="313"/>
    </row>
  </sheetData>
  <mergeCells count="3">
    <mergeCell ref="A18:I18"/>
    <mergeCell ref="A20:I20"/>
    <mergeCell ref="A48:I48"/>
  </mergeCells>
  <hyperlinks>
    <hyperlink ref="A3" location="Sommaire!A2" display="Retour au sommaire"/>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49"/>
  <sheetViews>
    <sheetView showGridLines="0" topLeftCell="A25" zoomScaleNormal="100" workbookViewId="0"/>
  </sheetViews>
  <sheetFormatPr baseColWidth="10" defaultRowHeight="11.25" x14ac:dyDescent="0.2"/>
  <cols>
    <col min="1" max="1" width="9.7109375" style="18" customWidth="1"/>
    <col min="2" max="2" width="12.5703125" style="18" customWidth="1"/>
    <col min="3" max="3" width="13.85546875" style="18" customWidth="1"/>
    <col min="4" max="4" width="14.28515625" style="18" customWidth="1"/>
    <col min="5" max="7" width="12.28515625" style="18" customWidth="1"/>
    <col min="8" max="8" width="10" style="18" bestFit="1" customWidth="1"/>
    <col min="9" max="9" width="10.85546875" style="18" customWidth="1"/>
    <col min="10" max="13" width="9.7109375" style="18" customWidth="1"/>
    <col min="14" max="14" width="13.5703125" style="18" customWidth="1"/>
    <col min="15" max="16384" width="11.42578125" style="18"/>
  </cols>
  <sheetData>
    <row r="1" spans="1:13" ht="15.75" x14ac:dyDescent="0.2">
      <c r="A1" s="272" t="s">
        <v>263</v>
      </c>
      <c r="B1" s="39"/>
      <c r="C1" s="39"/>
      <c r="D1" s="39"/>
      <c r="E1" s="39"/>
      <c r="F1" s="39"/>
      <c r="G1" s="39"/>
      <c r="H1" s="17"/>
      <c r="I1" s="17"/>
      <c r="J1" s="17"/>
      <c r="K1" s="17"/>
      <c r="L1" s="17"/>
      <c r="M1" s="17"/>
    </row>
    <row r="2" spans="1:13" ht="15.75" x14ac:dyDescent="0.2">
      <c r="A2" s="113" t="s">
        <v>187</v>
      </c>
      <c r="B2" s="113"/>
      <c r="C2" s="113"/>
      <c r="D2" s="29"/>
      <c r="E2" s="29"/>
      <c r="F2" s="29"/>
      <c r="G2" s="29"/>
      <c r="H2" s="17"/>
      <c r="I2" s="17"/>
      <c r="J2" s="17"/>
      <c r="K2" s="17"/>
      <c r="L2" s="17"/>
      <c r="M2" s="17"/>
    </row>
    <row r="3" spans="1:13" ht="15.75" x14ac:dyDescent="0.2">
      <c r="A3" s="235" t="s">
        <v>163</v>
      </c>
      <c r="B3" s="235"/>
      <c r="C3" s="235"/>
      <c r="D3" s="29"/>
      <c r="E3" s="29"/>
      <c r="F3" s="29"/>
      <c r="G3" s="29"/>
      <c r="H3" s="17"/>
      <c r="I3" s="17"/>
      <c r="J3" s="17"/>
      <c r="K3" s="17"/>
      <c r="L3" s="17"/>
      <c r="M3" s="17"/>
    </row>
    <row r="4" spans="1:13" ht="12" x14ac:dyDescent="0.2">
      <c r="A4" s="19"/>
      <c r="B4" s="19"/>
      <c r="C4" s="19"/>
      <c r="I4" s="21"/>
      <c r="J4" s="17"/>
      <c r="K4" s="17"/>
      <c r="L4" s="17"/>
      <c r="M4" s="17"/>
    </row>
    <row r="5" spans="1:13" s="20" customFormat="1" ht="47.25" customHeight="1" x14ac:dyDescent="0.2">
      <c r="A5" s="62"/>
      <c r="B5" s="243" t="s">
        <v>246</v>
      </c>
      <c r="C5" s="243" t="s">
        <v>247</v>
      </c>
      <c r="D5" s="63" t="s">
        <v>248</v>
      </c>
      <c r="E5" s="63" t="s">
        <v>249</v>
      </c>
      <c r="F5" s="63" t="s">
        <v>250</v>
      </c>
      <c r="G5" s="249" t="s">
        <v>251</v>
      </c>
      <c r="H5" s="63" t="s">
        <v>1</v>
      </c>
      <c r="I5" s="17"/>
      <c r="L5" s="18"/>
      <c r="M5" s="17"/>
    </row>
    <row r="6" spans="1:13" s="20" customFormat="1" ht="12.75" x14ac:dyDescent="0.2">
      <c r="A6" s="42" t="s">
        <v>46</v>
      </c>
      <c r="B6" s="43">
        <f>'Graphique 1'!B6/'Graphique 1'!B$6*100</f>
        <v>100</v>
      </c>
      <c r="C6" s="43">
        <f>'Graphique 1'!C6/'Graphique 1'!C$6*100</f>
        <v>100</v>
      </c>
      <c r="D6" s="43">
        <f>'Graphique 1'!D6/'Graphique 1'!D$6*100</f>
        <v>100</v>
      </c>
      <c r="E6" s="43">
        <f>'Graphique 1'!E6/'Graphique 1'!E$6*100</f>
        <v>100</v>
      </c>
      <c r="F6" s="43">
        <f>'Graphique 1'!F6/'Graphique 1'!F$6*100</f>
        <v>100</v>
      </c>
      <c r="G6" s="43">
        <f>'Graphique 1'!G6/'Graphique 1'!G$6*100</f>
        <v>100</v>
      </c>
      <c r="H6" s="43">
        <f>'Graphique 1'!H6/'Graphique 1'!H$6*100</f>
        <v>100</v>
      </c>
      <c r="I6" s="53"/>
      <c r="L6" s="18"/>
      <c r="M6" s="53"/>
    </row>
    <row r="7" spans="1:13" s="20" customFormat="1" ht="12.75" x14ac:dyDescent="0.2">
      <c r="A7" s="42" t="s">
        <v>55</v>
      </c>
      <c r="B7" s="43">
        <f>'Graphique 1'!B7/'Graphique 1'!B$6*100</f>
        <v>102.29292400191305</v>
      </c>
      <c r="C7" s="43">
        <f>'Graphique 1'!C7/'Graphique 1'!C$6*100</f>
        <v>102.93801924084636</v>
      </c>
      <c r="D7" s="43">
        <f>'Graphique 1'!D7/'Graphique 1'!D$6*100</f>
        <v>105.84579891344794</v>
      </c>
      <c r="E7" s="43">
        <f>'Graphique 1'!E7/'Graphique 1'!E$6*100</f>
        <v>102.46389424660111</v>
      </c>
      <c r="F7" s="43">
        <f>'Graphique 1'!F7/'Graphique 1'!F$6*100</f>
        <v>102.3870090108999</v>
      </c>
      <c r="G7" s="43">
        <f>'Graphique 1'!G7/'Graphique 1'!G$6*100</f>
        <v>102.85370699571263</v>
      </c>
      <c r="H7" s="43">
        <f>'Graphique 1'!H7/'Graphique 1'!H$6*100</f>
        <v>102.47599193397568</v>
      </c>
      <c r="I7" s="53"/>
      <c r="L7" s="18"/>
      <c r="M7" s="53"/>
    </row>
    <row r="8" spans="1:13" s="20" customFormat="1" ht="12.75" x14ac:dyDescent="0.2">
      <c r="A8" s="42" t="s">
        <v>79</v>
      </c>
      <c r="B8" s="43">
        <f>'Graphique 1'!B8/'Graphique 1'!B$6*100</f>
        <v>103.23360687887322</v>
      </c>
      <c r="C8" s="43">
        <f>'Graphique 1'!C8/'Graphique 1'!C$6*100</f>
        <v>108.12521303819172</v>
      </c>
      <c r="D8" s="43">
        <f>'Graphique 1'!D8/'Graphique 1'!D$6*100</f>
        <v>113.44980278335939</v>
      </c>
      <c r="E8" s="43">
        <f>'Graphique 1'!E8/'Graphique 1'!E$6*100</f>
        <v>107.58456038011008</v>
      </c>
      <c r="F8" s="43">
        <f>'Graphique 1'!F8/'Graphique 1'!F$6*100</f>
        <v>103.50414578255496</v>
      </c>
      <c r="G8" s="43">
        <f>'Graphique 1'!G8/'Graphique 1'!G$6*100</f>
        <v>108.02907037540521</v>
      </c>
      <c r="H8" s="43">
        <f>'Graphique 1'!H8/'Graphique 1'!H$6*100</f>
        <v>104.36689006273619</v>
      </c>
      <c r="I8" s="53"/>
      <c r="L8" s="18"/>
      <c r="M8" s="53"/>
    </row>
    <row r="9" spans="1:13" s="20" customFormat="1" ht="12.75" x14ac:dyDescent="0.2">
      <c r="A9" s="42" t="s">
        <v>104</v>
      </c>
      <c r="B9" s="43">
        <f>'Graphique 1'!B9/'Graphique 1'!B$6*100</f>
        <v>104.11254589669036</v>
      </c>
      <c r="C9" s="43">
        <f>'Graphique 1'!C9/'Graphique 1'!C$6*100</f>
        <v>116.4964056959417</v>
      </c>
      <c r="D9" s="43">
        <f>'Graphique 1'!D9/'Graphique 1'!D$6*100</f>
        <v>124.51998213887028</v>
      </c>
      <c r="E9" s="43">
        <f>'Graphique 1'!E9/'Graphique 1'!E$6*100</f>
        <v>126.71590534882627</v>
      </c>
      <c r="F9" s="43">
        <f>'Graphique 1'!F9/'Graphique 1'!F$6*100</f>
        <v>104.65296284635848</v>
      </c>
      <c r="G9" s="43">
        <f>'Graphique 1'!G9/'Graphique 1'!G$6*100</f>
        <v>118.31370908710656</v>
      </c>
      <c r="H9" s="43">
        <f>'Graphique 1'!H9/'Graphique 1'!H$6*100</f>
        <v>107.25758761752817</v>
      </c>
      <c r="I9" s="53"/>
      <c r="L9" s="18"/>
      <c r="M9" s="53"/>
    </row>
    <row r="10" spans="1:13" s="20" customFormat="1" ht="12.75" x14ac:dyDescent="0.2">
      <c r="A10" s="42" t="s">
        <v>105</v>
      </c>
      <c r="B10" s="43">
        <f>'Graphique 1'!B10/'Graphique 1'!B$6*100</f>
        <v>105.89537452458492</v>
      </c>
      <c r="C10" s="43">
        <f>'Graphique 1'!C10/'Graphique 1'!C$6*100</f>
        <v>122.70847217911998</v>
      </c>
      <c r="D10" s="43">
        <f>'Graphique 1'!D10/'Graphique 1'!D$6*100</f>
        <v>134.06266279675523</v>
      </c>
      <c r="E10" s="43">
        <f>'Graphique 1'!E10/'Graphique 1'!E$6*100</f>
        <v>126.71590534882627</v>
      </c>
      <c r="F10" s="43">
        <f>'Graphique 1'!F10/'Graphique 1'!F$6*100</f>
        <v>106.64128301734337</v>
      </c>
      <c r="G10" s="43">
        <f>'Graphique 1'!G10/'Graphique 1'!G$6*100</f>
        <v>123.4211021645927</v>
      </c>
      <c r="H10" s="43">
        <f>'Graphique 1'!H10/'Graphique 1'!H$6*100</f>
        <v>109.84060550210681</v>
      </c>
      <c r="I10" s="53"/>
      <c r="M10" s="53"/>
    </row>
    <row r="11" spans="1:13" s="20" customFormat="1" ht="12.75" x14ac:dyDescent="0.2">
      <c r="A11" s="42" t="s">
        <v>131</v>
      </c>
      <c r="B11" s="43">
        <f>'Graphique 1'!B11/'Graphique 1'!B$6*100</f>
        <v>106.87796225020941</v>
      </c>
      <c r="C11" s="43">
        <f>'Graphique 1'!C11/'Graphique 1'!C$6*100</f>
        <v>124.9863909931268</v>
      </c>
      <c r="D11" s="43">
        <f>'Graphique 1'!D11/'Graphique 1'!D$6*100</f>
        <v>145.02865222892015</v>
      </c>
      <c r="E11" s="43">
        <f>'Graphique 1'!E11/'Graphique 1'!E$6*100</f>
        <v>148.06416709789715</v>
      </c>
      <c r="F11" s="43">
        <f>'Graphique 1'!F11/'Graphique 1'!F$6*100</f>
        <v>107.88824493644972</v>
      </c>
      <c r="G11" s="43">
        <f>'Graphique 1'!G11/'Graphique 1'!G$6*100</f>
        <v>129.09024364739099</v>
      </c>
      <c r="H11" s="43">
        <f>'Graphique 1'!H11/'Graphique 1'!H$6*100</f>
        <v>111.93072183102102</v>
      </c>
      <c r="I11" s="53"/>
      <c r="M11" s="53"/>
    </row>
    <row r="12" spans="1:13" s="20" customFormat="1" ht="12.75" x14ac:dyDescent="0.2">
      <c r="A12" s="189" t="s">
        <v>132</v>
      </c>
      <c r="B12" s="43">
        <f>'Graphique 1'!B12/'Graphique 1'!B$6*100</f>
        <v>107.82567987833423</v>
      </c>
      <c r="C12" s="43">
        <f>'Graphique 1'!C12/'Graphique 1'!C$6*100</f>
        <v>112.33917206363419</v>
      </c>
      <c r="D12" s="43">
        <f>'Graphique 1'!D12/'Graphique 1'!D$6*100</f>
        <v>176.48470640768028</v>
      </c>
      <c r="E12" s="43">
        <f>'Graphique 1'!E12/'Graphique 1'!E$6*100</f>
        <v>268.70442677706166</v>
      </c>
      <c r="F12" s="43">
        <f>'Graphique 1'!F12/'Graphique 1'!F$6*100</f>
        <v>109.64386523213574</v>
      </c>
      <c r="G12" s="43">
        <f>'Graphique 1'!G12/'Graphique 1'!G$6*100</f>
        <v>140.14514273763464</v>
      </c>
      <c r="H12" s="43">
        <f>'Graphique 1'!H12/'Graphique 1'!H$6*100</f>
        <v>115.45938815768224</v>
      </c>
      <c r="I12" s="53"/>
      <c r="M12" s="53"/>
    </row>
    <row r="13" spans="1:13" s="20" customFormat="1" ht="12.75" x14ac:dyDescent="0.2">
      <c r="A13" s="189" t="s">
        <v>133</v>
      </c>
      <c r="B13" s="43">
        <f>'Graphique 1'!B13/'Graphique 1'!B$6*100</f>
        <v>107.1339462170499</v>
      </c>
      <c r="C13" s="43">
        <f>'Graphique 1'!C13/'Graphique 1'!C$6*100</f>
        <v>97.341028993543986</v>
      </c>
      <c r="D13" s="43">
        <f>'Graphique 1'!D13/'Graphique 1'!D$6*100</f>
        <v>223.68274168341148</v>
      </c>
      <c r="E13" s="43">
        <f>'Graphique 1'!E13/'Graphique 1'!E$6*100</f>
        <v>422.6889965658371</v>
      </c>
      <c r="F13" s="43">
        <f>'Graphique 1'!F13/'Graphique 1'!F$6*100</f>
        <v>110.22031844852297</v>
      </c>
      <c r="G13" s="43">
        <f>'Graphique 1'!G13/'Graphique 1'!G$6*100</f>
        <v>155.19669559761581</v>
      </c>
      <c r="H13" s="43">
        <f>'Graphique 1'!H13/'Graphique 1'!H$6*100</f>
        <v>118.7957347526899</v>
      </c>
      <c r="I13" s="53"/>
    </row>
    <row r="14" spans="1:13" s="20" customFormat="1" ht="12.75" x14ac:dyDescent="0.2">
      <c r="A14" s="189" t="s">
        <v>164</v>
      </c>
      <c r="B14" s="43">
        <f>'Graphique 1'!B14/'Graphique 1'!B$6*100</f>
        <v>102.9170430764637</v>
      </c>
      <c r="C14" s="43">
        <f>'Graphique 1'!C14/'Graphique 1'!C$6*100</f>
        <v>83.249729091732334</v>
      </c>
      <c r="D14" s="43">
        <f>'Graphique 1'!D14/'Graphique 1'!D$6*100</f>
        <v>252.15263823770186</v>
      </c>
      <c r="E14" s="43">
        <f>'Graphique 1'!E14/'Graphique 1'!E$6*100</f>
        <v>518.33984099355507</v>
      </c>
      <c r="F14" s="43">
        <f>'Graphique 1'!F14/'Graphique 1'!F$6*100</f>
        <v>106.86900667256916</v>
      </c>
      <c r="G14" s="43">
        <f>'Graphique 1'!G14/'Graphique 1'!G$6*100</f>
        <v>160.62051657429677</v>
      </c>
      <c r="H14" s="43">
        <f>'Graphique 1'!H14/'Graphique 1'!H$6*100</f>
        <v>117.1175327567596</v>
      </c>
      <c r="I14" s="17"/>
    </row>
    <row r="15" spans="1:13" s="20" customFormat="1" ht="12.75" x14ac:dyDescent="0.2">
      <c r="A15" s="189" t="s">
        <v>179</v>
      </c>
      <c r="B15" s="43">
        <f>'Graphique 1'!B15/'Graphique 1'!B$6*100</f>
        <v>102.83996447197615</v>
      </c>
      <c r="C15" s="43">
        <f>'Graphique 1'!C15/'Graphique 1'!C$6*100</f>
        <v>77.292290942760772</v>
      </c>
      <c r="D15" s="43">
        <f>'Graphique 1'!D15/'Graphique 1'!D$6*100</f>
        <v>276.73401800997249</v>
      </c>
      <c r="E15" s="43">
        <f>'Graphique 1'!E15/'Graphique 1'!E$6*100</f>
        <v>572.85364821000144</v>
      </c>
      <c r="F15" s="43">
        <f>'Graphique 1'!F15/'Graphique 1'!F$6*100</f>
        <v>107.44491792439396</v>
      </c>
      <c r="G15" s="43">
        <f>'Graphique 1'!G15/'Graphique 1'!G$6*100</f>
        <v>165.41650109798181</v>
      </c>
      <c r="H15" s="43">
        <f>'Graphique 1'!H15/'Graphique 1'!H$6*100</f>
        <v>118.49806384313281</v>
      </c>
      <c r="I15" s="17"/>
    </row>
    <row r="16" spans="1:13" s="20" customFormat="1" ht="13.5" thickBot="1" x14ac:dyDescent="0.25">
      <c r="A16" s="44" t="s">
        <v>235</v>
      </c>
      <c r="B16" s="289">
        <f>'Graphique 1'!B16/'Graphique 1'!B$6*100</f>
        <v>104.29878966853164</v>
      </c>
      <c r="C16" s="289">
        <f>'Graphique 1'!C16/'Graphique 1'!C$6*100</f>
        <v>74.788742426015332</v>
      </c>
      <c r="D16" s="289">
        <f>'Graphique 1'!D16/'Graphique 1'!D$6*100</f>
        <v>283.30728585249688</v>
      </c>
      <c r="E16" s="289">
        <f>'Graphique 1'!E16/'Graphique 1'!E$6*100</f>
        <v>594.69586489156518</v>
      </c>
      <c r="F16" s="289">
        <f>'Graphique 1'!F16/'Graphique 1'!F$6*100</f>
        <v>109.03918058899724</v>
      </c>
      <c r="G16" s="289">
        <f>'Graphique 1'!G16/'Graphique 1'!G$6*100</f>
        <v>167.24228798494195</v>
      </c>
      <c r="H16" s="289">
        <f>'Graphique 1'!H16/'Graphique 1'!H$6*100</f>
        <v>120.13647004968094</v>
      </c>
      <c r="I16" s="17"/>
      <c r="M16" s="53"/>
    </row>
    <row r="17" spans="1:15" ht="15.75" customHeight="1" x14ac:dyDescent="0.2">
      <c r="A17" s="190" t="s">
        <v>170</v>
      </c>
      <c r="B17" s="190"/>
      <c r="C17" s="190"/>
      <c r="D17" s="115"/>
      <c r="E17" s="115"/>
      <c r="F17" s="115"/>
      <c r="G17" s="115"/>
      <c r="H17" s="115"/>
      <c r="I17" s="17"/>
      <c r="J17" s="20"/>
      <c r="K17" s="20"/>
      <c r="L17" s="114"/>
      <c r="M17" s="114"/>
    </row>
    <row r="18" spans="1:15" ht="43.5" customHeight="1" x14ac:dyDescent="0.2">
      <c r="A18" s="313" t="s">
        <v>299</v>
      </c>
      <c r="B18" s="313"/>
      <c r="C18" s="313"/>
      <c r="D18" s="313"/>
      <c r="E18" s="313"/>
      <c r="F18" s="313"/>
      <c r="G18" s="313"/>
      <c r="H18" s="313"/>
      <c r="I18" s="313"/>
      <c r="J18" s="313"/>
      <c r="K18" s="313"/>
      <c r="L18" s="313"/>
      <c r="M18" s="313"/>
    </row>
    <row r="19" spans="1:15" x14ac:dyDescent="0.2">
      <c r="M19" s="41"/>
    </row>
    <row r="20" spans="1:15" s="20" customFormat="1" ht="45" customHeight="1" x14ac:dyDescent="0.2">
      <c r="A20" s="314" t="s">
        <v>263</v>
      </c>
      <c r="B20" s="314"/>
      <c r="C20" s="314"/>
      <c r="D20" s="314"/>
      <c r="E20" s="314"/>
      <c r="F20" s="314"/>
      <c r="G20" s="314"/>
      <c r="H20" s="314"/>
      <c r="I20" s="314"/>
      <c r="J20" s="314"/>
      <c r="K20" s="314"/>
      <c r="L20" s="314"/>
      <c r="M20" s="314"/>
    </row>
    <row r="21" spans="1:15" s="20" customFormat="1" ht="10.5" customHeight="1" x14ac:dyDescent="0.2">
      <c r="A21" s="120" t="s">
        <v>128</v>
      </c>
      <c r="B21" s="120"/>
      <c r="C21" s="120"/>
      <c r="D21" s="188"/>
      <c r="E21" s="188"/>
      <c r="F21" s="279"/>
      <c r="G21" s="279"/>
      <c r="H21" s="188"/>
      <c r="I21" s="188"/>
      <c r="J21" s="188"/>
      <c r="K21" s="188"/>
      <c r="L21" s="188"/>
      <c r="M21" s="188"/>
    </row>
    <row r="22" spans="1:15" s="20" customFormat="1" ht="12.75" x14ac:dyDescent="0.2">
      <c r="O22" s="23"/>
    </row>
    <row r="23" spans="1:15" s="20" customFormat="1" ht="12.75" x14ac:dyDescent="0.2"/>
    <row r="24" spans="1:15" s="20" customFormat="1" ht="12.75" x14ac:dyDescent="0.2"/>
    <row r="25" spans="1:15" s="20" customFormat="1" ht="12.75" x14ac:dyDescent="0.2"/>
    <row r="26" spans="1:15" s="20" customFormat="1" ht="12.75" x14ac:dyDescent="0.2"/>
    <row r="27" spans="1:15" s="20" customFormat="1" ht="12.75" x14ac:dyDescent="0.2"/>
    <row r="28" spans="1:15" s="20" customFormat="1" ht="12.75" x14ac:dyDescent="0.2"/>
    <row r="29" spans="1:15" s="20" customFormat="1" ht="12.75" x14ac:dyDescent="0.2"/>
    <row r="30" spans="1:15" s="20" customFormat="1" ht="12.75" x14ac:dyDescent="0.2"/>
    <row r="31" spans="1:15" s="20" customFormat="1" ht="12.75" x14ac:dyDescent="0.2"/>
    <row r="32" spans="1:15" s="20" customFormat="1" ht="12.75" x14ac:dyDescent="0.2"/>
    <row r="33" spans="1:15" s="20" customFormat="1" ht="12.75" x14ac:dyDescent="0.2"/>
    <row r="34" spans="1:15" s="20" customFormat="1" ht="12.75" x14ac:dyDescent="0.2"/>
    <row r="35" spans="1:15" s="20" customFormat="1" ht="12.75" x14ac:dyDescent="0.2"/>
    <row r="36" spans="1:15" s="20" customFormat="1" ht="12.75" x14ac:dyDescent="0.2"/>
    <row r="37" spans="1:15" s="20" customFormat="1" ht="12.75" x14ac:dyDescent="0.2"/>
    <row r="38" spans="1:15" s="20" customFormat="1" ht="12.75" x14ac:dyDescent="0.2"/>
    <row r="39" spans="1:15" s="20" customFormat="1" ht="12.75" x14ac:dyDescent="0.2"/>
    <row r="40" spans="1:15" s="20" customFormat="1" ht="12.75" x14ac:dyDescent="0.2"/>
    <row r="41" spans="1:15" s="20" customFormat="1" ht="12.75" x14ac:dyDescent="0.2"/>
    <row r="42" spans="1:15" s="20" customFormat="1" ht="12.75" x14ac:dyDescent="0.2"/>
    <row r="43" spans="1:15" s="20" customFormat="1" ht="12.75" x14ac:dyDescent="0.2"/>
    <row r="44" spans="1:15" s="20" customFormat="1" ht="12.75" x14ac:dyDescent="0.2"/>
    <row r="45" spans="1:15" s="20" customFormat="1" ht="12.75" x14ac:dyDescent="0.2"/>
    <row r="46" spans="1:15" s="20" customFormat="1" ht="13.5" customHeight="1" x14ac:dyDescent="0.2"/>
    <row r="47" spans="1:15" ht="24.75" customHeight="1" x14ac:dyDescent="0.2">
      <c r="A47" s="315"/>
      <c r="B47" s="315"/>
      <c r="C47" s="315"/>
      <c r="D47" s="315"/>
      <c r="E47" s="315"/>
      <c r="F47" s="315"/>
      <c r="G47" s="315"/>
      <c r="H47" s="315"/>
      <c r="I47" s="315"/>
      <c r="J47" s="315"/>
      <c r="K47" s="315"/>
      <c r="L47" s="315"/>
      <c r="M47" s="315"/>
      <c r="N47" s="315"/>
      <c r="O47" s="315"/>
    </row>
    <row r="48" spans="1:15" ht="12.75" x14ac:dyDescent="0.2">
      <c r="A48" s="190" t="s">
        <v>170</v>
      </c>
      <c r="B48" s="190"/>
      <c r="C48" s="190"/>
      <c r="D48" s="115"/>
      <c r="E48" s="115"/>
      <c r="F48" s="115"/>
      <c r="G48" s="115"/>
      <c r="H48" s="115"/>
      <c r="I48" s="114"/>
      <c r="J48" s="114"/>
      <c r="K48" s="114"/>
      <c r="L48" s="114"/>
      <c r="M48" s="114"/>
    </row>
    <row r="49" spans="1:13" ht="45.75" customHeight="1" x14ac:dyDescent="0.2">
      <c r="A49" s="313" t="s">
        <v>299</v>
      </c>
      <c r="B49" s="313"/>
      <c r="C49" s="313"/>
      <c r="D49" s="313"/>
      <c r="E49" s="313"/>
      <c r="F49" s="313"/>
      <c r="G49" s="313"/>
      <c r="H49" s="313"/>
      <c r="I49" s="313"/>
      <c r="J49" s="313"/>
      <c r="K49" s="313"/>
      <c r="L49" s="313"/>
      <c r="M49" s="313"/>
    </row>
  </sheetData>
  <mergeCells count="4">
    <mergeCell ref="A20:M20"/>
    <mergeCell ref="A49:M49"/>
    <mergeCell ref="A18:M18"/>
    <mergeCell ref="A47:O47"/>
  </mergeCells>
  <hyperlinks>
    <hyperlink ref="A3" location="Sommaire!A2" display="Retour au sommaire"/>
  </hyperlink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Z53"/>
  <sheetViews>
    <sheetView workbookViewId="0"/>
  </sheetViews>
  <sheetFormatPr baseColWidth="10" defaultRowHeight="12.75" x14ac:dyDescent="0.2"/>
  <cols>
    <col min="1" max="1" width="46.28515625" style="105" customWidth="1"/>
    <col min="2" max="4" width="9.85546875" style="105" bestFit="1" customWidth="1"/>
    <col min="5" max="6" width="11.42578125" style="105"/>
    <col min="7" max="7" width="14.85546875" style="105" customWidth="1"/>
    <col min="8" max="9" width="13.140625" style="105" bestFit="1" customWidth="1"/>
    <col min="10" max="11" width="15.42578125" style="105" customWidth="1"/>
    <col min="12" max="16384" width="11.42578125" style="105"/>
  </cols>
  <sheetData>
    <row r="1" spans="1:26" s="119" customFormat="1" ht="15" x14ac:dyDescent="0.25">
      <c r="A1" s="24" t="s">
        <v>264</v>
      </c>
    </row>
    <row r="2" spans="1:26" s="119" customFormat="1" x14ac:dyDescent="0.2">
      <c r="A2" s="225" t="s">
        <v>187</v>
      </c>
      <c r="B2" s="155"/>
      <c r="C2" s="155"/>
      <c r="D2" s="155"/>
    </row>
    <row r="3" spans="1:26" s="119" customFormat="1" x14ac:dyDescent="0.2">
      <c r="A3" s="235" t="s">
        <v>163</v>
      </c>
      <c r="B3" s="155"/>
      <c r="C3" s="155"/>
      <c r="D3" s="155"/>
    </row>
    <row r="4" spans="1:26" s="119" customFormat="1" x14ac:dyDescent="0.2">
      <c r="A4" s="235"/>
      <c r="B4" s="155"/>
      <c r="C4" s="155"/>
      <c r="D4" s="155"/>
    </row>
    <row r="5" spans="1:26" s="208" customFormat="1" ht="17.45" customHeight="1" x14ac:dyDescent="0.2">
      <c r="A5" s="220"/>
      <c r="B5" s="220" t="s">
        <v>46</v>
      </c>
      <c r="C5" s="220" t="s">
        <v>55</v>
      </c>
      <c r="D5" s="220" t="s">
        <v>79</v>
      </c>
      <c r="E5" s="220" t="s">
        <v>104</v>
      </c>
      <c r="F5" s="220" t="s">
        <v>105</v>
      </c>
      <c r="G5" s="220" t="s">
        <v>131</v>
      </c>
      <c r="H5" s="220" t="s">
        <v>132</v>
      </c>
      <c r="I5" s="220" t="s">
        <v>133</v>
      </c>
      <c r="J5" s="220" t="s">
        <v>164</v>
      </c>
      <c r="K5" s="220" t="s">
        <v>179</v>
      </c>
      <c r="L5" s="220" t="s">
        <v>235</v>
      </c>
    </row>
    <row r="6" spans="1:26" s="208" customFormat="1" ht="17.45" customHeight="1" x14ac:dyDescent="0.25">
      <c r="A6" s="64" t="s">
        <v>180</v>
      </c>
      <c r="B6" s="226">
        <v>1509.6189999999999</v>
      </c>
      <c r="C6" s="226">
        <v>1552.2449999999999</v>
      </c>
      <c r="D6" s="226">
        <v>1568.854</v>
      </c>
      <c r="E6" s="226">
        <v>1584.8209999999999</v>
      </c>
      <c r="F6" s="226">
        <v>1614.883</v>
      </c>
      <c r="G6" s="226">
        <v>1635.35</v>
      </c>
      <c r="H6" s="226">
        <v>1649.9780000000001</v>
      </c>
      <c r="I6" s="226">
        <v>1656.914</v>
      </c>
      <c r="J6" s="226">
        <v>1597.691</v>
      </c>
      <c r="K6" s="226">
        <v>1605.0160000000001</v>
      </c>
      <c r="L6" s="227">
        <v>1631.5</v>
      </c>
      <c r="M6" s="255"/>
      <c r="N6" s="255"/>
      <c r="O6" s="255"/>
      <c r="P6" s="255"/>
      <c r="Q6" s="255"/>
      <c r="R6" s="255"/>
      <c r="S6" s="255"/>
      <c r="T6" s="255"/>
      <c r="U6" s="255"/>
      <c r="V6" s="255"/>
      <c r="W6" s="255"/>
      <c r="X6" s="255"/>
      <c r="Y6" s="255"/>
      <c r="Z6" s="255"/>
    </row>
    <row r="7" spans="1:26" s="208" customFormat="1" ht="17.45" customHeight="1" x14ac:dyDescent="0.25">
      <c r="A7" s="64" t="s">
        <v>282</v>
      </c>
      <c r="B7" s="226">
        <v>1393.2239999999999</v>
      </c>
      <c r="C7" s="226">
        <v>1436.0619999999999</v>
      </c>
      <c r="D7" s="226">
        <v>1452.3030000000001</v>
      </c>
      <c r="E7" s="226">
        <v>1468.07</v>
      </c>
      <c r="F7" s="226">
        <v>1495.222</v>
      </c>
      <c r="G7" s="226">
        <v>1514.799</v>
      </c>
      <c r="H7" s="226">
        <v>1529.048</v>
      </c>
      <c r="I7" s="226">
        <v>1541.8579999999999</v>
      </c>
      <c r="J7" s="226">
        <v>1490.4349999999999</v>
      </c>
      <c r="K7" s="226">
        <v>1461.046</v>
      </c>
      <c r="L7" s="227">
        <v>1485.1</v>
      </c>
      <c r="M7" s="255"/>
      <c r="N7" s="255"/>
      <c r="O7" s="255"/>
      <c r="P7" s="255"/>
      <c r="Q7" s="255"/>
      <c r="R7" s="255"/>
      <c r="S7" s="255"/>
      <c r="T7" s="255"/>
      <c r="U7" s="255"/>
      <c r="V7" s="255"/>
      <c r="W7" s="255"/>
      <c r="X7" s="255"/>
      <c r="Y7" s="255"/>
      <c r="Z7" s="255"/>
    </row>
    <row r="8" spans="1:26" s="208" customFormat="1" ht="17.45" customHeight="1" x14ac:dyDescent="0.25">
      <c r="A8" s="221" t="s">
        <v>139</v>
      </c>
      <c r="B8" s="226">
        <v>2507.8029999999999</v>
      </c>
      <c r="C8" s="226">
        <v>2569.8960000000002</v>
      </c>
      <c r="D8" s="226">
        <v>2617.3159999999998</v>
      </c>
      <c r="E8" s="226">
        <v>2689.8090000000002</v>
      </c>
      <c r="F8" s="226">
        <v>2754.5859999999998</v>
      </c>
      <c r="G8" s="226">
        <v>2807.002</v>
      </c>
      <c r="H8" s="226">
        <v>2895.4940000000001</v>
      </c>
      <c r="I8" s="226">
        <v>2979.163</v>
      </c>
      <c r="J8" s="226">
        <v>2937.0770000000002</v>
      </c>
      <c r="K8" s="226">
        <v>2971.6979999999999</v>
      </c>
      <c r="L8" s="227">
        <v>3012.8</v>
      </c>
      <c r="M8" s="255"/>
      <c r="N8" s="255"/>
      <c r="O8" s="255"/>
      <c r="P8" s="255"/>
      <c r="Q8" s="255"/>
      <c r="R8" s="255"/>
      <c r="S8" s="255"/>
      <c r="T8" s="255"/>
      <c r="U8" s="255"/>
      <c r="V8" s="255"/>
      <c r="W8" s="255"/>
      <c r="X8" s="255"/>
      <c r="Y8" s="255"/>
      <c r="Z8" s="255"/>
    </row>
    <row r="9" spans="1:26" s="222" customFormat="1" ht="16.5" customHeight="1" x14ac:dyDescent="0.2">
      <c r="A9" s="228" t="s">
        <v>170</v>
      </c>
      <c r="B9" s="229"/>
      <c r="C9" s="229"/>
      <c r="D9" s="230"/>
      <c r="E9" s="230"/>
      <c r="F9" s="230"/>
      <c r="G9" s="230"/>
      <c r="H9" s="230"/>
      <c r="I9" s="105"/>
      <c r="J9" s="145"/>
      <c r="K9" s="145"/>
    </row>
    <row r="10" spans="1:26" ht="30.75" customHeight="1" x14ac:dyDescent="0.2">
      <c r="A10" s="313" t="s">
        <v>299</v>
      </c>
      <c r="B10" s="313"/>
      <c r="C10" s="313"/>
      <c r="D10" s="313"/>
      <c r="E10" s="313"/>
      <c r="F10" s="313"/>
      <c r="G10" s="313"/>
      <c r="H10" s="313"/>
      <c r="I10" s="313"/>
      <c r="J10" s="313"/>
      <c r="K10" s="313"/>
      <c r="L10" s="313"/>
      <c r="M10" s="313"/>
    </row>
    <row r="11" spans="1:26" ht="30.75" customHeight="1" x14ac:dyDescent="0.2">
      <c r="A11" s="276"/>
      <c r="B11" s="276"/>
      <c r="C11" s="276"/>
      <c r="D11" s="276"/>
      <c r="E11" s="276"/>
      <c r="F11" s="276"/>
      <c r="G11" s="276"/>
      <c r="H11" s="276"/>
    </row>
    <row r="12" spans="1:26" ht="15" x14ac:dyDescent="0.25">
      <c r="A12" s="24" t="s">
        <v>264</v>
      </c>
    </row>
    <row r="13" spans="1:26" x14ac:dyDescent="0.2">
      <c r="C13" s="211"/>
    </row>
    <row r="15" spans="1:26" x14ac:dyDescent="0.2">
      <c r="I15" s="145"/>
    </row>
    <row r="33" spans="1:13" x14ac:dyDescent="0.2">
      <c r="A33" s="183"/>
    </row>
    <row r="34" spans="1:13" x14ac:dyDescent="0.2">
      <c r="A34" s="183"/>
    </row>
    <row r="37" spans="1:13" x14ac:dyDescent="0.2">
      <c r="J37" s="107"/>
      <c r="K37" s="107"/>
    </row>
    <row r="44" spans="1:13" x14ac:dyDescent="0.2">
      <c r="A44" s="231"/>
    </row>
    <row r="47" spans="1:13" ht="12.75" customHeight="1" x14ac:dyDescent="0.2">
      <c r="A47" s="228" t="s">
        <v>170</v>
      </c>
      <c r="B47" s="229"/>
      <c r="C47" s="229"/>
      <c r="D47" s="230"/>
      <c r="E47" s="230"/>
      <c r="F47" s="230"/>
      <c r="G47" s="230"/>
      <c r="H47" s="230"/>
    </row>
    <row r="48" spans="1:13" ht="48" customHeight="1" x14ac:dyDescent="0.2">
      <c r="A48" s="313" t="s">
        <v>299</v>
      </c>
      <c r="B48" s="313"/>
      <c r="C48" s="313"/>
      <c r="D48" s="313"/>
      <c r="E48" s="313"/>
      <c r="F48" s="313"/>
      <c r="G48" s="313"/>
      <c r="H48" s="313"/>
      <c r="I48" s="313"/>
      <c r="J48" s="313"/>
      <c r="K48" s="313"/>
      <c r="L48" s="313"/>
      <c r="M48" s="313"/>
    </row>
    <row r="52" spans="1:12" s="208" customFormat="1" ht="17.45" customHeight="1" x14ac:dyDescent="0.2">
      <c r="A52" s="105"/>
      <c r="B52" s="105"/>
      <c r="C52" s="105"/>
      <c r="D52" s="105"/>
      <c r="E52" s="105"/>
      <c r="F52" s="105"/>
      <c r="G52" s="105"/>
      <c r="H52" s="105"/>
      <c r="I52" s="105"/>
      <c r="J52" s="105"/>
      <c r="K52" s="105"/>
    </row>
    <row r="53" spans="1:12" s="208" customFormat="1" ht="17.45" customHeight="1" x14ac:dyDescent="0.2">
      <c r="A53" s="105"/>
      <c r="B53" s="105"/>
      <c r="C53" s="105"/>
      <c r="D53" s="105"/>
      <c r="E53" s="105"/>
      <c r="F53" s="105"/>
      <c r="G53" s="105"/>
      <c r="H53" s="105"/>
      <c r="I53" s="105"/>
      <c r="J53" s="105"/>
      <c r="K53" s="105"/>
      <c r="L53" s="81"/>
    </row>
  </sheetData>
  <mergeCells count="2">
    <mergeCell ref="A48:M48"/>
    <mergeCell ref="A10:M10"/>
  </mergeCells>
  <hyperlinks>
    <hyperlink ref="A3" location="Sommaire!A2" display="Retour au sommaire"/>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61"/>
  <sheetViews>
    <sheetView workbookViewId="0"/>
  </sheetViews>
  <sheetFormatPr baseColWidth="10" defaultRowHeight="12.75" x14ac:dyDescent="0.2"/>
  <cols>
    <col min="1" max="1" width="48.5703125" style="105" customWidth="1"/>
    <col min="2" max="2" width="10.42578125" style="105" customWidth="1"/>
    <col min="3" max="12" width="8.85546875" style="105" bestFit="1" customWidth="1"/>
    <col min="13" max="16384" width="11.42578125" style="105"/>
  </cols>
  <sheetData>
    <row r="1" spans="1:14" s="119" customFormat="1" ht="15" x14ac:dyDescent="0.25">
      <c r="A1" s="24" t="s">
        <v>280</v>
      </c>
    </row>
    <row r="2" spans="1:14" s="119" customFormat="1" x14ac:dyDescent="0.2">
      <c r="A2" s="225" t="s">
        <v>187</v>
      </c>
      <c r="B2" s="155"/>
      <c r="C2" s="155"/>
      <c r="D2" s="155"/>
    </row>
    <row r="3" spans="1:14" s="119" customFormat="1" x14ac:dyDescent="0.2">
      <c r="A3" s="235" t="s">
        <v>163</v>
      </c>
      <c r="B3" s="155"/>
      <c r="C3" s="155"/>
      <c r="D3" s="155"/>
    </row>
    <row r="4" spans="1:14" s="119" customFormat="1" x14ac:dyDescent="0.2">
      <c r="A4" s="235"/>
      <c r="B4" s="155"/>
      <c r="C4" s="155"/>
      <c r="D4" s="155"/>
    </row>
    <row r="5" spans="1:14" s="208" customFormat="1" ht="17.45" customHeight="1" x14ac:dyDescent="0.2">
      <c r="A5" s="220"/>
      <c r="B5" s="220" t="s">
        <v>46</v>
      </c>
      <c r="C5" s="220" t="s">
        <v>55</v>
      </c>
      <c r="D5" s="220" t="s">
        <v>79</v>
      </c>
      <c r="E5" s="220" t="s">
        <v>104</v>
      </c>
      <c r="F5" s="220" t="s">
        <v>105</v>
      </c>
      <c r="G5" s="220" t="s">
        <v>131</v>
      </c>
      <c r="H5" s="220" t="s">
        <v>132</v>
      </c>
      <c r="I5" s="220" t="s">
        <v>133</v>
      </c>
      <c r="J5" s="220" t="s">
        <v>164</v>
      </c>
      <c r="K5" s="220" t="s">
        <v>179</v>
      </c>
      <c r="L5" s="220" t="s">
        <v>235</v>
      </c>
    </row>
    <row r="6" spans="1:14" s="208" customFormat="1" ht="17.45" customHeight="1" x14ac:dyDescent="0.2">
      <c r="A6" s="80" t="s">
        <v>268</v>
      </c>
      <c r="B6" s="131">
        <v>117.39100000000001</v>
      </c>
      <c r="C6" s="131">
        <v>117.34099999999999</v>
      </c>
      <c r="D6" s="131">
        <v>117.70099999999999</v>
      </c>
      <c r="E6" s="131">
        <v>117.807</v>
      </c>
      <c r="F6" s="131">
        <f>120840/1000</f>
        <v>120.84</v>
      </c>
      <c r="G6" s="131">
        <f>121734/1000</f>
        <v>121.73399999999999</v>
      </c>
      <c r="H6" s="131">
        <f>121690/1000</f>
        <v>121.69</v>
      </c>
      <c r="I6" s="131">
        <f>115861/1000</f>
        <v>115.861</v>
      </c>
      <c r="J6" s="131">
        <f>108198/1000</f>
        <v>108.19799999999999</v>
      </c>
      <c r="K6" s="131">
        <v>144.16399999999999</v>
      </c>
      <c r="L6" s="290">
        <v>146.5</v>
      </c>
    </row>
    <row r="7" spans="1:14" s="208" customFormat="1" ht="17.45" customHeight="1" x14ac:dyDescent="0.2">
      <c r="A7" s="128" t="s">
        <v>140</v>
      </c>
      <c r="B7" s="131">
        <v>141.54499999999999</v>
      </c>
      <c r="C7" s="131">
        <v>146.429</v>
      </c>
      <c r="D7" s="131">
        <v>152.476</v>
      </c>
      <c r="E7" s="131">
        <v>158.767</v>
      </c>
      <c r="F7" s="131">
        <v>164.17699999999999</v>
      </c>
      <c r="G7" s="131">
        <v>167.547</v>
      </c>
      <c r="H7" s="131">
        <v>171.92500000000001</v>
      </c>
      <c r="I7" s="131">
        <v>175.66399999999999</v>
      </c>
      <c r="J7" s="131">
        <f>177623/1000</f>
        <v>177.62299999999999</v>
      </c>
      <c r="K7" s="131">
        <v>175.25399999999999</v>
      </c>
      <c r="L7" s="290">
        <v>175.33199999999999</v>
      </c>
    </row>
    <row r="8" spans="1:14" s="208" customFormat="1" ht="17.45" customHeight="1" x14ac:dyDescent="0.2">
      <c r="A8" s="80" t="s">
        <v>278</v>
      </c>
      <c r="B8" s="81">
        <v>26.603000000000002</v>
      </c>
      <c r="C8" s="81">
        <v>28.47</v>
      </c>
      <c r="D8" s="81">
        <v>29.698</v>
      </c>
      <c r="E8" s="81">
        <v>29.856999999999999</v>
      </c>
      <c r="F8" s="81">
        <v>30.992999999999999</v>
      </c>
      <c r="G8" s="81">
        <v>31.774000000000001</v>
      </c>
      <c r="H8" s="81">
        <v>31.157</v>
      </c>
      <c r="I8" s="81">
        <v>31.451000000000001</v>
      </c>
      <c r="J8" s="81">
        <v>31.613</v>
      </c>
      <c r="K8" s="81">
        <v>30.37</v>
      </c>
      <c r="L8" s="297">
        <v>29.527000000000001</v>
      </c>
    </row>
    <row r="9" spans="1:14" s="208" customFormat="1" ht="17.45" customHeight="1" x14ac:dyDescent="0.2">
      <c r="A9" s="80" t="s">
        <v>279</v>
      </c>
      <c r="B9" s="81">
        <v>114.94199999999999</v>
      </c>
      <c r="C9" s="81">
        <v>117.959</v>
      </c>
      <c r="D9" s="81">
        <v>122.77800000000001</v>
      </c>
      <c r="E9" s="81">
        <v>126.596</v>
      </c>
      <c r="F9" s="81">
        <v>133.184</v>
      </c>
      <c r="G9" s="81">
        <v>135.773</v>
      </c>
      <c r="H9" s="81">
        <v>140.768</v>
      </c>
      <c r="I9" s="81">
        <v>144.21299999999999</v>
      </c>
      <c r="J9" s="81">
        <v>146.01</v>
      </c>
      <c r="K9" s="81">
        <v>144.88399999999999</v>
      </c>
      <c r="L9" s="297">
        <v>145.80500000000001</v>
      </c>
    </row>
    <row r="10" spans="1:14" s="208" customFormat="1" ht="17.45" customHeight="1" x14ac:dyDescent="0.2">
      <c r="A10" s="128" t="s">
        <v>303</v>
      </c>
      <c r="B10" s="131">
        <v>255.27699999999999</v>
      </c>
      <c r="C10" s="131">
        <v>256.06599999999997</v>
      </c>
      <c r="D10" s="131">
        <v>257.24700000000001</v>
      </c>
      <c r="E10" s="131">
        <v>256.56299999999999</v>
      </c>
      <c r="F10" s="131">
        <f>262626/1000</f>
        <v>262.62599999999998</v>
      </c>
      <c r="G10" s="131">
        <f>262498/1000</f>
        <v>262.49799999999999</v>
      </c>
      <c r="H10" s="131">
        <f>267350/1000</f>
        <v>267.35000000000002</v>
      </c>
      <c r="I10" s="131">
        <f>252041/1000</f>
        <v>252.041</v>
      </c>
      <c r="J10" s="131">
        <f>227769/1000</f>
        <v>227.76900000000001</v>
      </c>
      <c r="K10" s="131">
        <v>219.404</v>
      </c>
      <c r="L10" s="290">
        <v>217.69900000000001</v>
      </c>
      <c r="M10" s="240"/>
      <c r="N10" s="240"/>
    </row>
    <row r="11" spans="1:14" s="208" customFormat="1" ht="17.45" customHeight="1" x14ac:dyDescent="0.2">
      <c r="A11" s="128" t="s">
        <v>304</v>
      </c>
      <c r="B11" s="131">
        <v>58.62</v>
      </c>
      <c r="C11" s="131">
        <v>60.094999999999999</v>
      </c>
      <c r="D11" s="131">
        <v>62.83</v>
      </c>
      <c r="E11" s="131">
        <v>67.400999999999996</v>
      </c>
      <c r="F11" s="131">
        <v>72.608000000000004</v>
      </c>
      <c r="G11" s="131">
        <v>79.225999999999999</v>
      </c>
      <c r="H11" s="131">
        <v>109.48</v>
      </c>
      <c r="I11" s="131">
        <v>156.82400000000001</v>
      </c>
      <c r="J11" s="131">
        <f>178914/1000</f>
        <v>178.91399999999999</v>
      </c>
      <c r="K11" s="131">
        <v>189.792</v>
      </c>
      <c r="L11" s="290">
        <v>187.5</v>
      </c>
      <c r="M11" s="240"/>
      <c r="N11" s="240"/>
    </row>
    <row r="12" spans="1:14" s="208" customFormat="1" ht="17.45" customHeight="1" x14ac:dyDescent="0.2">
      <c r="A12" s="128" t="s">
        <v>37</v>
      </c>
      <c r="B12" s="131">
        <v>84.046000000000006</v>
      </c>
      <c r="C12" s="131">
        <v>85.938000000000002</v>
      </c>
      <c r="D12" s="131">
        <v>86.472999999999999</v>
      </c>
      <c r="E12" s="131">
        <v>86.477999999999994</v>
      </c>
      <c r="F12" s="131">
        <f>85121/1000</f>
        <v>85.120999999999995</v>
      </c>
      <c r="G12" s="131">
        <f>85070/1000</f>
        <v>85.07</v>
      </c>
      <c r="H12" s="131">
        <f>84903/1000</f>
        <v>84.903000000000006</v>
      </c>
      <c r="I12" s="131">
        <f>83371/1000</f>
        <v>83.370999999999995</v>
      </c>
      <c r="J12" s="131">
        <f>81164/1000</f>
        <v>81.164000000000001</v>
      </c>
      <c r="K12" s="131">
        <v>82.391999999999996</v>
      </c>
      <c r="L12" s="290">
        <v>86.941000000000003</v>
      </c>
    </row>
    <row r="13" spans="1:14" s="208" customFormat="1" ht="17.45" customHeight="1" x14ac:dyDescent="0.2">
      <c r="A13" s="128" t="s">
        <v>205</v>
      </c>
      <c r="B13" s="131">
        <v>134.32900000000001</v>
      </c>
      <c r="C13" s="131">
        <v>136.244</v>
      </c>
      <c r="D13" s="131">
        <v>152.08000000000001</v>
      </c>
      <c r="E13" s="131">
        <v>174.09200000000001</v>
      </c>
      <c r="F13" s="131">
        <f>187428/1000</f>
        <v>187.428</v>
      </c>
      <c r="G13" s="131">
        <f>199225/1000</f>
        <v>199.22499999999999</v>
      </c>
      <c r="H13" s="131">
        <f>219337/1000</f>
        <v>219.33699999999999</v>
      </c>
      <c r="I13" s="131">
        <f>239146/1000</f>
        <v>239.14599999999999</v>
      </c>
      <c r="J13" s="131">
        <f>244865/1000</f>
        <v>244.86500000000001</v>
      </c>
      <c r="K13" s="131">
        <v>250.239</v>
      </c>
      <c r="L13" s="290">
        <v>258.08300000000003</v>
      </c>
    </row>
    <row r="14" spans="1:14" s="208" customFormat="1" ht="17.45" customHeight="1" x14ac:dyDescent="0.2">
      <c r="A14" s="128" t="s">
        <v>240</v>
      </c>
      <c r="B14" s="131">
        <v>135.44900000000001</v>
      </c>
      <c r="C14" s="131">
        <v>135.17599999999999</v>
      </c>
      <c r="D14" s="131">
        <v>135.08000000000001</v>
      </c>
      <c r="E14" s="131">
        <v>134.75800000000001</v>
      </c>
      <c r="F14" s="131">
        <f>(138256+364)/1000</f>
        <v>138.62</v>
      </c>
      <c r="G14" s="131">
        <f>140613/1000</f>
        <v>140.613</v>
      </c>
      <c r="H14" s="131">
        <f>142041/1000</f>
        <v>142.041</v>
      </c>
      <c r="I14" s="131">
        <f>152274/1000</f>
        <v>152.274</v>
      </c>
      <c r="J14" s="131">
        <f>154148/1000</f>
        <v>154.148</v>
      </c>
      <c r="K14" s="131">
        <v>154.06399999999999</v>
      </c>
      <c r="L14" s="290">
        <v>158.732</v>
      </c>
    </row>
    <row r="15" spans="1:14" s="208" customFormat="1" ht="17.45" customHeight="1" x14ac:dyDescent="0.2">
      <c r="A15" s="232" t="s">
        <v>276</v>
      </c>
      <c r="B15" s="233">
        <v>215.52099999999999</v>
      </c>
      <c r="C15" s="233">
        <v>226.173</v>
      </c>
      <c r="D15" s="233">
        <v>231.97399999999999</v>
      </c>
      <c r="E15" s="233">
        <v>256.786</v>
      </c>
      <c r="F15" s="233">
        <f>(260480-364)/1000</f>
        <v>260.11599999999999</v>
      </c>
      <c r="G15" s="233">
        <f>269247/1000</f>
        <v>269.24700000000001</v>
      </c>
      <c r="H15" s="233">
        <f>281637/1000</f>
        <v>281.637</v>
      </c>
      <c r="I15" s="233">
        <f>294380/1000</f>
        <v>294.38</v>
      </c>
      <c r="J15" s="233">
        <f>306516/1000</f>
        <v>306.51600000000002</v>
      </c>
      <c r="K15" s="233">
        <v>321.755</v>
      </c>
      <c r="L15" s="291">
        <v>328.87400000000002</v>
      </c>
      <c r="M15" s="288"/>
    </row>
    <row r="16" spans="1:14" s="208" customFormat="1" ht="27" customHeight="1" x14ac:dyDescent="0.2">
      <c r="A16" s="316" t="s">
        <v>302</v>
      </c>
      <c r="B16" s="316"/>
      <c r="C16" s="316"/>
      <c r="D16" s="316"/>
      <c r="E16" s="316"/>
      <c r="F16" s="316"/>
      <c r="G16" s="316"/>
      <c r="H16" s="316"/>
      <c r="I16" s="316"/>
      <c r="J16" s="316"/>
      <c r="K16" s="316"/>
      <c r="L16" s="316"/>
    </row>
    <row r="17" spans="1:13" s="208" customFormat="1" ht="17.45" customHeight="1" x14ac:dyDescent="0.2">
      <c r="A17" s="316" t="s">
        <v>252</v>
      </c>
      <c r="B17" s="316"/>
      <c r="C17" s="316"/>
      <c r="D17" s="316"/>
      <c r="E17" s="316"/>
      <c r="F17" s="316"/>
      <c r="G17" s="316"/>
      <c r="H17" s="316"/>
      <c r="I17" s="316"/>
      <c r="J17" s="316"/>
      <c r="K17" s="316"/>
      <c r="L17" s="316"/>
    </row>
    <row r="18" spans="1:13" s="1" customFormat="1" ht="12.75" customHeight="1" x14ac:dyDescent="0.2">
      <c r="A18" s="228" t="s">
        <v>170</v>
      </c>
      <c r="B18" s="229"/>
      <c r="C18" s="229"/>
      <c r="D18" s="230"/>
      <c r="E18" s="230"/>
      <c r="F18" s="230"/>
      <c r="G18" s="230"/>
      <c r="H18" s="230"/>
      <c r="M18" s="22"/>
    </row>
    <row r="19" spans="1:13" s="222" customFormat="1" ht="43.5" customHeight="1" x14ac:dyDescent="0.2">
      <c r="A19" s="313" t="s">
        <v>299</v>
      </c>
      <c r="B19" s="313"/>
      <c r="C19" s="313"/>
      <c r="D19" s="313"/>
      <c r="E19" s="313"/>
      <c r="F19" s="313"/>
      <c r="G19" s="313"/>
      <c r="H19" s="313"/>
      <c r="I19" s="313"/>
      <c r="J19" s="313"/>
      <c r="K19" s="313"/>
      <c r="L19" s="313"/>
      <c r="M19" s="313"/>
    </row>
    <row r="20" spans="1:13" ht="14.25" customHeight="1" x14ac:dyDescent="0.2"/>
    <row r="21" spans="1:13" ht="15" x14ac:dyDescent="0.25">
      <c r="A21" s="24" t="s">
        <v>277</v>
      </c>
    </row>
    <row r="22" spans="1:13" x14ac:dyDescent="0.2">
      <c r="A22" s="225" t="s">
        <v>128</v>
      </c>
    </row>
    <row r="23" spans="1:13" x14ac:dyDescent="0.2">
      <c r="C23" s="211"/>
    </row>
    <row r="43" spans="1:11" x14ac:dyDescent="0.2">
      <c r="A43" s="183"/>
    </row>
    <row r="44" spans="1:11" x14ac:dyDescent="0.2">
      <c r="A44" s="183"/>
    </row>
    <row r="47" spans="1:11" x14ac:dyDescent="0.2">
      <c r="J47" s="107"/>
      <c r="K47" s="107"/>
    </row>
    <row r="54" spans="1:13" x14ac:dyDescent="0.2">
      <c r="A54" s="231"/>
    </row>
    <row r="60" spans="1:13" ht="12.75" customHeight="1" x14ac:dyDescent="0.2">
      <c r="A60" s="228" t="s">
        <v>170</v>
      </c>
      <c r="B60" s="229"/>
      <c r="C60" s="229"/>
      <c r="D60" s="230"/>
      <c r="E60" s="230"/>
      <c r="F60" s="230"/>
      <c r="G60" s="230"/>
      <c r="H60" s="230"/>
    </row>
    <row r="61" spans="1:13" ht="46.5" customHeight="1" x14ac:dyDescent="0.2">
      <c r="A61" s="313" t="s">
        <v>299</v>
      </c>
      <c r="B61" s="313"/>
      <c r="C61" s="313"/>
      <c r="D61" s="313"/>
      <c r="E61" s="313"/>
      <c r="F61" s="313"/>
      <c r="G61" s="313"/>
      <c r="H61" s="313"/>
      <c r="I61" s="313"/>
      <c r="J61" s="313"/>
      <c r="K61" s="313"/>
      <c r="L61" s="313"/>
      <c r="M61" s="313"/>
    </row>
  </sheetData>
  <mergeCells count="4">
    <mergeCell ref="A17:L17"/>
    <mergeCell ref="A16:L16"/>
    <mergeCell ref="A61:M61"/>
    <mergeCell ref="A19:M19"/>
  </mergeCells>
  <hyperlinks>
    <hyperlink ref="A3" location="Sommaire!A2" display="Retour au sommaire"/>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showGridLines="0" zoomScaleNormal="100" workbookViewId="0"/>
  </sheetViews>
  <sheetFormatPr baseColWidth="10" defaultRowHeight="12.75" x14ac:dyDescent="0.2"/>
  <cols>
    <col min="9" max="9" width="13.42578125" customWidth="1"/>
    <col min="12" max="12" width="10.28515625" customWidth="1"/>
    <col min="13" max="13" width="25.42578125" customWidth="1"/>
    <col min="16" max="16" width="12.7109375" customWidth="1"/>
  </cols>
  <sheetData>
    <row r="1" spans="1:18" x14ac:dyDescent="0.2">
      <c r="A1" s="235" t="s">
        <v>163</v>
      </c>
    </row>
    <row r="2" spans="1:18" ht="12.75" customHeight="1" x14ac:dyDescent="0.2"/>
    <row r="3" spans="1:18" ht="12.75" customHeight="1" x14ac:dyDescent="0.2"/>
    <row r="4" spans="1:18" ht="12.75" customHeight="1" x14ac:dyDescent="0.2"/>
    <row r="5" spans="1:18" ht="13.5" customHeight="1" thickBot="1" x14ac:dyDescent="0.25"/>
    <row r="6" spans="1:18" ht="68.25" customHeight="1" x14ac:dyDescent="0.2">
      <c r="M6" s="35" t="s">
        <v>84</v>
      </c>
      <c r="N6" s="35" t="s">
        <v>85</v>
      </c>
      <c r="O6" s="35" t="s">
        <v>234</v>
      </c>
      <c r="P6" s="35" t="s">
        <v>253</v>
      </c>
      <c r="Q6" s="35" t="s">
        <v>273</v>
      </c>
      <c r="R6" s="35" t="s">
        <v>86</v>
      </c>
    </row>
    <row r="7" spans="1:18" x14ac:dyDescent="0.2">
      <c r="M7" s="108" t="s">
        <v>123</v>
      </c>
      <c r="N7" s="36" t="s">
        <v>25</v>
      </c>
      <c r="O7" s="36">
        <v>1.5</v>
      </c>
      <c r="P7" s="36">
        <v>13.4</v>
      </c>
      <c r="Q7" s="36">
        <v>7.8</v>
      </c>
      <c r="R7" s="36">
        <v>36</v>
      </c>
    </row>
    <row r="8" spans="1:18" x14ac:dyDescent="0.2">
      <c r="M8" s="108" t="s">
        <v>116</v>
      </c>
      <c r="N8" s="36" t="s">
        <v>4</v>
      </c>
      <c r="O8" s="36">
        <v>1.6</v>
      </c>
      <c r="P8" s="292">
        <v>4</v>
      </c>
      <c r="Q8" s="36">
        <v>15</v>
      </c>
      <c r="R8" s="36">
        <v>21.5</v>
      </c>
    </row>
    <row r="9" spans="1:18" ht="23.25" customHeight="1" x14ac:dyDescent="0.2">
      <c r="A9" s="38"/>
      <c r="B9" s="40"/>
      <c r="C9" s="40"/>
      <c r="D9" s="40"/>
      <c r="E9" s="40"/>
      <c r="F9" s="38"/>
      <c r="G9" s="40"/>
      <c r="H9" s="40"/>
      <c r="I9" s="40"/>
      <c r="J9" s="40"/>
      <c r="M9" s="108" t="s">
        <v>117</v>
      </c>
      <c r="N9" s="36" t="s">
        <v>233</v>
      </c>
      <c r="O9" s="36">
        <v>-0.8</v>
      </c>
      <c r="P9" s="36">
        <v>1.2</v>
      </c>
      <c r="Q9" s="36">
        <v>18.100000000000001</v>
      </c>
      <c r="R9" s="36">
        <v>10.1</v>
      </c>
    </row>
    <row r="10" spans="1:18" x14ac:dyDescent="0.2">
      <c r="A10" s="37"/>
      <c r="B10" s="40"/>
      <c r="C10" s="40"/>
      <c r="D10" s="40"/>
      <c r="E10" s="40"/>
      <c r="F10" s="37"/>
      <c r="G10" s="40"/>
      <c r="H10" s="40"/>
      <c r="I10" s="40"/>
      <c r="J10" s="40"/>
      <c r="M10" s="108" t="s">
        <v>118</v>
      </c>
      <c r="N10" s="36" t="s">
        <v>88</v>
      </c>
      <c r="O10" s="36">
        <v>0</v>
      </c>
      <c r="P10" s="36">
        <v>4.5999999999999996</v>
      </c>
      <c r="Q10" s="36">
        <v>14</v>
      </c>
      <c r="R10" s="36">
        <v>29.5</v>
      </c>
    </row>
    <row r="11" spans="1:18" x14ac:dyDescent="0.2">
      <c r="M11" s="108" t="s">
        <v>119</v>
      </c>
      <c r="N11" s="36" t="s">
        <v>8</v>
      </c>
      <c r="O11" s="36">
        <v>1.9</v>
      </c>
      <c r="P11" s="36">
        <v>1.7</v>
      </c>
      <c r="Q11" s="36">
        <v>15</v>
      </c>
      <c r="R11" s="36">
        <v>14.5</v>
      </c>
    </row>
    <row r="12" spans="1:18" x14ac:dyDescent="0.2">
      <c r="A12" s="40"/>
      <c r="B12" s="40"/>
      <c r="C12" s="40"/>
      <c r="D12" s="40"/>
      <c r="E12" s="40"/>
      <c r="F12" s="40"/>
      <c r="G12" s="40"/>
      <c r="H12" s="40"/>
      <c r="I12" s="40"/>
      <c r="J12" s="40"/>
      <c r="M12" s="108" t="s">
        <v>120</v>
      </c>
      <c r="N12" s="36" t="s">
        <v>90</v>
      </c>
      <c r="O12" s="36">
        <v>-0.8</v>
      </c>
      <c r="P12" s="36">
        <v>1.6</v>
      </c>
      <c r="Q12" s="36">
        <v>17.2</v>
      </c>
      <c r="R12" s="36">
        <v>16.8</v>
      </c>
    </row>
    <row r="13" spans="1:18" x14ac:dyDescent="0.2">
      <c r="A13" s="40"/>
      <c r="B13" s="40"/>
      <c r="C13" s="40"/>
      <c r="D13" s="40"/>
      <c r="E13" s="40"/>
      <c r="F13" s="40"/>
      <c r="G13" s="40"/>
      <c r="H13" s="40"/>
      <c r="I13" s="40"/>
      <c r="J13" s="40"/>
      <c r="M13" s="108" t="s">
        <v>121</v>
      </c>
      <c r="N13" s="36" t="s">
        <v>91</v>
      </c>
      <c r="O13" s="36">
        <v>1.2</v>
      </c>
      <c r="P13" s="36">
        <v>3.4</v>
      </c>
      <c r="Q13" s="36">
        <v>17.5</v>
      </c>
      <c r="R13" s="36">
        <v>20.2</v>
      </c>
    </row>
    <row r="14" spans="1:18" x14ac:dyDescent="0.2">
      <c r="A14" s="40"/>
      <c r="B14" s="40"/>
      <c r="C14" s="40"/>
      <c r="D14" s="40"/>
      <c r="E14" s="40"/>
      <c r="F14" s="40"/>
      <c r="G14" s="40"/>
      <c r="H14" s="40"/>
      <c r="I14" s="40"/>
      <c r="J14" s="40"/>
      <c r="M14" s="108" t="s">
        <v>122</v>
      </c>
      <c r="N14" s="36" t="s">
        <v>92</v>
      </c>
      <c r="O14" s="36">
        <v>1</v>
      </c>
      <c r="P14" s="36">
        <v>6.7</v>
      </c>
      <c r="Q14" s="36">
        <v>12.7</v>
      </c>
      <c r="R14" s="36">
        <v>32.299999999999997</v>
      </c>
    </row>
    <row r="15" spans="1:18" x14ac:dyDescent="0.2">
      <c r="A15" s="40"/>
      <c r="B15" s="40"/>
      <c r="C15" s="40"/>
      <c r="D15" s="40"/>
      <c r="E15" s="40"/>
      <c r="F15" s="40"/>
      <c r="G15" s="40"/>
      <c r="H15" s="40"/>
      <c r="I15" s="40"/>
      <c r="J15" s="40"/>
      <c r="M15" s="108" t="s">
        <v>212</v>
      </c>
      <c r="N15" s="36" t="s">
        <v>94</v>
      </c>
      <c r="O15" s="36">
        <v>2.2000000000000002</v>
      </c>
      <c r="P15" s="36">
        <v>7.6</v>
      </c>
      <c r="Q15" s="36">
        <v>9.6999999999999993</v>
      </c>
      <c r="R15" s="36">
        <v>34.6</v>
      </c>
    </row>
    <row r="16" spans="1:18" x14ac:dyDescent="0.2">
      <c r="A16" s="40"/>
      <c r="B16" s="40"/>
      <c r="C16" s="40"/>
      <c r="D16" s="40"/>
      <c r="E16" s="40"/>
      <c r="F16" s="40"/>
      <c r="G16" s="40"/>
      <c r="H16" s="40"/>
      <c r="I16" s="40"/>
      <c r="J16" s="40"/>
      <c r="M16" s="108" t="s">
        <v>213</v>
      </c>
      <c r="N16" s="36" t="s">
        <v>95</v>
      </c>
      <c r="O16" s="36">
        <v>2.2000000000000002</v>
      </c>
      <c r="P16" s="36">
        <v>4.2</v>
      </c>
      <c r="Q16" s="36">
        <v>13.3</v>
      </c>
      <c r="R16" s="36">
        <v>20.6</v>
      </c>
    </row>
    <row r="17" spans="1:19" x14ac:dyDescent="0.2">
      <c r="A17" s="40"/>
      <c r="B17" s="40"/>
      <c r="C17" s="40"/>
      <c r="D17" s="40"/>
      <c r="E17" s="40"/>
      <c r="F17" s="40"/>
      <c r="G17" s="40"/>
      <c r="H17" s="40"/>
      <c r="I17" s="40"/>
      <c r="J17" s="40"/>
      <c r="M17" s="108" t="s">
        <v>214</v>
      </c>
      <c r="N17" s="36" t="s">
        <v>16</v>
      </c>
      <c r="O17" s="36">
        <v>-1.7</v>
      </c>
      <c r="P17" s="36">
        <v>2.8</v>
      </c>
      <c r="Q17" s="36">
        <v>15.3</v>
      </c>
      <c r="R17" s="36">
        <v>14</v>
      </c>
    </row>
    <row r="18" spans="1:19" x14ac:dyDescent="0.2">
      <c r="A18" s="40"/>
      <c r="B18" s="40"/>
      <c r="C18" s="40"/>
      <c r="D18" s="40"/>
      <c r="E18" s="40"/>
      <c r="F18" s="40"/>
      <c r="G18" s="40"/>
      <c r="H18" s="40"/>
      <c r="I18" s="40"/>
      <c r="J18" s="40"/>
      <c r="M18" s="108" t="s">
        <v>215</v>
      </c>
      <c r="N18" s="36" t="s">
        <v>98</v>
      </c>
      <c r="O18" s="36">
        <v>-0.1</v>
      </c>
      <c r="P18" s="36">
        <v>1.8</v>
      </c>
      <c r="Q18" s="36">
        <v>16.600000000000001</v>
      </c>
      <c r="R18" s="36">
        <v>20.7</v>
      </c>
    </row>
    <row r="19" spans="1:19" x14ac:dyDescent="0.2">
      <c r="A19" s="40"/>
      <c r="B19" s="40"/>
      <c r="C19" s="40"/>
      <c r="D19" s="40"/>
      <c r="E19" s="40"/>
      <c r="F19" s="40"/>
      <c r="G19" s="40"/>
      <c r="H19" s="40"/>
      <c r="I19" s="40"/>
      <c r="J19" s="40"/>
      <c r="M19" s="108" t="s">
        <v>216</v>
      </c>
      <c r="N19" s="36" t="s">
        <v>100</v>
      </c>
      <c r="O19" s="36">
        <v>1.7</v>
      </c>
      <c r="P19" s="36">
        <v>4.9000000000000004</v>
      </c>
      <c r="Q19" s="36">
        <v>14.6</v>
      </c>
      <c r="R19" s="36">
        <v>24.4</v>
      </c>
    </row>
    <row r="20" spans="1:19" x14ac:dyDescent="0.2">
      <c r="A20" s="40"/>
      <c r="B20" s="40"/>
      <c r="C20" s="40"/>
      <c r="D20" s="40"/>
      <c r="E20" s="40"/>
      <c r="F20" s="40"/>
      <c r="G20" s="40"/>
      <c r="H20" s="40"/>
      <c r="I20" s="40"/>
      <c r="J20" s="40"/>
      <c r="M20" s="108" t="s">
        <v>217</v>
      </c>
      <c r="N20" s="36" t="s">
        <v>101</v>
      </c>
      <c r="O20" s="36">
        <v>1.4</v>
      </c>
      <c r="P20" s="36">
        <v>2.9</v>
      </c>
      <c r="Q20" s="36">
        <v>12</v>
      </c>
      <c r="R20" s="36">
        <v>12.5</v>
      </c>
    </row>
    <row r="21" spans="1:19" x14ac:dyDescent="0.2">
      <c r="A21" s="40"/>
      <c r="B21" s="40"/>
      <c r="C21" s="40"/>
      <c r="D21" s="40"/>
      <c r="E21" s="40"/>
      <c r="F21" s="40"/>
      <c r="G21" s="40"/>
      <c r="H21" s="40"/>
      <c r="I21" s="40"/>
      <c r="J21" s="40"/>
      <c r="M21" s="108" t="s">
        <v>218</v>
      </c>
      <c r="N21" s="36" t="s">
        <v>102</v>
      </c>
      <c r="O21" s="36">
        <v>3.2</v>
      </c>
      <c r="P21" s="36">
        <v>5.0999999999999996</v>
      </c>
      <c r="Q21" s="36">
        <v>12.2</v>
      </c>
      <c r="R21" s="36">
        <v>22.3</v>
      </c>
    </row>
    <row r="22" spans="1:19" x14ac:dyDescent="0.2">
      <c r="A22" s="40"/>
      <c r="B22" s="40"/>
      <c r="C22" s="40"/>
      <c r="D22" s="40"/>
      <c r="E22" s="40"/>
      <c r="F22" s="40"/>
      <c r="G22" s="40"/>
      <c r="H22" s="40"/>
      <c r="I22" s="40"/>
      <c r="J22" s="40"/>
      <c r="M22" s="108" t="s">
        <v>219</v>
      </c>
      <c r="N22" s="36" t="s">
        <v>96</v>
      </c>
      <c r="O22" s="36">
        <v>0.3</v>
      </c>
      <c r="P22" s="36">
        <v>5.0999999999999996</v>
      </c>
      <c r="Q22" s="36">
        <v>16.8</v>
      </c>
      <c r="R22" s="36">
        <v>36.299999999999997</v>
      </c>
    </row>
    <row r="23" spans="1:19" x14ac:dyDescent="0.2">
      <c r="A23" s="40"/>
      <c r="B23" s="40"/>
      <c r="C23" s="40"/>
      <c r="D23" s="40"/>
      <c r="E23" s="40"/>
      <c r="F23" s="40"/>
      <c r="G23" s="40"/>
      <c r="H23" s="40"/>
      <c r="I23" s="40"/>
      <c r="J23" s="40"/>
      <c r="M23" s="108" t="s">
        <v>220</v>
      </c>
      <c r="N23" s="36" t="s">
        <v>19</v>
      </c>
      <c r="O23" s="36">
        <v>0.3</v>
      </c>
      <c r="P23" s="36">
        <v>2.4</v>
      </c>
      <c r="Q23" s="36">
        <v>19.399999999999999</v>
      </c>
      <c r="R23" s="36">
        <v>17.600000000000001</v>
      </c>
    </row>
    <row r="24" spans="1:19" x14ac:dyDescent="0.2">
      <c r="A24" s="40"/>
      <c r="B24" s="40"/>
      <c r="C24" s="40"/>
      <c r="D24" s="40"/>
      <c r="E24" s="40"/>
      <c r="F24" s="40"/>
      <c r="G24" s="40"/>
      <c r="H24" s="40"/>
      <c r="I24" s="40"/>
      <c r="J24" s="40"/>
      <c r="M24" s="108" t="s">
        <v>221</v>
      </c>
      <c r="N24" s="36" t="s">
        <v>99</v>
      </c>
      <c r="O24" s="36">
        <v>1</v>
      </c>
      <c r="P24" s="36">
        <v>1.6</v>
      </c>
      <c r="Q24" s="36">
        <v>15.9</v>
      </c>
      <c r="R24" s="36">
        <v>24</v>
      </c>
    </row>
    <row r="25" spans="1:19" x14ac:dyDescent="0.2">
      <c r="A25" s="40"/>
      <c r="B25" s="40"/>
      <c r="C25" s="40"/>
      <c r="D25" s="40"/>
      <c r="E25" s="40"/>
      <c r="F25" s="40"/>
      <c r="G25" s="40"/>
      <c r="H25" s="40"/>
      <c r="I25" s="40"/>
      <c r="J25" s="40"/>
      <c r="M25" s="108" t="s">
        <v>222</v>
      </c>
      <c r="N25" s="36" t="s">
        <v>87</v>
      </c>
      <c r="O25" s="36">
        <v>-0.4</v>
      </c>
      <c r="P25" s="36">
        <v>1.7</v>
      </c>
      <c r="Q25" s="36">
        <v>19</v>
      </c>
      <c r="R25" s="36">
        <v>17.899999999999999</v>
      </c>
    </row>
    <row r="26" spans="1:19" x14ac:dyDescent="0.2">
      <c r="A26" s="40"/>
      <c r="B26" s="40"/>
      <c r="C26" s="40"/>
      <c r="D26" s="40"/>
      <c r="E26" s="40"/>
      <c r="F26" s="40"/>
      <c r="G26" s="40"/>
      <c r="H26" s="40"/>
      <c r="I26" s="40"/>
      <c r="J26" s="40"/>
      <c r="M26" s="108" t="s">
        <v>223</v>
      </c>
      <c r="N26" s="36" t="s">
        <v>93</v>
      </c>
      <c r="O26" s="36">
        <v>1.7</v>
      </c>
      <c r="P26" s="36">
        <v>0.8</v>
      </c>
      <c r="Q26" s="36">
        <v>16.5</v>
      </c>
      <c r="R26" s="36">
        <v>11.2</v>
      </c>
      <c r="S26" s="110"/>
    </row>
    <row r="27" spans="1:19" x14ac:dyDescent="0.2">
      <c r="A27" s="40"/>
      <c r="B27" s="40"/>
      <c r="C27" s="40"/>
      <c r="D27" s="40"/>
      <c r="E27" s="40"/>
      <c r="F27" s="40"/>
      <c r="G27" s="40"/>
      <c r="H27" s="40"/>
      <c r="I27" s="40"/>
      <c r="J27" s="40"/>
      <c r="M27" s="108" t="s">
        <v>224</v>
      </c>
      <c r="N27" s="36" t="s">
        <v>97</v>
      </c>
      <c r="O27" s="36">
        <v>1.7</v>
      </c>
      <c r="P27" s="36">
        <v>2.2999999999999998</v>
      </c>
      <c r="Q27" s="36">
        <v>15.6</v>
      </c>
      <c r="R27" s="36">
        <v>26.5</v>
      </c>
      <c r="S27" s="110"/>
    </row>
    <row r="28" spans="1:19" x14ac:dyDescent="0.2">
      <c r="A28" s="40"/>
      <c r="B28" s="40"/>
      <c r="C28" s="40"/>
      <c r="D28" s="40"/>
      <c r="E28" s="40"/>
      <c r="F28" s="40"/>
      <c r="G28" s="40"/>
      <c r="H28" s="40"/>
      <c r="I28" s="40"/>
      <c r="J28" s="40"/>
      <c r="M28" s="108" t="s">
        <v>225</v>
      </c>
      <c r="N28" s="36" t="s">
        <v>26</v>
      </c>
      <c r="O28" s="36">
        <v>4.2</v>
      </c>
      <c r="P28" s="36">
        <v>5.9</v>
      </c>
      <c r="Q28" s="36">
        <v>13.1</v>
      </c>
      <c r="R28" s="36">
        <v>25.1</v>
      </c>
      <c r="S28" s="110"/>
    </row>
    <row r="29" spans="1:19" x14ac:dyDescent="0.2">
      <c r="K29" s="40"/>
      <c r="M29" s="108" t="s">
        <v>226</v>
      </c>
      <c r="N29" s="36" t="s">
        <v>103</v>
      </c>
      <c r="O29" s="36">
        <v>1.9</v>
      </c>
      <c r="P29" s="36">
        <v>8.1999999999999993</v>
      </c>
      <c r="Q29" s="36">
        <v>11.6</v>
      </c>
      <c r="R29" s="36">
        <v>33.299999999999997</v>
      </c>
      <c r="S29" s="110"/>
    </row>
    <row r="30" spans="1:19" x14ac:dyDescent="0.2">
      <c r="A30" s="38"/>
      <c r="B30" s="40"/>
      <c r="C30" s="40"/>
      <c r="D30" s="40"/>
      <c r="E30" s="40"/>
      <c r="F30" s="317"/>
      <c r="G30" s="317"/>
      <c r="H30" s="317"/>
      <c r="I30" s="317"/>
      <c r="K30" s="40"/>
      <c r="M30" s="108" t="s">
        <v>227</v>
      </c>
      <c r="N30" s="36" t="s">
        <v>89</v>
      </c>
      <c r="O30" s="36">
        <v>2.5</v>
      </c>
      <c r="P30" s="36">
        <v>0.2</v>
      </c>
      <c r="Q30" s="36">
        <v>16.399999999999999</v>
      </c>
      <c r="R30" s="36">
        <v>8.6</v>
      </c>
      <c r="S30" s="110"/>
    </row>
    <row r="31" spans="1:19" x14ac:dyDescent="0.2">
      <c r="A31" s="37"/>
      <c r="B31" s="40"/>
      <c r="C31" s="40"/>
      <c r="D31" s="40"/>
      <c r="E31" s="40"/>
      <c r="F31" s="37"/>
      <c r="G31" s="34"/>
      <c r="H31" s="34"/>
      <c r="I31" s="34"/>
      <c r="M31" s="108" t="s">
        <v>228</v>
      </c>
      <c r="N31" s="36" t="s">
        <v>47</v>
      </c>
      <c r="O31" s="36">
        <v>1</v>
      </c>
      <c r="P31" s="36">
        <v>0.8</v>
      </c>
      <c r="Q31" s="36">
        <v>20.5</v>
      </c>
      <c r="R31" s="36">
        <v>10.5</v>
      </c>
      <c r="S31" s="110"/>
    </row>
    <row r="32" spans="1:19" x14ac:dyDescent="0.2">
      <c r="K32" s="40"/>
      <c r="M32" s="108" t="s">
        <v>229</v>
      </c>
      <c r="N32" s="36" t="s">
        <v>30</v>
      </c>
      <c r="O32" s="36">
        <v>-1.4</v>
      </c>
      <c r="P32" s="36">
        <v>0.3</v>
      </c>
      <c r="Q32" s="36">
        <v>30.7</v>
      </c>
      <c r="R32" s="36">
        <v>14.7</v>
      </c>
      <c r="S32" s="110"/>
    </row>
    <row r="33" spans="1:19" x14ac:dyDescent="0.2">
      <c r="A33" s="40"/>
      <c r="B33" s="40"/>
      <c r="C33" s="40"/>
      <c r="D33" s="40"/>
      <c r="E33" s="40"/>
      <c r="F33" s="34"/>
      <c r="G33" s="34"/>
      <c r="H33" s="34"/>
      <c r="I33" s="34"/>
      <c r="K33" s="40"/>
      <c r="M33" s="108" t="s">
        <v>230</v>
      </c>
      <c r="N33" s="36" t="s">
        <v>28</v>
      </c>
      <c r="O33" s="36">
        <v>3</v>
      </c>
      <c r="P33" s="36">
        <v>0.4</v>
      </c>
      <c r="Q33" s="36">
        <v>32.799999999999997</v>
      </c>
      <c r="R33" s="36">
        <v>16.2</v>
      </c>
      <c r="S33" s="110"/>
    </row>
    <row r="34" spans="1:19" x14ac:dyDescent="0.2">
      <c r="A34" s="40"/>
      <c r="B34" s="40"/>
      <c r="C34" s="40"/>
      <c r="D34" s="40"/>
      <c r="E34" s="40"/>
      <c r="F34" s="34"/>
      <c r="G34" s="34"/>
      <c r="H34" s="34"/>
      <c r="I34" s="34"/>
      <c r="K34" s="40"/>
      <c r="M34" s="108" t="s">
        <v>231</v>
      </c>
      <c r="N34" s="36" t="s">
        <v>29</v>
      </c>
      <c r="O34" s="36">
        <v>0.1</v>
      </c>
      <c r="P34" s="36">
        <v>0.2</v>
      </c>
      <c r="Q34" s="36">
        <v>23.4</v>
      </c>
      <c r="R34" s="36">
        <v>14.3</v>
      </c>
      <c r="S34" s="110"/>
    </row>
    <row r="35" spans="1:19" x14ac:dyDescent="0.2">
      <c r="A35" s="40"/>
      <c r="B35" s="40"/>
      <c r="C35" s="40"/>
      <c r="D35" s="40"/>
      <c r="E35" s="40"/>
      <c r="F35" s="34"/>
      <c r="G35" s="34"/>
      <c r="H35" s="34"/>
      <c r="I35" s="34"/>
      <c r="K35" s="40"/>
      <c r="M35" s="108" t="s">
        <v>232</v>
      </c>
      <c r="N35" s="36" t="s">
        <v>31</v>
      </c>
      <c r="O35" s="36">
        <v>-5</v>
      </c>
      <c r="P35" s="36">
        <v>0.1</v>
      </c>
      <c r="Q35" s="36">
        <v>39.1</v>
      </c>
      <c r="R35" s="36">
        <v>2.8</v>
      </c>
      <c r="S35" s="110"/>
    </row>
    <row r="36" spans="1:19" x14ac:dyDescent="0.2">
      <c r="A36" s="40"/>
      <c r="B36" s="40"/>
      <c r="C36" s="40"/>
      <c r="D36" s="40"/>
      <c r="E36" s="40"/>
      <c r="F36" s="34"/>
      <c r="G36" s="34"/>
      <c r="H36" s="34"/>
      <c r="I36" s="34"/>
      <c r="K36" s="40"/>
      <c r="M36" s="108" t="s">
        <v>124</v>
      </c>
      <c r="N36" s="36" t="s">
        <v>114</v>
      </c>
      <c r="O36" s="36">
        <v>0.1</v>
      </c>
      <c r="P36" s="36">
        <v>3.9</v>
      </c>
      <c r="Q36" s="36">
        <v>15.5</v>
      </c>
      <c r="R36" s="36">
        <v>22.9</v>
      </c>
      <c r="S36" s="110"/>
    </row>
    <row r="37" spans="1:19" x14ac:dyDescent="0.2">
      <c r="A37" s="40"/>
      <c r="B37" s="40"/>
      <c r="C37" s="40"/>
      <c r="D37" s="40"/>
      <c r="E37" s="40"/>
      <c r="F37" s="34"/>
      <c r="G37" s="34"/>
      <c r="H37" s="34"/>
      <c r="I37" s="34"/>
      <c r="K37" s="40"/>
      <c r="M37" s="109"/>
      <c r="N37" s="36" t="s">
        <v>1</v>
      </c>
      <c r="O37" s="36">
        <v>1.4</v>
      </c>
      <c r="P37" s="292">
        <v>100</v>
      </c>
      <c r="Q37" s="36">
        <v>13.4</v>
      </c>
      <c r="R37" s="36">
        <v>26.5</v>
      </c>
    </row>
    <row r="38" spans="1:19" x14ac:dyDescent="0.2">
      <c r="B38" s="224" t="s">
        <v>138</v>
      </c>
      <c r="C38" s="40"/>
      <c r="D38" s="40"/>
      <c r="E38" s="40"/>
      <c r="F38" s="34"/>
      <c r="G38" s="34"/>
      <c r="H38" s="34"/>
      <c r="I38" s="34"/>
      <c r="K38" s="40"/>
    </row>
    <row r="41" spans="1:19" ht="38.25" customHeight="1" x14ac:dyDescent="0.2">
      <c r="B41" s="313" t="s">
        <v>299</v>
      </c>
      <c r="C41" s="313"/>
      <c r="D41" s="313"/>
      <c r="E41" s="313"/>
      <c r="F41" s="313"/>
      <c r="G41" s="313"/>
      <c r="H41" s="313"/>
      <c r="I41" s="313"/>
      <c r="J41" s="313"/>
      <c r="K41" s="313"/>
      <c r="L41" s="313"/>
      <c r="M41" s="313"/>
      <c r="N41" s="313"/>
    </row>
  </sheetData>
  <sortState ref="Q40:R70">
    <sortCondition ref="Q40:Q70"/>
  </sortState>
  <mergeCells count="2">
    <mergeCell ref="F30:I30"/>
    <mergeCell ref="B41:N41"/>
  </mergeCells>
  <hyperlinks>
    <hyperlink ref="A1" location="Sommaire!A2" display="Retour au sommaire"/>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M63"/>
  <sheetViews>
    <sheetView showGridLines="0" zoomScaleNormal="100" zoomScaleSheetLayoutView="100" workbookViewId="0"/>
  </sheetViews>
  <sheetFormatPr baseColWidth="10" defaultRowHeight="12.75" x14ac:dyDescent="0.2"/>
  <cols>
    <col min="1" max="1" width="53.85546875" style="4" customWidth="1"/>
    <col min="2" max="6" width="11.42578125" style="4"/>
    <col min="7" max="7" width="27.28515625" style="4" customWidth="1"/>
    <col min="8" max="8" width="11.42578125" style="4"/>
    <col min="9" max="9" width="14.42578125" style="4" bestFit="1" customWidth="1"/>
    <col min="10" max="11" width="11.85546875" style="4" bestFit="1" customWidth="1"/>
    <col min="12" max="16384" width="11.42578125" style="4"/>
  </cols>
  <sheetData>
    <row r="1" spans="1:11" ht="15" x14ac:dyDescent="0.2">
      <c r="A1" s="272" t="s">
        <v>186</v>
      </c>
      <c r="B1" s="105"/>
      <c r="C1" s="105"/>
      <c r="D1" s="105"/>
    </row>
    <row r="2" spans="1:11" x14ac:dyDescent="0.2">
      <c r="A2" s="235" t="s">
        <v>163</v>
      </c>
      <c r="B2" s="105"/>
      <c r="C2" s="105"/>
      <c r="D2" s="105"/>
    </row>
    <row r="3" spans="1:11" x14ac:dyDescent="0.2">
      <c r="A3" s="235"/>
      <c r="B3" s="105"/>
      <c r="C3" s="105"/>
      <c r="D3" s="105"/>
    </row>
    <row r="4" spans="1:11" x14ac:dyDescent="0.2">
      <c r="A4" s="185"/>
      <c r="B4" s="7" t="s">
        <v>49</v>
      </c>
      <c r="C4" s="8" t="s">
        <v>200</v>
      </c>
      <c r="D4" s="105"/>
    </row>
    <row r="5" spans="1:11" x14ac:dyDescent="0.2">
      <c r="A5" s="191" t="s">
        <v>271</v>
      </c>
      <c r="B5" s="191">
        <v>27.19</v>
      </c>
      <c r="C5" s="192">
        <v>29.6</v>
      </c>
      <c r="D5" s="180"/>
    </row>
    <row r="6" spans="1:11" x14ac:dyDescent="0.2">
      <c r="A6" s="191" t="s">
        <v>37</v>
      </c>
      <c r="B6" s="191">
        <v>41.85</v>
      </c>
      <c r="C6" s="192">
        <v>40.200000000000003</v>
      </c>
      <c r="D6" s="180"/>
    </row>
    <row r="7" spans="1:11" x14ac:dyDescent="0.2">
      <c r="A7" s="191" t="s">
        <v>270</v>
      </c>
      <c r="B7" s="191">
        <v>39.17</v>
      </c>
      <c r="C7" s="192">
        <v>40.5</v>
      </c>
      <c r="D7" s="180"/>
      <c r="F7" s="4" t="s">
        <v>76</v>
      </c>
    </row>
    <row r="8" spans="1:11" x14ac:dyDescent="0.2">
      <c r="A8" s="191" t="s">
        <v>237</v>
      </c>
      <c r="B8" s="191">
        <v>35.96</v>
      </c>
      <c r="C8" s="192">
        <v>44.1</v>
      </c>
      <c r="D8" s="180"/>
      <c r="E8" s="254"/>
    </row>
    <row r="9" spans="1:11" x14ac:dyDescent="0.2">
      <c r="A9" s="191" t="s">
        <v>70</v>
      </c>
      <c r="B9" s="191">
        <v>37.03</v>
      </c>
      <c r="C9" s="192">
        <v>45</v>
      </c>
      <c r="D9" s="180"/>
    </row>
    <row r="10" spans="1:11" x14ac:dyDescent="0.2">
      <c r="A10" s="191" t="s">
        <v>236</v>
      </c>
      <c r="B10" s="191">
        <v>50.23</v>
      </c>
      <c r="C10" s="192">
        <v>47.8</v>
      </c>
      <c r="D10" s="180"/>
    </row>
    <row r="11" spans="1:11" x14ac:dyDescent="0.2">
      <c r="A11" s="191" t="s">
        <v>241</v>
      </c>
      <c r="B11" s="191">
        <v>49.79</v>
      </c>
      <c r="C11" s="192">
        <v>51.5</v>
      </c>
      <c r="D11" s="180"/>
    </row>
    <row r="12" spans="1:11" x14ac:dyDescent="0.2">
      <c r="A12" s="191" t="s">
        <v>135</v>
      </c>
      <c r="B12" s="191">
        <v>54.8</v>
      </c>
      <c r="C12" s="192">
        <v>56.1</v>
      </c>
      <c r="D12" s="180"/>
    </row>
    <row r="13" spans="1:11" x14ac:dyDescent="0.2">
      <c r="A13" s="191" t="s">
        <v>300</v>
      </c>
      <c r="B13" s="191">
        <v>56.96</v>
      </c>
      <c r="C13" s="192">
        <v>60.03</v>
      </c>
      <c r="D13" s="180"/>
    </row>
    <row r="14" spans="1:11" x14ac:dyDescent="0.2">
      <c r="A14" s="191" t="s">
        <v>269</v>
      </c>
      <c r="B14" s="191">
        <v>58.45</v>
      </c>
      <c r="C14" s="192">
        <v>62</v>
      </c>
      <c r="D14" s="180"/>
      <c r="I14" s="54"/>
      <c r="J14" s="54"/>
      <c r="K14" s="54"/>
    </row>
    <row r="15" spans="1:11" x14ac:dyDescent="0.2">
      <c r="A15" s="191" t="s">
        <v>71</v>
      </c>
      <c r="B15" s="191">
        <v>59.36</v>
      </c>
      <c r="C15" s="192">
        <v>64</v>
      </c>
      <c r="D15" s="180"/>
      <c r="I15" s="54"/>
      <c r="J15" s="54"/>
      <c r="K15" s="54"/>
    </row>
    <row r="16" spans="1:11" x14ac:dyDescent="0.2">
      <c r="A16" s="191" t="s">
        <v>72</v>
      </c>
      <c r="B16" s="191">
        <v>63.54</v>
      </c>
      <c r="C16" s="192">
        <v>67.599999999999994</v>
      </c>
      <c r="D16" s="180"/>
      <c r="I16" s="54"/>
      <c r="J16" s="54"/>
      <c r="K16" s="54"/>
    </row>
    <row r="17" spans="1:13" x14ac:dyDescent="0.2">
      <c r="A17" s="191" t="s">
        <v>81</v>
      </c>
      <c r="B17" s="191">
        <v>69.28</v>
      </c>
      <c r="C17" s="192">
        <v>71.2</v>
      </c>
      <c r="D17" s="180"/>
    </row>
    <row r="18" spans="1:13" ht="13.5" thickBot="1" x14ac:dyDescent="0.25">
      <c r="A18" s="193" t="s">
        <v>136</v>
      </c>
      <c r="B18" s="193">
        <v>84.5</v>
      </c>
      <c r="C18" s="194">
        <v>83.2</v>
      </c>
      <c r="D18" s="180"/>
    </row>
    <row r="19" spans="1:13" x14ac:dyDescent="0.2">
      <c r="A19" s="195" t="s">
        <v>238</v>
      </c>
      <c r="B19" s="105"/>
      <c r="C19" s="105"/>
      <c r="D19" s="105"/>
    </row>
    <row r="20" spans="1:13" x14ac:dyDescent="0.2">
      <c r="A20" s="195" t="s">
        <v>311</v>
      </c>
      <c r="B20" s="105"/>
      <c r="C20" s="105"/>
      <c r="D20" s="105"/>
    </row>
    <row r="21" spans="1:13" x14ac:dyDescent="0.2">
      <c r="A21" s="195" t="s">
        <v>272</v>
      </c>
      <c r="B21" s="105"/>
      <c r="C21" s="105"/>
      <c r="D21" s="105"/>
    </row>
    <row r="22" spans="1:13" x14ac:dyDescent="0.2">
      <c r="A22" s="212" t="s">
        <v>171</v>
      </c>
      <c r="B22" s="105"/>
      <c r="C22" s="105"/>
      <c r="D22" s="213"/>
    </row>
    <row r="23" spans="1:13" ht="18" customHeight="1" x14ac:dyDescent="0.2">
      <c r="A23" s="313" t="s">
        <v>299</v>
      </c>
      <c r="B23" s="313"/>
      <c r="C23" s="313"/>
      <c r="D23" s="313"/>
      <c r="E23" s="313"/>
      <c r="F23" s="313"/>
      <c r="G23" s="313"/>
      <c r="H23" s="313"/>
      <c r="I23" s="313"/>
      <c r="J23" s="313"/>
      <c r="K23" s="313"/>
      <c r="L23" s="313"/>
      <c r="M23" s="313"/>
    </row>
    <row r="24" spans="1:13" ht="15.75" x14ac:dyDescent="0.2">
      <c r="A24" s="6" t="s">
        <v>172</v>
      </c>
    </row>
    <row r="45" spans="5:7" x14ac:dyDescent="0.2">
      <c r="E45" s="10"/>
      <c r="F45" s="10"/>
      <c r="G45" s="10"/>
    </row>
    <row r="51" spans="1:13" x14ac:dyDescent="0.2">
      <c r="A51" s="9"/>
    </row>
    <row r="52" spans="1:13" x14ac:dyDescent="0.2">
      <c r="A52" s="5"/>
    </row>
    <row r="58" spans="1:13" x14ac:dyDescent="0.2">
      <c r="A58" s="10"/>
      <c r="B58" s="10"/>
      <c r="C58" s="10"/>
    </row>
    <row r="59" spans="1:13" x14ac:dyDescent="0.2">
      <c r="A59" s="195" t="s">
        <v>238</v>
      </c>
    </row>
    <row r="60" spans="1:13" x14ac:dyDescent="0.2">
      <c r="A60" s="195" t="s">
        <v>311</v>
      </c>
    </row>
    <row r="61" spans="1:13" x14ac:dyDescent="0.2">
      <c r="A61" s="195" t="s">
        <v>272</v>
      </c>
    </row>
    <row r="62" spans="1:13" ht="14.25" customHeight="1" x14ac:dyDescent="0.2">
      <c r="A62" s="117" t="s">
        <v>171</v>
      </c>
      <c r="B62" s="116"/>
      <c r="C62" s="116"/>
      <c r="D62" s="118"/>
    </row>
    <row r="63" spans="1:13" ht="15" customHeight="1" x14ac:dyDescent="0.2">
      <c r="A63" s="313" t="s">
        <v>299</v>
      </c>
      <c r="B63" s="313"/>
      <c r="C63" s="313"/>
      <c r="D63" s="313"/>
      <c r="E63" s="313"/>
      <c r="F63" s="313"/>
      <c r="G63" s="313"/>
      <c r="H63" s="313"/>
      <c r="I63" s="313"/>
      <c r="J63" s="313"/>
      <c r="K63" s="313"/>
      <c r="L63" s="313"/>
      <c r="M63" s="313"/>
    </row>
  </sheetData>
  <mergeCells count="2">
    <mergeCell ref="A23:M23"/>
    <mergeCell ref="A63:M63"/>
  </mergeCells>
  <hyperlinks>
    <hyperlink ref="A2" location="Sommaire!A2" display="Retour au sommaire"/>
  </hyperlinks>
  <pageMargins left="0.78740157499999996" right="0.78740157499999996" top="0.4" bottom="0.984251969" header="0.31" footer="0.4921259845"/>
  <pageSetup paperSize="9" scale="81" orientation="landscape" r:id="rId1"/>
  <headerFooter alignWithMargins="0"/>
  <rowBreaks count="1" manualBreakCount="1">
    <brk id="2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71"/>
  <sheetViews>
    <sheetView showGridLines="0" workbookViewId="0"/>
  </sheetViews>
  <sheetFormatPr baseColWidth="10" defaultRowHeight="12.75" x14ac:dyDescent="0.2"/>
  <cols>
    <col min="1" max="1" width="11.28515625" style="105" customWidth="1"/>
    <col min="2" max="2" width="33.5703125" style="105" customWidth="1"/>
    <col min="3" max="3" width="13.85546875" style="105" customWidth="1"/>
    <col min="4" max="4" width="12.7109375" style="105" customWidth="1"/>
    <col min="5" max="5" width="12.42578125" style="105" customWidth="1"/>
    <col min="6" max="10" width="11.42578125" style="105"/>
    <col min="11" max="11" width="20.85546875" style="105" customWidth="1"/>
    <col min="12" max="12" width="13.5703125" style="105" bestFit="1" customWidth="1"/>
    <col min="13" max="16384" width="11.42578125" style="105"/>
  </cols>
  <sheetData>
    <row r="1" spans="1:10" ht="24" customHeight="1" x14ac:dyDescent="0.2">
      <c r="A1" s="272" t="s">
        <v>239</v>
      </c>
    </row>
    <row r="2" spans="1:10" ht="24" customHeight="1" thickBot="1" x14ac:dyDescent="0.25">
      <c r="A2" s="235" t="s">
        <v>163</v>
      </c>
    </row>
    <row r="3" spans="1:10" ht="73.5" customHeight="1" x14ac:dyDescent="0.2">
      <c r="A3" s="132"/>
      <c r="B3" s="133"/>
      <c r="C3" s="134" t="s">
        <v>67</v>
      </c>
      <c r="D3" s="134" t="s">
        <v>66</v>
      </c>
      <c r="E3" s="134" t="s">
        <v>65</v>
      </c>
      <c r="F3" s="134" t="s">
        <v>64</v>
      </c>
      <c r="G3" s="134" t="s">
        <v>63</v>
      </c>
      <c r="H3" s="134" t="s">
        <v>62</v>
      </c>
      <c r="I3" s="134" t="s">
        <v>2</v>
      </c>
      <c r="J3" s="135" t="s">
        <v>69</v>
      </c>
    </row>
    <row r="4" spans="1:10" ht="12.75" customHeight="1" x14ac:dyDescent="0.2">
      <c r="A4" s="136"/>
      <c r="B4" s="137" t="s">
        <v>1</v>
      </c>
      <c r="C4" s="138">
        <v>9.6</v>
      </c>
      <c r="D4" s="138">
        <v>36.1</v>
      </c>
      <c r="E4" s="138">
        <v>15.1</v>
      </c>
      <c r="F4" s="138">
        <v>18</v>
      </c>
      <c r="G4" s="138">
        <v>9.1</v>
      </c>
      <c r="H4" s="138">
        <v>12.1</v>
      </c>
      <c r="I4" s="139">
        <v>100</v>
      </c>
      <c r="J4" s="140">
        <v>11.1</v>
      </c>
    </row>
    <row r="5" spans="1:10" ht="12.75" customHeight="1" x14ac:dyDescent="0.2">
      <c r="A5" s="141"/>
      <c r="B5" s="142"/>
      <c r="C5" s="143"/>
      <c r="D5" s="143"/>
      <c r="E5" s="143"/>
      <c r="F5" s="143"/>
      <c r="G5" s="143"/>
      <c r="H5" s="143"/>
      <c r="I5" s="143"/>
      <c r="J5" s="144"/>
    </row>
    <row r="6" spans="1:10" x14ac:dyDescent="0.2">
      <c r="A6" s="146"/>
      <c r="B6" s="147" t="s">
        <v>130</v>
      </c>
      <c r="C6" s="148">
        <v>11.3</v>
      </c>
      <c r="D6" s="148">
        <v>16</v>
      </c>
      <c r="E6" s="148">
        <v>14.7</v>
      </c>
      <c r="F6" s="148">
        <v>19.3</v>
      </c>
      <c r="G6" s="148">
        <v>21.1</v>
      </c>
      <c r="H6" s="148">
        <v>17.600000000000001</v>
      </c>
      <c r="I6" s="149">
        <v>100</v>
      </c>
      <c r="J6" s="214">
        <v>10.6</v>
      </c>
    </row>
    <row r="7" spans="1:10" x14ac:dyDescent="0.2">
      <c r="A7" s="151"/>
      <c r="B7" s="152" t="s">
        <v>256</v>
      </c>
      <c r="C7" s="153">
        <v>15.9</v>
      </c>
      <c r="D7" s="153">
        <v>23.4</v>
      </c>
      <c r="E7" s="153">
        <v>9.1999999999999993</v>
      </c>
      <c r="F7" s="153">
        <v>30.4</v>
      </c>
      <c r="G7" s="153">
        <v>19.3</v>
      </c>
      <c r="H7" s="153">
        <v>1.7</v>
      </c>
      <c r="I7" s="143">
        <v>100</v>
      </c>
      <c r="J7" s="161">
        <v>0.1</v>
      </c>
    </row>
    <row r="8" spans="1:10" x14ac:dyDescent="0.2">
      <c r="A8" s="141"/>
      <c r="B8" s="155"/>
      <c r="C8" s="215"/>
      <c r="D8" s="155"/>
      <c r="E8" s="155"/>
      <c r="F8" s="155"/>
      <c r="G8" s="155"/>
      <c r="H8" s="155"/>
      <c r="I8" s="156"/>
      <c r="J8" s="157"/>
    </row>
    <row r="9" spans="1:10" x14ac:dyDescent="0.2">
      <c r="A9" s="318" t="s">
        <v>54</v>
      </c>
      <c r="B9" s="158" t="s">
        <v>68</v>
      </c>
      <c r="C9" s="216">
        <v>8.5</v>
      </c>
      <c r="D9" s="159">
        <v>35.200000000000003</v>
      </c>
      <c r="E9" s="159">
        <v>16.100000000000001</v>
      </c>
      <c r="F9" s="159">
        <v>18.3</v>
      </c>
      <c r="G9" s="159">
        <v>8.6</v>
      </c>
      <c r="H9" s="159">
        <v>13.3</v>
      </c>
      <c r="I9" s="159">
        <v>100</v>
      </c>
      <c r="J9" s="150">
        <v>8.4</v>
      </c>
    </row>
    <row r="10" spans="1:10" x14ac:dyDescent="0.2">
      <c r="A10" s="319"/>
      <c r="B10" s="160" t="s">
        <v>59</v>
      </c>
      <c r="C10" s="217">
        <v>7.3</v>
      </c>
      <c r="D10" s="148">
        <v>28.8</v>
      </c>
      <c r="E10" s="163">
        <v>16.8</v>
      </c>
      <c r="F10" s="163">
        <v>20.8</v>
      </c>
      <c r="G10" s="148">
        <v>9.4</v>
      </c>
      <c r="H10" s="148">
        <v>16.899999999999999</v>
      </c>
      <c r="I10" s="162">
        <v>100</v>
      </c>
      <c r="J10" s="154">
        <v>9</v>
      </c>
    </row>
    <row r="11" spans="1:10" x14ac:dyDescent="0.2">
      <c r="A11" s="319"/>
      <c r="B11" s="160" t="s">
        <v>60</v>
      </c>
      <c r="C11" s="217">
        <v>10.199999999999999</v>
      </c>
      <c r="D11" s="148">
        <v>30.7</v>
      </c>
      <c r="E11" s="148">
        <v>15</v>
      </c>
      <c r="F11" s="148">
        <v>20.399999999999999</v>
      </c>
      <c r="G11" s="148">
        <v>10.9</v>
      </c>
      <c r="H11" s="148">
        <v>12.8</v>
      </c>
      <c r="I11" s="162">
        <v>100</v>
      </c>
      <c r="J11" s="154">
        <v>8.3000000000000007</v>
      </c>
    </row>
    <row r="12" spans="1:10" x14ac:dyDescent="0.2">
      <c r="A12" s="319"/>
      <c r="B12" s="160" t="s">
        <v>177</v>
      </c>
      <c r="C12" s="217">
        <v>9.3000000000000007</v>
      </c>
      <c r="D12" s="163">
        <v>31.4</v>
      </c>
      <c r="E12" s="148">
        <v>19.100000000000001</v>
      </c>
      <c r="F12" s="148">
        <v>20.9</v>
      </c>
      <c r="G12" s="163">
        <v>11.1</v>
      </c>
      <c r="H12" s="163">
        <v>8.1</v>
      </c>
      <c r="I12" s="162">
        <v>100</v>
      </c>
      <c r="J12" s="154">
        <v>3.7</v>
      </c>
    </row>
    <row r="13" spans="1:10" x14ac:dyDescent="0.2">
      <c r="A13" s="319"/>
      <c r="B13" s="160" t="s">
        <v>58</v>
      </c>
      <c r="C13" s="217">
        <v>8.1</v>
      </c>
      <c r="D13" s="148">
        <v>32.9</v>
      </c>
      <c r="E13" s="148">
        <v>20.7</v>
      </c>
      <c r="F13" s="148">
        <v>21.6</v>
      </c>
      <c r="G13" s="148">
        <v>9.3000000000000007</v>
      </c>
      <c r="H13" s="148">
        <v>7.4</v>
      </c>
      <c r="I13" s="104">
        <v>100</v>
      </c>
      <c r="J13" s="154">
        <v>3.9</v>
      </c>
    </row>
    <row r="14" spans="1:10" x14ac:dyDescent="0.2">
      <c r="A14" s="319"/>
      <c r="B14" s="164" t="s">
        <v>56</v>
      </c>
      <c r="C14" s="217">
        <v>8.3000000000000007</v>
      </c>
      <c r="D14" s="148">
        <v>35.6</v>
      </c>
      <c r="E14" s="163">
        <v>16.3</v>
      </c>
      <c r="F14" s="163">
        <v>17.600000000000001</v>
      </c>
      <c r="G14" s="148">
        <v>9.1</v>
      </c>
      <c r="H14" s="148">
        <v>13.1</v>
      </c>
      <c r="I14" s="162">
        <v>100</v>
      </c>
      <c r="J14" s="154">
        <v>7.4</v>
      </c>
    </row>
    <row r="15" spans="1:10" x14ac:dyDescent="0.2">
      <c r="A15" s="319"/>
      <c r="B15" s="160" t="s">
        <v>61</v>
      </c>
      <c r="C15" s="217">
        <v>9.5</v>
      </c>
      <c r="D15" s="148">
        <v>38.799999999999997</v>
      </c>
      <c r="E15" s="148">
        <v>14.6</v>
      </c>
      <c r="F15" s="148">
        <v>17.8</v>
      </c>
      <c r="G15" s="148">
        <v>7.4</v>
      </c>
      <c r="H15" s="148">
        <v>11.9</v>
      </c>
      <c r="I15" s="162">
        <v>100</v>
      </c>
      <c r="J15" s="154">
        <v>6.3</v>
      </c>
    </row>
    <row r="16" spans="1:10" x14ac:dyDescent="0.2">
      <c r="A16" s="319"/>
      <c r="B16" s="164" t="s">
        <v>254</v>
      </c>
      <c r="C16" s="217">
        <v>8.1</v>
      </c>
      <c r="D16" s="148">
        <v>48.6</v>
      </c>
      <c r="E16" s="148">
        <v>16.100000000000001</v>
      </c>
      <c r="F16" s="148">
        <v>13</v>
      </c>
      <c r="G16" s="148">
        <v>6.5</v>
      </c>
      <c r="H16" s="148">
        <v>7.6</v>
      </c>
      <c r="I16" s="162">
        <v>100</v>
      </c>
      <c r="J16" s="154">
        <v>4.0999999999999996</v>
      </c>
    </row>
    <row r="17" spans="1:14" x14ac:dyDescent="0.2">
      <c r="A17" s="320"/>
      <c r="B17" s="165" t="s">
        <v>57</v>
      </c>
      <c r="C17" s="217">
        <v>8.6999999999999993</v>
      </c>
      <c r="D17" s="153">
        <v>47.8</v>
      </c>
      <c r="E17" s="153">
        <v>13.9</v>
      </c>
      <c r="F17" s="153">
        <v>11.8</v>
      </c>
      <c r="G17" s="153">
        <v>5</v>
      </c>
      <c r="H17" s="153">
        <v>12.8</v>
      </c>
      <c r="I17" s="166">
        <v>100</v>
      </c>
      <c r="J17" s="154">
        <v>13.5</v>
      </c>
    </row>
    <row r="18" spans="1:14" x14ac:dyDescent="0.2">
      <c r="A18" s="167"/>
      <c r="B18" s="165"/>
      <c r="C18" s="218"/>
      <c r="D18" s="168"/>
      <c r="E18" s="168"/>
      <c r="F18" s="168"/>
      <c r="G18" s="168"/>
      <c r="H18" s="168"/>
      <c r="I18" s="168"/>
      <c r="J18" s="169"/>
    </row>
    <row r="19" spans="1:14" x14ac:dyDescent="0.2">
      <c r="A19" s="141"/>
      <c r="B19" s="147" t="s">
        <v>37</v>
      </c>
      <c r="C19" s="148">
        <v>10.4</v>
      </c>
      <c r="D19" s="148">
        <v>53.1</v>
      </c>
      <c r="E19" s="148">
        <v>12.3</v>
      </c>
      <c r="F19" s="148">
        <v>11</v>
      </c>
      <c r="G19" s="148">
        <v>6.3</v>
      </c>
      <c r="H19" s="148">
        <v>6.8</v>
      </c>
      <c r="I19" s="149">
        <v>100</v>
      </c>
      <c r="J19" s="154">
        <v>5.8</v>
      </c>
    </row>
    <row r="20" spans="1:14" x14ac:dyDescent="0.2">
      <c r="A20" s="141"/>
      <c r="B20" s="147" t="s">
        <v>255</v>
      </c>
      <c r="C20" s="148">
        <v>10.4</v>
      </c>
      <c r="D20" s="148">
        <v>57.5</v>
      </c>
      <c r="E20" s="148">
        <v>11.8</v>
      </c>
      <c r="F20" s="148">
        <v>9.8000000000000007</v>
      </c>
      <c r="G20" s="148">
        <v>4.0999999999999996</v>
      </c>
      <c r="H20" s="148">
        <v>6.5</v>
      </c>
      <c r="I20" s="149">
        <v>100</v>
      </c>
      <c r="J20" s="154">
        <v>8.1999999999999993</v>
      </c>
    </row>
    <row r="21" spans="1:14" ht="13.5" thickBot="1" x14ac:dyDescent="0.25">
      <c r="A21" s="170"/>
      <c r="B21" s="171" t="s">
        <v>38</v>
      </c>
      <c r="C21" s="172">
        <v>5.7</v>
      </c>
      <c r="D21" s="172">
        <v>64.7</v>
      </c>
      <c r="E21" s="172">
        <v>10.199999999999999</v>
      </c>
      <c r="F21" s="172">
        <v>8.8000000000000007</v>
      </c>
      <c r="G21" s="172">
        <v>1.9</v>
      </c>
      <c r="H21" s="172">
        <v>8.6999999999999993</v>
      </c>
      <c r="I21" s="173">
        <v>100</v>
      </c>
      <c r="J21" s="219">
        <v>8.4</v>
      </c>
    </row>
    <row r="22" spans="1:14" x14ac:dyDescent="0.2">
      <c r="B22" s="174" t="s">
        <v>137</v>
      </c>
      <c r="C22" s="174"/>
      <c r="D22" s="174"/>
      <c r="E22" s="174"/>
      <c r="F22" s="174"/>
      <c r="G22" s="174"/>
    </row>
    <row r="23" spans="1:14" ht="12.75" customHeight="1" x14ac:dyDescent="0.2">
      <c r="B23" s="174" t="s">
        <v>312</v>
      </c>
      <c r="C23" s="174"/>
      <c r="D23" s="174"/>
      <c r="E23" s="174"/>
      <c r="F23" s="174"/>
      <c r="G23" s="174"/>
    </row>
    <row r="24" spans="1:14" x14ac:dyDescent="0.2">
      <c r="B24" s="174" t="s">
        <v>167</v>
      </c>
      <c r="C24" s="174"/>
      <c r="D24" s="174"/>
      <c r="E24" s="174"/>
      <c r="F24" s="174"/>
      <c r="G24" s="174"/>
    </row>
    <row r="25" spans="1:14" ht="12.75" customHeight="1" x14ac:dyDescent="0.2">
      <c r="B25" s="174" t="s">
        <v>242</v>
      </c>
      <c r="C25" s="174"/>
      <c r="D25" s="174"/>
      <c r="E25" s="174"/>
      <c r="F25" s="174"/>
      <c r="G25" s="174"/>
    </row>
    <row r="26" spans="1:14" x14ac:dyDescent="0.2">
      <c r="B26" s="175" t="s">
        <v>168</v>
      </c>
      <c r="C26" s="176"/>
      <c r="D26" s="176"/>
      <c r="E26" s="176"/>
      <c r="F26" s="176"/>
      <c r="G26" s="176"/>
      <c r="H26" s="176"/>
      <c r="I26" s="176"/>
      <c r="J26" s="176"/>
      <c r="K26" s="176"/>
      <c r="L26" s="176"/>
    </row>
    <row r="27" spans="1:14" ht="24" customHeight="1" x14ac:dyDescent="0.2">
      <c r="B27" s="313" t="s">
        <v>299</v>
      </c>
      <c r="C27" s="313"/>
      <c r="D27" s="313"/>
      <c r="E27" s="313"/>
      <c r="F27" s="313"/>
      <c r="G27" s="313"/>
      <c r="H27" s="313"/>
      <c r="I27" s="313"/>
      <c r="J27" s="313"/>
      <c r="K27" s="313"/>
      <c r="L27" s="313"/>
      <c r="M27" s="313"/>
      <c r="N27" s="313"/>
    </row>
    <row r="30" spans="1:14" ht="12.75" customHeight="1" x14ac:dyDescent="0.2"/>
    <row r="66" spans="2:14" x14ac:dyDescent="0.2">
      <c r="B66" s="174" t="s">
        <v>137</v>
      </c>
      <c r="C66" s="174"/>
      <c r="D66" s="174"/>
      <c r="E66" s="174"/>
      <c r="F66" s="174"/>
      <c r="G66" s="174"/>
    </row>
    <row r="67" spans="2:14" x14ac:dyDescent="0.2">
      <c r="B67" s="174" t="s">
        <v>313</v>
      </c>
      <c r="C67" s="174"/>
      <c r="D67" s="174"/>
      <c r="E67" s="174"/>
      <c r="F67" s="174"/>
      <c r="G67" s="174"/>
    </row>
    <row r="68" spans="2:14" x14ac:dyDescent="0.2">
      <c r="B68" s="174" t="s">
        <v>167</v>
      </c>
      <c r="C68" s="174"/>
      <c r="D68" s="174"/>
      <c r="E68" s="174"/>
      <c r="F68" s="174"/>
      <c r="G68" s="174"/>
    </row>
    <row r="69" spans="2:14" x14ac:dyDescent="0.2">
      <c r="B69" s="174" t="s">
        <v>305</v>
      </c>
      <c r="C69" s="174"/>
      <c r="D69" s="174"/>
      <c r="E69" s="174"/>
      <c r="F69" s="174"/>
      <c r="G69" s="174"/>
    </row>
    <row r="70" spans="2:14" x14ac:dyDescent="0.2">
      <c r="B70" s="175" t="s">
        <v>168</v>
      </c>
      <c r="C70" s="176"/>
      <c r="D70" s="176"/>
      <c r="E70" s="176"/>
      <c r="F70" s="176"/>
      <c r="G70" s="176"/>
      <c r="H70" s="176"/>
      <c r="I70" s="176"/>
      <c r="J70" s="176"/>
      <c r="K70" s="176"/>
      <c r="L70" s="176"/>
    </row>
    <row r="71" spans="2:14" ht="24" customHeight="1" x14ac:dyDescent="0.2">
      <c r="B71" s="313" t="s">
        <v>299</v>
      </c>
      <c r="C71" s="313"/>
      <c r="D71" s="313"/>
      <c r="E71" s="313"/>
      <c r="F71" s="313"/>
      <c r="G71" s="313"/>
      <c r="H71" s="313"/>
      <c r="I71" s="313"/>
      <c r="J71" s="313"/>
      <c r="K71" s="313"/>
      <c r="L71" s="313"/>
      <c r="M71" s="313"/>
      <c r="N71" s="313"/>
    </row>
  </sheetData>
  <mergeCells count="3">
    <mergeCell ref="A9:A17"/>
    <mergeCell ref="B27:N27"/>
    <mergeCell ref="B71:N71"/>
  </mergeCells>
  <hyperlinks>
    <hyperlink ref="A2" location="Sommaire!A2" display="Retour au sommaire"/>
  </hyperlinks>
  <pageMargins left="0.78740157499999996" right="0.78740157499999996" top="0.984251969" bottom="0.984251969" header="0.4921259845" footer="0.4921259845"/>
  <pageSetup paperSize="9" scale="95"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51"/>
  <sheetViews>
    <sheetView showGridLines="0" zoomScaleNormal="100" workbookViewId="0"/>
  </sheetViews>
  <sheetFormatPr baseColWidth="10" defaultRowHeight="12.75" x14ac:dyDescent="0.2"/>
  <cols>
    <col min="1" max="1" width="11.28515625" style="105" customWidth="1"/>
    <col min="2" max="2" width="14.28515625" style="105" bestFit="1" customWidth="1"/>
    <col min="3" max="3" width="13.5703125" style="105" customWidth="1"/>
    <col min="4" max="4" width="14" style="105" customWidth="1"/>
    <col min="5" max="16384" width="11.42578125" style="105"/>
  </cols>
  <sheetData>
    <row r="1" spans="1:19" ht="19.5" customHeight="1" x14ac:dyDescent="0.2">
      <c r="A1" s="273" t="s">
        <v>257</v>
      </c>
    </row>
    <row r="2" spans="1:19" ht="19.5" customHeight="1" x14ac:dyDescent="0.2">
      <c r="A2" s="235" t="s">
        <v>163</v>
      </c>
    </row>
    <row r="3" spans="1:19" ht="37.5" customHeight="1" x14ac:dyDescent="0.2">
      <c r="A3" s="66" t="s">
        <v>53</v>
      </c>
      <c r="B3" s="66" t="s">
        <v>245</v>
      </c>
      <c r="C3" s="66" t="s">
        <v>243</v>
      </c>
      <c r="D3" s="66" t="s">
        <v>189</v>
      </c>
      <c r="E3" s="66" t="s">
        <v>245</v>
      </c>
      <c r="F3" s="66" t="s">
        <v>244</v>
      </c>
      <c r="G3" s="66" t="s">
        <v>189</v>
      </c>
      <c r="M3" s="178"/>
      <c r="N3" s="178"/>
      <c r="O3" s="178"/>
      <c r="P3" s="178"/>
      <c r="Q3" s="178"/>
      <c r="R3" s="178"/>
      <c r="S3" s="178"/>
    </row>
    <row r="4" spans="1:19" s="178" customFormat="1" ht="19.5" customHeight="1" x14ac:dyDescent="0.2">
      <c r="A4" s="127" t="s">
        <v>49</v>
      </c>
      <c r="B4" s="65">
        <v>2207394</v>
      </c>
      <c r="C4" s="65">
        <v>300421</v>
      </c>
      <c r="D4" s="65">
        <v>2449183</v>
      </c>
      <c r="E4" s="177">
        <v>100</v>
      </c>
      <c r="F4" s="177">
        <v>100</v>
      </c>
      <c r="G4" s="177">
        <v>100</v>
      </c>
      <c r="H4" s="179"/>
      <c r="I4" s="179"/>
      <c r="J4" s="179"/>
      <c r="M4" s="105"/>
      <c r="N4" s="105"/>
      <c r="O4" s="105"/>
      <c r="P4" s="105"/>
      <c r="Q4" s="105"/>
      <c r="R4" s="105"/>
      <c r="S4" s="105"/>
    </row>
    <row r="5" spans="1:19" s="178" customFormat="1" ht="19.5" customHeight="1" x14ac:dyDescent="0.2">
      <c r="A5" s="127" t="s">
        <v>48</v>
      </c>
      <c r="B5" s="65">
        <v>2260233</v>
      </c>
      <c r="C5" s="65">
        <v>309663</v>
      </c>
      <c r="D5" s="65">
        <v>2509801</v>
      </c>
      <c r="E5" s="177">
        <f t="shared" ref="E5:G9" si="0">B5*E4/B4</f>
        <v>102.39372762633222</v>
      </c>
      <c r="F5" s="177">
        <f t="shared" si="0"/>
        <v>103.07634952283628</v>
      </c>
      <c r="G5" s="177">
        <f t="shared" si="0"/>
        <v>102.47502942818075</v>
      </c>
      <c r="H5" s="179"/>
      <c r="I5" s="179"/>
      <c r="J5" s="179"/>
    </row>
    <row r="6" spans="1:19" s="178" customFormat="1" ht="19.5" customHeight="1" x14ac:dyDescent="0.2">
      <c r="A6" s="127" t="s">
        <v>78</v>
      </c>
      <c r="B6" s="65">
        <v>2293379</v>
      </c>
      <c r="C6" s="65">
        <v>323937</v>
      </c>
      <c r="D6" s="65">
        <v>2554486</v>
      </c>
      <c r="E6" s="177">
        <f t="shared" si="0"/>
        <v>103.89531728363853</v>
      </c>
      <c r="F6" s="177">
        <f t="shared" si="0"/>
        <v>107.82768181984615</v>
      </c>
      <c r="G6" s="177">
        <f t="shared" si="0"/>
        <v>104.29951538941761</v>
      </c>
      <c r="H6" s="179"/>
      <c r="I6" s="179"/>
      <c r="J6" s="179"/>
    </row>
    <row r="7" spans="1:19" s="178" customFormat="1" ht="19.5" customHeight="1" x14ac:dyDescent="0.2">
      <c r="A7" s="127" t="s">
        <v>80</v>
      </c>
      <c r="B7" s="65">
        <v>2346329</v>
      </c>
      <c r="C7" s="65">
        <v>343480</v>
      </c>
      <c r="D7" s="65">
        <v>2622408</v>
      </c>
      <c r="E7" s="177">
        <f t="shared" si="0"/>
        <v>106.29407346400326</v>
      </c>
      <c r="F7" s="177">
        <f t="shared" si="0"/>
        <v>114.33288618305644</v>
      </c>
      <c r="G7" s="177">
        <f t="shared" si="0"/>
        <v>107.0727667144513</v>
      </c>
      <c r="H7" s="179"/>
      <c r="I7" s="179"/>
      <c r="J7" s="179"/>
    </row>
    <row r="8" spans="1:19" s="178" customFormat="1" ht="19.5" customHeight="1" x14ac:dyDescent="0.2">
      <c r="A8" s="127" t="s">
        <v>83</v>
      </c>
      <c r="B8" s="65">
        <v>2394162</v>
      </c>
      <c r="C8" s="65">
        <v>360424</v>
      </c>
      <c r="D8" s="65">
        <v>2681978</v>
      </c>
      <c r="E8" s="177">
        <f t="shared" si="0"/>
        <v>108.46101783369893</v>
      </c>
      <c r="F8" s="177">
        <f t="shared" si="0"/>
        <v>119.97297126366</v>
      </c>
      <c r="G8" s="177">
        <f t="shared" si="0"/>
        <v>109.50500636334647</v>
      </c>
      <c r="H8" s="179"/>
      <c r="I8" s="179"/>
      <c r="J8" s="179"/>
      <c r="O8" s="237"/>
    </row>
    <row r="9" spans="1:19" s="178" customFormat="1" ht="19.5" customHeight="1" x14ac:dyDescent="0.2">
      <c r="A9" s="127" t="s">
        <v>115</v>
      </c>
      <c r="B9" s="65">
        <v>2434103</v>
      </c>
      <c r="C9" s="65">
        <v>372899</v>
      </c>
      <c r="D9" s="65">
        <v>2727776</v>
      </c>
      <c r="E9" s="177">
        <f t="shared" si="0"/>
        <v>110.27043654191323</v>
      </c>
      <c r="F9" s="177">
        <f t="shared" si="0"/>
        <v>124.12547724693015</v>
      </c>
      <c r="G9" s="177">
        <f t="shared" si="0"/>
        <v>111.37493605010324</v>
      </c>
      <c r="H9" s="179"/>
      <c r="I9" s="179"/>
      <c r="J9" s="179"/>
      <c r="O9" s="237"/>
    </row>
    <row r="10" spans="1:19" s="178" customFormat="1" ht="19.5" customHeight="1" x14ac:dyDescent="0.2">
      <c r="A10" s="127" t="s">
        <v>129</v>
      </c>
      <c r="B10" s="65">
        <v>2526539</v>
      </c>
      <c r="C10" s="65">
        <v>368955</v>
      </c>
      <c r="D10" s="65">
        <v>2786014</v>
      </c>
      <c r="E10" s="177">
        <f>B10*E8/B8</f>
        <v>114.45799888918789</v>
      </c>
      <c r="F10" s="177">
        <f>C10*F8/C8</f>
        <v>122.81265291041572</v>
      </c>
      <c r="G10" s="177">
        <f>D10*G8/D8</f>
        <v>113.75279021616595</v>
      </c>
      <c r="H10" s="179"/>
      <c r="I10" s="179"/>
      <c r="J10" s="179"/>
    </row>
    <row r="11" spans="1:19" s="178" customFormat="1" ht="19.5" customHeight="1" x14ac:dyDescent="0.2">
      <c r="A11" s="127" t="s">
        <v>134</v>
      </c>
      <c r="B11" s="65">
        <v>2579051</v>
      </c>
      <c r="C11" s="65">
        <v>400112</v>
      </c>
      <c r="D11" s="65">
        <v>2822339</v>
      </c>
      <c r="E11" s="177">
        <f t="shared" ref="E11:G12" si="1">B11*E8/B8</f>
        <v>116.83691266715414</v>
      </c>
      <c r="F11" s="177">
        <f t="shared" si="1"/>
        <v>133.18376544915301</v>
      </c>
      <c r="G11" s="177">
        <f t="shared" si="1"/>
        <v>115.23593786172778</v>
      </c>
      <c r="H11" s="179"/>
      <c r="I11" s="179"/>
      <c r="J11" s="179"/>
    </row>
    <row r="12" spans="1:19" ht="19.5" customHeight="1" x14ac:dyDescent="0.2">
      <c r="A12" s="127" t="s">
        <v>165</v>
      </c>
      <c r="B12" s="65">
        <v>2525246</v>
      </c>
      <c r="C12" s="65">
        <v>411831</v>
      </c>
      <c r="D12" s="65">
        <v>2756383</v>
      </c>
      <c r="E12" s="177">
        <f t="shared" si="1"/>
        <v>114.39942303005265</v>
      </c>
      <c r="F12" s="177">
        <f t="shared" si="1"/>
        <v>137.08462457684385</v>
      </c>
      <c r="G12" s="177">
        <f t="shared" si="1"/>
        <v>112.54295820279661</v>
      </c>
      <c r="H12" s="179"/>
      <c r="I12" s="179"/>
      <c r="J12" s="238"/>
    </row>
    <row r="13" spans="1:19" ht="19.5" customHeight="1" x14ac:dyDescent="0.2">
      <c r="A13" s="127" t="s">
        <v>178</v>
      </c>
      <c r="B13" s="65">
        <v>2540644</v>
      </c>
      <c r="C13" s="65">
        <v>431054</v>
      </c>
      <c r="D13" s="65">
        <v>2781906</v>
      </c>
      <c r="E13" s="177">
        <f t="shared" ref="E13:G14" si="2">B13*E9/B9</f>
        <v>115.09698766962309</v>
      </c>
      <c r="F13" s="177">
        <f t="shared" si="2"/>
        <v>143.48331175250732</v>
      </c>
      <c r="G13" s="177">
        <f t="shared" si="2"/>
        <v>113.58506081415722</v>
      </c>
      <c r="H13" s="179"/>
      <c r="I13" s="179"/>
      <c r="J13" s="179"/>
    </row>
    <row r="14" spans="1:19" ht="19.5" customHeight="1" x14ac:dyDescent="0.2">
      <c r="A14" s="127" t="s">
        <v>200</v>
      </c>
      <c r="B14" s="65">
        <v>2569521</v>
      </c>
      <c r="C14" s="65">
        <v>443275</v>
      </c>
      <c r="D14" s="65">
        <v>2825286</v>
      </c>
      <c r="E14" s="177">
        <f t="shared" si="2"/>
        <v>116.40518185697705</v>
      </c>
      <c r="F14" s="177">
        <f t="shared" si="2"/>
        <v>147.55126971816219</v>
      </c>
      <c r="G14" s="177">
        <f t="shared" si="2"/>
        <v>115.35626370099742</v>
      </c>
      <c r="H14" s="179"/>
      <c r="I14" s="179"/>
      <c r="J14" s="238"/>
    </row>
    <row r="15" spans="1:19" ht="12.75" customHeight="1" x14ac:dyDescent="0.2">
      <c r="A15" s="223"/>
    </row>
    <row r="16" spans="1:19" ht="12.75" customHeight="1" x14ac:dyDescent="0.2">
      <c r="A16" s="223" t="s">
        <v>306</v>
      </c>
    </row>
    <row r="17" spans="1:14" x14ac:dyDescent="0.2">
      <c r="A17" s="322" t="s">
        <v>169</v>
      </c>
      <c r="B17" s="322"/>
      <c r="C17" s="322"/>
      <c r="D17" s="322"/>
      <c r="E17" s="322"/>
      <c r="F17" s="322"/>
      <c r="G17" s="322"/>
      <c r="H17" s="322"/>
      <c r="I17" s="322"/>
      <c r="J17" s="322"/>
    </row>
    <row r="18" spans="1:14" ht="39.75" customHeight="1" x14ac:dyDescent="0.2">
      <c r="A18" s="313" t="s">
        <v>299</v>
      </c>
      <c r="B18" s="313"/>
      <c r="C18" s="313"/>
      <c r="D18" s="313"/>
      <c r="E18" s="313"/>
      <c r="F18" s="313"/>
      <c r="G18" s="313"/>
      <c r="H18" s="313"/>
      <c r="I18" s="313"/>
      <c r="J18" s="313"/>
      <c r="K18" s="313"/>
      <c r="L18" s="313"/>
      <c r="M18" s="313"/>
    </row>
    <row r="19" spans="1:14" x14ac:dyDescent="0.2">
      <c r="K19" s="181"/>
      <c r="N19" s="182"/>
    </row>
    <row r="20" spans="1:14" ht="15.75" x14ac:dyDescent="0.2">
      <c r="A20" s="6" t="s">
        <v>257</v>
      </c>
    </row>
    <row r="23" spans="1:14" x14ac:dyDescent="0.2">
      <c r="A23" s="183"/>
    </row>
    <row r="24" spans="1:14" x14ac:dyDescent="0.2">
      <c r="A24" s="183"/>
    </row>
    <row r="36" s="184" customFormat="1" ht="22.7" customHeight="1" x14ac:dyDescent="0.2"/>
    <row r="37" s="184" customFormat="1" ht="13.7" customHeight="1" x14ac:dyDescent="0.2"/>
    <row r="42" s="178" customFormat="1" x14ac:dyDescent="0.2"/>
    <row r="43" s="178" customFormat="1" ht="18" customHeight="1" x14ac:dyDescent="0.2"/>
    <row r="50" spans="2:12" x14ac:dyDescent="0.2">
      <c r="B50" s="321" t="s">
        <v>169</v>
      </c>
      <c r="C50" s="321"/>
      <c r="D50" s="321"/>
      <c r="E50" s="321"/>
      <c r="F50" s="321"/>
      <c r="G50" s="321"/>
      <c r="H50" s="321"/>
      <c r="I50" s="321"/>
      <c r="J50" s="321"/>
      <c r="K50" s="321"/>
    </row>
    <row r="51" spans="2:12" ht="41.25" customHeight="1" x14ac:dyDescent="0.2">
      <c r="B51" s="321" t="s">
        <v>299</v>
      </c>
      <c r="C51" s="321"/>
      <c r="D51" s="321"/>
      <c r="E51" s="321"/>
      <c r="F51" s="321"/>
      <c r="G51" s="321"/>
      <c r="H51" s="321"/>
      <c r="I51" s="321"/>
      <c r="J51" s="321"/>
      <c r="K51" s="321"/>
      <c r="L51" s="91"/>
    </row>
  </sheetData>
  <mergeCells count="4">
    <mergeCell ref="B51:K51"/>
    <mergeCell ref="B50:K50"/>
    <mergeCell ref="A17:J17"/>
    <mergeCell ref="A18:M18"/>
  </mergeCells>
  <hyperlinks>
    <hyperlink ref="A2" location="Sommaire!A2" display="Retour au sommaire"/>
  </hyperlinks>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Sommaire</vt:lpstr>
      <vt:lpstr>Graphique 1</vt:lpstr>
      <vt:lpstr>Graphique 2</vt:lpstr>
      <vt:lpstr>Graphique 3</vt:lpstr>
      <vt:lpstr>Graphique 4</vt:lpstr>
      <vt:lpstr>Cartes</vt:lpstr>
      <vt:lpstr>Graphique 5</vt:lpstr>
      <vt:lpstr>Graphique 6</vt:lpstr>
      <vt:lpstr>Graphique 7</vt:lpstr>
      <vt:lpstr>Annexe 1</vt:lpstr>
      <vt:lpstr>Annexe 2</vt:lpstr>
      <vt:lpstr>Annexe 3</vt:lpstr>
      <vt:lpstr>Annexe 4</vt:lpstr>
      <vt:lpstr>Annexe 5</vt:lpstr>
      <vt:lpstr>'Graphique 6'!Zone_d_impression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MEN</dc:creator>
  <cp:lastModifiedBy>Administration centrale</cp:lastModifiedBy>
  <cp:lastPrinted>2021-10-07T12:35:31Z</cp:lastPrinted>
  <dcterms:created xsi:type="dcterms:W3CDTF">2002-09-18T09:28:56Z</dcterms:created>
  <dcterms:modified xsi:type="dcterms:W3CDTF">2025-12-17T15:47:48Z</dcterms:modified>
</cp:coreProperties>
</file>