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M:\str-dgesip-dgri-a2-1-sup\ParcourSup\01 - Notes Flash\2026\nf1_voeux_candidats\"/>
    </mc:Choice>
  </mc:AlternateContent>
  <xr:revisionPtr revIDLastSave="0" documentId="13_ncr:1_{3FA7A7CA-3421-4D0F-8F13-FE6F5C884FCF}" xr6:coauthVersionLast="47" xr6:coauthVersionMax="47" xr10:uidLastSave="{00000000-0000-0000-0000-000000000000}"/>
  <bookViews>
    <workbookView xWindow="9510" yWindow="0" windowWidth="9780" windowHeight="11370" activeTab="1" xr2:uid="{00000000-000D-0000-FFFF-FFFF00000000}"/>
  </bookViews>
  <sheets>
    <sheet name="Sommaire" sheetId="1" r:id="rId1"/>
    <sheet name="Méthodologie" sheetId="2" r:id="rId2"/>
    <sheet name="Chiffres clés" sheetId="3" r:id="rId3"/>
    <sheet name="Tableau 1" sheetId="4" r:id="rId4"/>
    <sheet name="Graphique 1" sheetId="5" r:id="rId5"/>
    <sheet name="Tableau 2" sheetId="6" r:id="rId6"/>
    <sheet name="Tableau 3" sheetId="7" r:id="rId7"/>
    <sheet name="Annexe 1" sheetId="8" r:id="rId8"/>
    <sheet name="Annexe 2" sheetId="9" r:id="rId9"/>
    <sheet name="Annexe 3" sheetId="10" r:id="rId10"/>
    <sheet name="Annexe 4" sheetId="11" r:id="rId11"/>
    <sheet name="Annexe 5" sheetId="12" r:id="rId12"/>
    <sheet name="Annexe 6" sheetId="13" r:id="rId13"/>
    <sheet name="Annexe 7" sheetId="14" r:id="rId14"/>
    <sheet name="Annexe 8" sheetId="15" r:id="rId15"/>
    <sheet name="Annexe 9" sheetId="16" r:id="rId16"/>
    <sheet name="Annexe 10" sheetId="17" r:id="rId17"/>
    <sheet name="Annexe 11"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9" i="1" l="1"/>
  <c r="B2" i="3"/>
  <c r="B16" i="1" l="1"/>
  <c r="B15" i="1"/>
  <c r="B14" i="1"/>
  <c r="B13" i="1"/>
  <c r="A2" i="18" l="1"/>
  <c r="A2" i="17"/>
  <c r="A2" i="16"/>
  <c r="A2" i="15"/>
  <c r="A2" i="14"/>
  <c r="A2" i="13"/>
  <c r="A2" i="12"/>
  <c r="A2" i="11"/>
  <c r="A2" i="10"/>
  <c r="A2" i="9"/>
  <c r="A2" i="8"/>
  <c r="A2" i="7"/>
  <c r="A2" i="6"/>
  <c r="A2" i="5"/>
  <c r="A2" i="4"/>
  <c r="A2" i="3"/>
  <c r="A2" i="2"/>
  <c r="B21" i="1"/>
  <c r="A21" i="1"/>
  <c r="B20" i="1"/>
  <c r="A20" i="1"/>
  <c r="A19" i="1"/>
  <c r="B18" i="1"/>
  <c r="A18" i="1"/>
  <c r="B17" i="1"/>
  <c r="A17" i="1"/>
  <c r="A16" i="1"/>
  <c r="A15" i="1"/>
  <c r="A14" i="1"/>
  <c r="A13" i="1"/>
  <c r="B12" i="1"/>
  <c r="A12" i="1"/>
  <c r="B11" i="1"/>
  <c r="A11" i="1"/>
  <c r="B9" i="1"/>
  <c r="A9" i="1"/>
  <c r="B8" i="1"/>
  <c r="A8" i="1"/>
  <c r="B7" i="1"/>
  <c r="A7" i="1"/>
  <c r="B6" i="1"/>
  <c r="A6" i="1"/>
  <c r="B4" i="1"/>
  <c r="A4" i="1"/>
  <c r="B3" i="1"/>
  <c r="A3" i="1"/>
</calcChain>
</file>

<file path=xl/sharedStrings.xml><?xml version="1.0" encoding="utf-8"?>
<sst xmlns="http://schemas.openxmlformats.org/spreadsheetml/2006/main" count="2330" uniqueCount="827">
  <si>
    <t>Sommaire</t>
  </si>
  <si>
    <t>Orientation dans l'enseignement supérieur</t>
  </si>
  <si>
    <t>Chiffres clés</t>
  </si>
  <si>
    <t>Candidats inscrits - Part des candidats ayant confirmé un vœu et vœux confirmés, selon la série de terminale</t>
  </si>
  <si>
    <t>Technologique</t>
  </si>
  <si>
    <t>Ensemble</t>
  </si>
  <si>
    <t>Liste de candidatures - Choix de filières de formation des candidats,  selon la série de terminale (en %)</t>
  </si>
  <si>
    <t xml:space="preserve"> </t>
  </si>
  <si>
    <t>Licence</t>
  </si>
  <si>
    <t>Liste de voeux – Nombre de formations sélectionnées selon la filière de formation choisie (en %)</t>
  </si>
  <si>
    <t>1</t>
  </si>
  <si>
    <t>2</t>
  </si>
  <si>
    <t>3</t>
  </si>
  <si>
    <t>4</t>
  </si>
  <si>
    <t>LAS</t>
  </si>
  <si>
    <t>PASS</t>
  </si>
  <si>
    <t>BUT</t>
  </si>
  <si>
    <t>BTS</t>
  </si>
  <si>
    <t>CPGE</t>
  </si>
  <si>
    <t>DE sanitaire et social</t>
  </si>
  <si>
    <t>Ecoles d'ingénieur</t>
  </si>
  <si>
    <t>Ecoles de commerce</t>
  </si>
  <si>
    <t>Autres formation</t>
  </si>
  <si>
    <t>Proportions de candidats selon les vœux émis et choix complémentaires</t>
  </si>
  <si>
    <t>Candidats inscrits : Part des candidats confirmés, et nombre de vœux confirmés, selon la série de terminale et le sexe</t>
  </si>
  <si>
    <t>Voie Du Bac</t>
  </si>
  <si>
    <t>Série Du Bac</t>
  </si>
  <si>
    <t>Sciences et Techniques du Théâtre de la Musique et de la Danse</t>
  </si>
  <si>
    <t>Sciences et Technologies de l'Industrie et du Développement Durable</t>
  </si>
  <si>
    <t>Sciences et Technologies de l'agronomie et du vivant</t>
  </si>
  <si>
    <t>Sciences et Technologies du Management et de la Gestion</t>
  </si>
  <si>
    <t>Sciences et technologies de la santé et du social</t>
  </si>
  <si>
    <t>Professionnelle</t>
  </si>
  <si>
    <t>Liste de voeux (méthode de la composition des listes) - Choix de filières des candidats, par série de terminale, sexe du candidat et académie du bac (%)</t>
  </si>
  <si>
    <t>Hommes</t>
  </si>
  <si>
    <t>Femmes</t>
  </si>
  <si>
    <t>Aucune</t>
  </si>
  <si>
    <t>Générale</t>
  </si>
  <si>
    <t>Total Générale</t>
  </si>
  <si>
    <t>Total Technologique</t>
  </si>
  <si>
    <t>Total Professionnelle</t>
  </si>
  <si>
    <t>Liste de vœux – Nombre de formations sélectionnées selon la filière choisie selon la série de terminale</t>
  </si>
  <si>
    <t>Filière</t>
  </si>
  <si>
    <t>Part De Candidat Concerné</t>
  </si>
  <si>
    <t>Proportions de candidats selon les vœux émis et choix complémentaires selon la série de terminale</t>
  </si>
  <si>
    <t>Liste de l'ensemble des formations détaillées avec le nombre de vœux reçus</t>
  </si>
  <si>
    <t>Formation</t>
  </si>
  <si>
    <t>1_Licence</t>
  </si>
  <si>
    <t>LP -  Sciences Humaines et Sociales</t>
  </si>
  <si>
    <t>Licence professionnelle</t>
  </si>
  <si>
    <t>LP - Droit-économie-gestion</t>
  </si>
  <si>
    <t>LP - Sciences - technologies - santé</t>
  </si>
  <si>
    <t>Licence - Arts-lettres-langues</t>
  </si>
  <si>
    <t>Arts</t>
  </si>
  <si>
    <t>Arts du spectacle</t>
  </si>
  <si>
    <t>Arts plastiques</t>
  </si>
  <si>
    <t>Cinéma</t>
  </si>
  <si>
    <t>Cinéma et Audiovisuel</t>
  </si>
  <si>
    <t>Etudes culturelles</t>
  </si>
  <si>
    <t>Etudes européennes et internationales</t>
  </si>
  <si>
    <t>Etudes théâtrales</t>
  </si>
  <si>
    <t>Histoire de l'art et archéologie</t>
  </si>
  <si>
    <t>Humanités</t>
  </si>
  <si>
    <t>Information et communication</t>
  </si>
  <si>
    <t>Langues étrangères appliquées</t>
  </si>
  <si>
    <t>Langues, enseignement, médiation en milieu amazonien</t>
  </si>
  <si>
    <t>Langues, littératures et civilisations étrangères et régionales</t>
  </si>
  <si>
    <t>Lettres</t>
  </si>
  <si>
    <t>Lettres / Histoire</t>
  </si>
  <si>
    <t>Lettres, langues</t>
  </si>
  <si>
    <t>Musicologie</t>
  </si>
  <si>
    <t>Philosophie</t>
  </si>
  <si>
    <t>Pluridisciplinaire</t>
  </si>
  <si>
    <t>Sciences du langage</t>
  </si>
  <si>
    <t>Licence - Arts-lettres-langues / Sciences humaines et sociales</t>
  </si>
  <si>
    <t>Licence - Droit-économie-gestion</t>
  </si>
  <si>
    <t>Administration et Echanges internationaux</t>
  </si>
  <si>
    <t>Administration publique</t>
  </si>
  <si>
    <t>Administration économique et sociale</t>
  </si>
  <si>
    <t>Droit</t>
  </si>
  <si>
    <t>Droit français - Droit étranger</t>
  </si>
  <si>
    <t>Droit, Economie</t>
  </si>
  <si>
    <t>Droit, Informatique</t>
  </si>
  <si>
    <t>Economie</t>
  </si>
  <si>
    <t>Economie et gestion</t>
  </si>
  <si>
    <t>Gestion</t>
  </si>
  <si>
    <t>Science politique</t>
  </si>
  <si>
    <t>Sciences sanitaires et sociales</t>
  </si>
  <si>
    <t>Sciences sociales</t>
  </si>
  <si>
    <t>Tourisme</t>
  </si>
  <si>
    <t>Économie, Science politique</t>
  </si>
  <si>
    <t>Licence - Droit-économie-gestion / Arts-lettres-langues</t>
  </si>
  <si>
    <t>Licence - Droit-économie-gestion / Sciences - technologies - santé</t>
  </si>
  <si>
    <t>Mathématiques</t>
  </si>
  <si>
    <t>Licence - Droit-économie-gestion / Sciences humaines et sociales</t>
  </si>
  <si>
    <t>Histoire</t>
  </si>
  <si>
    <t>Licence - STAPS</t>
  </si>
  <si>
    <t>STAPS, Sciences pour l'ingénieur</t>
  </si>
  <si>
    <t>Sciences et Techniques des Activités Physiques et Sportives</t>
  </si>
  <si>
    <t>Licence - Sciences - technologies - santé</t>
  </si>
  <si>
    <t>Chimie</t>
  </si>
  <si>
    <t>Chimie, Sciences de la vie</t>
  </si>
  <si>
    <t>Droit, Sciences et Innovation</t>
  </si>
  <si>
    <t>Economie, Mathématiques</t>
  </si>
  <si>
    <t>Electronique, énergie électrique, automatique</t>
  </si>
  <si>
    <t>Génie civil</t>
  </si>
  <si>
    <t>Génie urbain</t>
  </si>
  <si>
    <t>Informatique</t>
  </si>
  <si>
    <t>Informatique, Mathématiques</t>
  </si>
  <si>
    <t>Informatique, Sciences de la vie</t>
  </si>
  <si>
    <t>Mathématiques et informatique appliquées aux sciences humaines et sociales</t>
  </si>
  <si>
    <t>Mathématiques, Physique et Sciences pour l'Ingénieur</t>
  </si>
  <si>
    <t>Mathématiques, Sciences de la vie</t>
  </si>
  <si>
    <t>Mathématiques, physique, chimie, informatique</t>
  </si>
  <si>
    <t>Mécanique</t>
  </si>
  <si>
    <t>Physique</t>
  </si>
  <si>
    <t>Physique, chimie</t>
  </si>
  <si>
    <t>Sciences biomédicales</t>
  </si>
  <si>
    <t>Sciences cognitives</t>
  </si>
  <si>
    <t>Sciences de la Terre et Sciences Physiques</t>
  </si>
  <si>
    <t>Sciences de la Terre et environnement</t>
  </si>
  <si>
    <t>Sciences de la terre</t>
  </si>
  <si>
    <t>Sciences de la transition écologique et sociétale</t>
  </si>
  <si>
    <t>Sciences de la vie</t>
  </si>
  <si>
    <t>Sciences de la vie et de la terre</t>
  </si>
  <si>
    <t>Sciences de la vigne et du vin</t>
  </si>
  <si>
    <t>Sciences des systèmes communicants</t>
  </si>
  <si>
    <t>Sciences et Humanités</t>
  </si>
  <si>
    <t>Sciences et société</t>
  </si>
  <si>
    <t>Sciences et technologies</t>
  </si>
  <si>
    <t>Sciences pour l'ingénieur</t>
  </si>
  <si>
    <t>Sciences pour la santé</t>
  </si>
  <si>
    <t>Sciences, Enseignement, Médiation</t>
  </si>
  <si>
    <t>Licence - Sciences humaines et sociales</t>
  </si>
  <si>
    <t>Géographie et aménagement</t>
  </si>
  <si>
    <t>Histoire / Allemand</t>
  </si>
  <si>
    <t>Histoire / Géographie</t>
  </si>
  <si>
    <t>Histoire de l'art</t>
  </si>
  <si>
    <t>Psychologie</t>
  </si>
  <si>
    <t>Santé et société</t>
  </si>
  <si>
    <t>Sciences de l'Homme, Anthropologie, Ethnologie</t>
  </si>
  <si>
    <t>Sciences de l'éducation et de la formation</t>
  </si>
  <si>
    <t>Sociologie</t>
  </si>
  <si>
    <t>Théologie</t>
  </si>
  <si>
    <t>Théologie Catholique</t>
  </si>
  <si>
    <t>Théologie Protestante</t>
  </si>
  <si>
    <t>1_Licence_Las</t>
  </si>
  <si>
    <t>2_PASS</t>
  </si>
  <si>
    <t>Parcours d'Accès Spécifique Santé (PASS)</t>
  </si>
  <si>
    <t>3_BUT</t>
  </si>
  <si>
    <t>BUT - Production</t>
  </si>
  <si>
    <t>Génie biologique Parcours agronomie</t>
  </si>
  <si>
    <t>Génie biologique Parcours diététique et nutrition</t>
  </si>
  <si>
    <t>Génie biologique parcours biologie médicale et biotechnologie</t>
  </si>
  <si>
    <t>Génie biologique parcours sciences de l'aliment et biotechnologie</t>
  </si>
  <si>
    <t>Génie biologique parcours sciences de l'environnement et écotechnologies</t>
  </si>
  <si>
    <t>Génie chimique génie des procédés</t>
  </si>
  <si>
    <t>Génie civil - Construction durable</t>
  </si>
  <si>
    <t>Génie industriel et maintenance</t>
  </si>
  <si>
    <t>Génie mécanique et productique</t>
  </si>
  <si>
    <t>Génie électrique et informatique industrielle</t>
  </si>
  <si>
    <t>Hygiène Sécurité Environnement</t>
  </si>
  <si>
    <t>Mesures physiques</t>
  </si>
  <si>
    <t>Métiers de la Transition et de l'Efficacité Énergétiques</t>
  </si>
  <si>
    <t>Métiers du multimédia et de l'internet</t>
  </si>
  <si>
    <t>Packaging, emballage et conditionnement</t>
  </si>
  <si>
    <t>Qualité, logistique industrielle et organisation</t>
  </si>
  <si>
    <t>Réseaux et télécommunications</t>
  </si>
  <si>
    <t>Science et génie des matériaux</t>
  </si>
  <si>
    <t>BUT - Service</t>
  </si>
  <si>
    <t>Carrières juridiques</t>
  </si>
  <si>
    <t>Carrières sociales Parcours animation sociale et socioculturelle</t>
  </si>
  <si>
    <t>Carrières sociales Parcours assistance sociale</t>
  </si>
  <si>
    <t>Carrières sociales Parcours éducation spécialisée</t>
  </si>
  <si>
    <t>Carrières sociales parcours coordination et gestion des établissements et services sanitaires et sociaux</t>
  </si>
  <si>
    <t>Carrières sociales parcours villes et territoires durables</t>
  </si>
  <si>
    <t>Gestion administrative et commerciale des organisations</t>
  </si>
  <si>
    <t>Gestion des entreprises et des administrations</t>
  </si>
  <si>
    <t>Information communication Parcours communication des organisations</t>
  </si>
  <si>
    <t>Information communication Parcours information numérique dans les organisations</t>
  </si>
  <si>
    <t>Information communication Parcours journalisme</t>
  </si>
  <si>
    <t>Information communication Parcours métiers du livre et du patrimoine</t>
  </si>
  <si>
    <t>Information communication Parcours publicité</t>
  </si>
  <si>
    <t>Management de la Logistique et des Transports</t>
  </si>
  <si>
    <t>Science des données</t>
  </si>
  <si>
    <t>Techniques de commercialisation</t>
  </si>
  <si>
    <t>4_BTS</t>
  </si>
  <si>
    <t>BTS - Agricole</t>
  </si>
  <si>
    <t>Agronomie et cultures durables</t>
  </si>
  <si>
    <t>Aménagements paysagers</t>
  </si>
  <si>
    <t>Analyse, conduite et stratégie de l'entreprise agricole, option Territoires métropolitains</t>
  </si>
  <si>
    <t>Analyse, conduite et stratégie de l'entreprise agricole, option Territoires ultra-marins</t>
  </si>
  <si>
    <t>Analyses biologiques, biotechnologiques, agricoles et environnementales</t>
  </si>
  <si>
    <t>Aquaculture</t>
  </si>
  <si>
    <t>Développement et animation de projets territoriaux</t>
  </si>
  <si>
    <t>Gestion et maitrise de l'eau</t>
  </si>
  <si>
    <t>Gestion et protection de la nature</t>
  </si>
  <si>
    <t>Gestion et protection de la nature / DE d'alpinisme-accompagnateur en moyenne montagne</t>
  </si>
  <si>
    <t>Gestion forestière</t>
  </si>
  <si>
    <t>Génie des équipements agricoles</t>
  </si>
  <si>
    <t>Métiers de l'élevage: développement, production et conseil</t>
  </si>
  <si>
    <t>Métiers du Végétal : Alimentation, Ornement, Environnement</t>
  </si>
  <si>
    <t>QUalité, ALimentation, Innovation et Maîtrise Sanitaire (BioQUALIM) aliments et processus technologiques</t>
  </si>
  <si>
    <t>QUalité, ALimentation, Innovation et Maîtrise Sanitaire (BioQUALIM) produits laitiers</t>
  </si>
  <si>
    <t>Technico-commercial - Spécialité alimentation et boisson</t>
  </si>
  <si>
    <t>Technico-commercial - Spécialité biens et services pour l'agriculture</t>
  </si>
  <si>
    <t>Technico-commercial - Spécialité produit de la filière bois</t>
  </si>
  <si>
    <t>Technico-commercial - Spécialité univers jardins et animaux de compagnie</t>
  </si>
  <si>
    <t>Technico-commercial - Spécialité vins, bières et spiritueux</t>
  </si>
  <si>
    <t>Viticulture-Oenologie</t>
  </si>
  <si>
    <t>BTS - Maritime</t>
  </si>
  <si>
    <t>Maintenance des systèmes électro-navals</t>
  </si>
  <si>
    <t>Mécatronique Navale</t>
  </si>
  <si>
    <t>Pêche et gestion de l'environnement marin</t>
  </si>
  <si>
    <t>BTS - Production</t>
  </si>
  <si>
    <t>Architectures en Métal : conception et Réalisation</t>
  </si>
  <si>
    <t>Assistance technique d'ingénieur</t>
  </si>
  <si>
    <t>Aéronautique</t>
  </si>
  <si>
    <t>Bioanalyses en laboratoire de contrôle</t>
  </si>
  <si>
    <t>Bioqualité</t>
  </si>
  <si>
    <t>Biotechnologie en recherche et en production</t>
  </si>
  <si>
    <t>Bâtiment</t>
  </si>
  <si>
    <t>Conception de processus de découpe et d'emboutissage</t>
  </si>
  <si>
    <t>Conception de produits industriels</t>
  </si>
  <si>
    <t>Conception des processus de réalisation de produits (1ère année commune)</t>
  </si>
  <si>
    <t>Conception et Réalisation de Systèmes Automatiques</t>
  </si>
  <si>
    <t>Conception et industrialisation en construction navale</t>
  </si>
  <si>
    <t>Conception et industrialisation en microtechniques</t>
  </si>
  <si>
    <t>Conception et réalisation en chaudronnerie industrielle</t>
  </si>
  <si>
    <t>Construction et aménagement de véhicules</t>
  </si>
  <si>
    <t>Contrôle industriel et régulation automatique</t>
  </si>
  <si>
    <t>Cybersécurité, Informatique et réseaux, ELectronique - Option A : Informatique et réseaux</t>
  </si>
  <si>
    <t>Cybersécurité, Informatique et réseaux, ELectronique - Option B : Electronique et réseaux</t>
  </si>
  <si>
    <t>Développement et Réalisation Bois</t>
  </si>
  <si>
    <t>Electrotechnique</t>
  </si>
  <si>
    <t>Enveloppe des bâtiments : conception et réalisation</t>
  </si>
  <si>
    <t>Environnement nucléaire</t>
  </si>
  <si>
    <t>Etude et réalisation d'agencement</t>
  </si>
  <si>
    <t>Europlastics et composites à référentiel commun européen - option Conception d'Outillage</t>
  </si>
  <si>
    <t>Europlastics et composites à référentiel commun européen - option Pilotage et Optimisation de la production</t>
  </si>
  <si>
    <t>Finitions, aménagement des bâtiments: conception et réalisation</t>
  </si>
  <si>
    <t>Fluide, énergie, domotique - option A génie climatique et fluidique</t>
  </si>
  <si>
    <t>Fluide, énergie, domotique - option B froid et conditionnement d'air</t>
  </si>
  <si>
    <t>Fluide, énergie, domotique - option C domotique et bâtiment communicants</t>
  </si>
  <si>
    <t>Fonderie</t>
  </si>
  <si>
    <t>Forge</t>
  </si>
  <si>
    <t>Géologie appliquée</t>
  </si>
  <si>
    <t>Industries céramiques</t>
  </si>
  <si>
    <t>Innovations textiles - Option A : Structures</t>
  </si>
  <si>
    <t>Innovations textiles - Option B : Traitements</t>
  </si>
  <si>
    <t>Maintenance des matériels de construction et de manutention</t>
  </si>
  <si>
    <t>Maintenance des systèmes - option A Systèmes de production</t>
  </si>
  <si>
    <t>Maintenance des systèmes - option B Systèmes énergétiques et fluidiques</t>
  </si>
  <si>
    <t>Maintenance des systèmes - option C Systèmes éoliens</t>
  </si>
  <si>
    <t>Maintenance des systèmes - option D:  maintenance des ascenseurs et élévateurs</t>
  </si>
  <si>
    <t>Maintenance des véhicules option motocycles</t>
  </si>
  <si>
    <t>Maintenance des véhicules option véhicules de transport routier</t>
  </si>
  <si>
    <t>Management économique de la construction</t>
  </si>
  <si>
    <t>Motorisations toutes énergies</t>
  </si>
  <si>
    <t>Métiers de l'eau</t>
  </si>
  <si>
    <t>Métiers de la chimie</t>
  </si>
  <si>
    <t>Métiers de la mesure</t>
  </si>
  <si>
    <t>Métiers de la mode-chaussure et maroquinerie</t>
  </si>
  <si>
    <t>Métiers de la mode-vêtements</t>
  </si>
  <si>
    <t>Métiers du géomètre-topographe et de la modélisation numérique</t>
  </si>
  <si>
    <t>Photonique : technologies et sciences de la lumière</t>
  </si>
  <si>
    <t>Pilotage des procédés</t>
  </si>
  <si>
    <t>Systèmes constructifs bois et habitat</t>
  </si>
  <si>
    <t>Techniques et services en matériels agricoles</t>
  </si>
  <si>
    <t>Traitement des matériaux</t>
  </si>
  <si>
    <t>Travaux publics</t>
  </si>
  <si>
    <t>BTS - Services</t>
  </si>
  <si>
    <t>Assurance</t>
  </si>
  <si>
    <t xml:space="preserve">Banque </t>
  </si>
  <si>
    <t>Biologie médicale</t>
  </si>
  <si>
    <t>Collaborateur juriste notarial</t>
  </si>
  <si>
    <t>Commerce International</t>
  </si>
  <si>
    <t>Communication</t>
  </si>
  <si>
    <t>Comptabilité et gestion</t>
  </si>
  <si>
    <t>Conseil et commercialisation de solutions techniques</t>
  </si>
  <si>
    <t>Diététique et nutrition</t>
  </si>
  <si>
    <t>Economie sociale familiale</t>
  </si>
  <si>
    <t>Edition</t>
  </si>
  <si>
    <t>Etudes de réalisation d'un projet de communication - 1ère année commune</t>
  </si>
  <si>
    <t>Gestion de la PME</t>
  </si>
  <si>
    <t>Gestion des transports et logistique associée</t>
  </si>
  <si>
    <t>Management Commercial Opérationnel</t>
  </si>
  <si>
    <t>Management en hôtellerie restauration</t>
  </si>
  <si>
    <t>Management opérationnel de la sécurité</t>
  </si>
  <si>
    <t>Métiers de l'audio-visuel opt : gestion de la production</t>
  </si>
  <si>
    <t>Métiers de l'audio-visuel opt : montage et post-production</t>
  </si>
  <si>
    <t>Métiers de l'audio-visuel opt : métiers de l'image</t>
  </si>
  <si>
    <t>Métiers de l'audio-visuel opt : métiers du son</t>
  </si>
  <si>
    <t>Métiers de l'audio-visuel opt : techn. d'ingeniérie et exploit. équipements</t>
  </si>
  <si>
    <t>Métiers de l'esthétique-cosmétique-parfumerie</t>
  </si>
  <si>
    <t>Métiers de la coiffure</t>
  </si>
  <si>
    <t>Métiers des Services à l'environnement</t>
  </si>
  <si>
    <t>Négociation et digitalisation de la Relation Client</t>
  </si>
  <si>
    <t>Opticien-Lunetier</t>
  </si>
  <si>
    <t>Orthoprothésiste</t>
  </si>
  <si>
    <t>Photographie</t>
  </si>
  <si>
    <t>Podo-orthésiste</t>
  </si>
  <si>
    <t>Professions immobilières</t>
  </si>
  <si>
    <t>Prothésiste dentaire</t>
  </si>
  <si>
    <t>Services et prestations des secteurs sanitaire et social</t>
  </si>
  <si>
    <t>Services informatiques aux organisations</t>
  </si>
  <si>
    <t>Support à l'action managériale</t>
  </si>
  <si>
    <t>5_CPGE</t>
  </si>
  <si>
    <t>Classe préparatoire littéraire</t>
  </si>
  <si>
    <t>B/L - Lettres et sciences sociales</t>
  </si>
  <si>
    <t>Ecole nationale des Chartes</t>
  </si>
  <si>
    <t>Option lettres et sciences humaines (St Cyr)</t>
  </si>
  <si>
    <t>Classe préparatoire scientifique</t>
  </si>
  <si>
    <t>BCPST</t>
  </si>
  <si>
    <t>Ecole normale supérieure Paris Saclay – arts et design</t>
  </si>
  <si>
    <t>MP2I</t>
  </si>
  <si>
    <t>MPSI</t>
  </si>
  <si>
    <t>PCSI</t>
  </si>
  <si>
    <t>PTSI</t>
  </si>
  <si>
    <t>TB</t>
  </si>
  <si>
    <t>TPC</t>
  </si>
  <si>
    <t>TSI</t>
  </si>
  <si>
    <t>Classe préparatoire économique et commerciale</t>
  </si>
  <si>
    <t>ECG - Mathématiques appliquées + ESH</t>
  </si>
  <si>
    <t>ECG - Mathématiques appliquées + HGG</t>
  </si>
  <si>
    <t>ECG - Mathématiques approfondies + ESH</t>
  </si>
  <si>
    <t>ECG - Mathématiques approfondies + HGG</t>
  </si>
  <si>
    <t>ECT - Option technologique</t>
  </si>
  <si>
    <t>ENS Cachan D2</t>
  </si>
  <si>
    <t>ENS Rennes D1</t>
  </si>
  <si>
    <t>6_Ecoles d Ingénieurs</t>
  </si>
  <si>
    <t>Formations  des écoles d'ingénieurs</t>
  </si>
  <si>
    <t>Formation Bac + 3</t>
  </si>
  <si>
    <t>Formation Bac + 4</t>
  </si>
  <si>
    <t>Formation d'ingénieur Bac + 5</t>
  </si>
  <si>
    <t>7_Ecoles de Commerce</t>
  </si>
  <si>
    <t>Formation des écoles de commerce et de management</t>
  </si>
  <si>
    <t>Formation des écoles de commerce et de management Bac + 3</t>
  </si>
  <si>
    <t>Formation des écoles de commerce et de management Bac + 4</t>
  </si>
  <si>
    <t>Formation des écoles de commerce et de management Bac + 5</t>
  </si>
  <si>
    <t>8_D.E sanitaire et social</t>
  </si>
  <si>
    <t>D.E secteur sanitaire</t>
  </si>
  <si>
    <t>Certificat de capacité d'Orthophoniste</t>
  </si>
  <si>
    <t>Certificat de capacité d'Orthoptiste</t>
  </si>
  <si>
    <t>D.E Audioprothésiste</t>
  </si>
  <si>
    <t>D.E Ergothérapeute</t>
  </si>
  <si>
    <t>D.E Infirmier</t>
  </si>
  <si>
    <t>D.E Psychomotricien</t>
  </si>
  <si>
    <t>D.E Pédicure-Podologue</t>
  </si>
  <si>
    <t>D.E Technicien de Laboratoire Médical</t>
  </si>
  <si>
    <t>D.E manipulateur/trice en électroradiologie médicale</t>
  </si>
  <si>
    <t>DTS Imagerie médicale et radiologie thérapeutique</t>
  </si>
  <si>
    <t>D.E secteur social</t>
  </si>
  <si>
    <t>D.E Assistant de Service Social</t>
  </si>
  <si>
    <t>D.E Educateur Spécialisé</t>
  </si>
  <si>
    <t>D.E Educateur Technique Spécialisé</t>
  </si>
  <si>
    <t>D.E Educateur de Jeunes Enfants</t>
  </si>
  <si>
    <t>9_Autres</t>
  </si>
  <si>
    <t>Année préparatoire</t>
  </si>
  <si>
    <t>BPJEPS</t>
  </si>
  <si>
    <t>Spécialité Educateur sportif - Mention Activités aquatiques et de la natation</t>
  </si>
  <si>
    <t>Spécialité Educateur sportif - Mention Activités de la forme</t>
  </si>
  <si>
    <t>Spécialité Educateur sportif - Mention Équitation</t>
  </si>
  <si>
    <t>C.M.I - Cursus Master en Ingénierie</t>
  </si>
  <si>
    <t>CPES</t>
  </si>
  <si>
    <t>Cycle pluridisciplinaire d'Études Supérieures - Economie</t>
  </si>
  <si>
    <t>Cycle pluridisciplinaire d'Études Supérieures - Economie, société et droit</t>
  </si>
  <si>
    <t>Cycle pluridisciplinaire d'Études Supérieures - Humanités et société</t>
  </si>
  <si>
    <t>Cycle pluridisciplinaire d'Études Supérieures - Humanités, Lettres et Sociétés</t>
  </si>
  <si>
    <t>Cycle pluridisciplinaire d'Études Supérieures - Sciences</t>
  </si>
  <si>
    <t>Cycle pluridisciplinaire d'Études Supérieures - Sciences - Environnement - Société</t>
  </si>
  <si>
    <t>Cycle pluridisciplinaire d'Études Supérieures - Sciences Des Données, Société et Santé</t>
  </si>
  <si>
    <t>Cycle pluridisciplinaire d'Études Supérieures - Sciences de la matière</t>
  </si>
  <si>
    <t>Cycle pluridisciplinaire d'Études Supérieures - Sciences de la transition écologique et sociétale</t>
  </si>
  <si>
    <t>Cycle pluridisciplinaire d'Études Supérieures - Sciences de la vie</t>
  </si>
  <si>
    <t>Cycle pluridisciplinaire d'Études Supérieures - Sciences des données, arts et cultures</t>
  </si>
  <si>
    <t>Cycle pluridisciplinaire d'Études Supérieures - Sciences des données, environnement et gestion des ressources naturelles</t>
  </si>
  <si>
    <t>Cycle pluridisciplinaire d'Études Supérieures - Sciences et humanités</t>
  </si>
  <si>
    <t>Cycle pluridisciplinaire d'Études Supérieures - Sciences et société</t>
  </si>
  <si>
    <t>Cycle pluridisciplinaire d'Études Supérieures - Sciences pour l'ingénieur</t>
  </si>
  <si>
    <t>Cycle pluridisciplinaire d'Études Supérieures - Sciences pour l'ingénieur - Economie</t>
  </si>
  <si>
    <t>Cycle pluridisciplinaire d'Études Supérieures - Sciences sociales</t>
  </si>
  <si>
    <t>CUPGE - Arts Lettres Langues</t>
  </si>
  <si>
    <t>Cycle Préparatoire Lettres  - Licence renforcée</t>
  </si>
  <si>
    <t>CUPGE - Droit-économie-gestion</t>
  </si>
  <si>
    <t>Cycle Universitaire Préparatoire aux Grandes Écoles de commerce</t>
  </si>
  <si>
    <t>Préparation aux concours des écoles de commerce, Parcours Economie- Finance</t>
  </si>
  <si>
    <t>Préparation aux concours des écoles de commerce, Parcours Gestion</t>
  </si>
  <si>
    <t>CUPGE - Sciences, technologie, santé</t>
  </si>
  <si>
    <t>Cursus préparatoire aux concours des grandes écoles d'ingénieurs</t>
  </si>
  <si>
    <t>Cycle Universitaire Préparatoire aux Grandes Ecoles</t>
  </si>
  <si>
    <t>Cycle Universitaire Préparatoire aux Grandes Ecoles - Mathématiques et Physique</t>
  </si>
  <si>
    <t>Cycle Universitaire Préparatoire aux Grandes Ecoles - Physique et Mathématiques</t>
  </si>
  <si>
    <t>Cycle Universitaire de Préparation aux Grandes Ecoles Scientifiques</t>
  </si>
  <si>
    <t>Cycle préparatoire Physique Chimie, parcours renforcé</t>
  </si>
  <si>
    <t>Cycle universitaire préparatoire aux grandes écoles</t>
  </si>
  <si>
    <t>Cycle universitaire préparatoire aux grandes écoles - Mécanique</t>
  </si>
  <si>
    <t>Cycle universitaire préparatoire aux grandes écoles - Parcours Informatique, Mathématiques</t>
  </si>
  <si>
    <t>Cycle universitaire préparatoire aux grandes écoles - Physique</t>
  </si>
  <si>
    <t>Mathématique - Préparation aux écoles d'ingénieurs</t>
  </si>
  <si>
    <t>Parcours Informatique / Mathématiques</t>
  </si>
  <si>
    <t>Parcours mathématiques-physique</t>
  </si>
  <si>
    <t>Parcours scientifique renforcé</t>
  </si>
  <si>
    <t>Prep'ISIMA</t>
  </si>
  <si>
    <t>Sciences de la Vie et de la Terre : préparation aux concours B Agro et Véto (Sites Saint Charles)</t>
  </si>
  <si>
    <t>Sciences de la Vie/Sciences de l'environnement (SVSE) option Prépa concours Agro Véto (PCAV)</t>
  </si>
  <si>
    <t>Certificat de Spécialisation</t>
  </si>
  <si>
    <t>Accueil dans les transports</t>
  </si>
  <si>
    <t>Accueil-réception</t>
  </si>
  <si>
    <t>Assistance, conseil, vente à distance</t>
  </si>
  <si>
    <t>Aéronautique option avionique</t>
  </si>
  <si>
    <t>Aéronautique option avions à moteurs à pistons</t>
  </si>
  <si>
    <t>Aéronautique option avions à moteurs à turbines</t>
  </si>
  <si>
    <t>Aéronautique option hélicoptères à moteurs à turbines</t>
  </si>
  <si>
    <t>Cybersécurité</t>
  </si>
  <si>
    <t>Maintenance des installations oléohydrauliques et pneumatiques</t>
  </si>
  <si>
    <t>Maquettes et prototypes</t>
  </si>
  <si>
    <t>Mécatronique navale</t>
  </si>
  <si>
    <t>Métiers du bar</t>
  </si>
  <si>
    <t>Organisateur de réception</t>
  </si>
  <si>
    <t>Production et réparation de produits électroniques</t>
  </si>
  <si>
    <t>Services numériques aux organisations</t>
  </si>
  <si>
    <t>Sommellerie</t>
  </si>
  <si>
    <t>Techn. en énergies renouvelables opt. a énergie électrique</t>
  </si>
  <si>
    <t>Techn. en énergies renouvelables opt. b énergie thermique</t>
  </si>
  <si>
    <t>Technicien(ne) ascensoriste (service et modernisation)</t>
  </si>
  <si>
    <t>Technicien(ne) en chaudronnerie aéronautique et spatiale</t>
  </si>
  <si>
    <t>Technicien(ne) en peinture aéronautique</t>
  </si>
  <si>
    <t>Technicien(ne) en réseaux électriques</t>
  </si>
  <si>
    <t>Technicien(ne) en soudage</t>
  </si>
  <si>
    <t>Technicien(ne) en tuyauterie</t>
  </si>
  <si>
    <t>Vendeur-conseil en produits techniques pour l'habitat</t>
  </si>
  <si>
    <t>Classe préparatoire aux études supérieures</t>
  </si>
  <si>
    <t>Classe préparatoire aux études supérieures - Arts</t>
  </si>
  <si>
    <t>Classe préparatoire aux études supérieures - Cinéma audiovisuel</t>
  </si>
  <si>
    <t>Classe préparatoire aux études supérieures - Economie-Gestion</t>
  </si>
  <si>
    <t>Classe préparatoire aux études supérieures - Générale</t>
  </si>
  <si>
    <t>Classe préparatoire aux études supérieures - Littéraire</t>
  </si>
  <si>
    <t>Classe préparatoire aux études supérieures - Sciences et Technologies Industrielles</t>
  </si>
  <si>
    <t>Classe préparatoire aux études supérieures - Sciences politiques et sociales</t>
  </si>
  <si>
    <t>Classe préparatoire aux études supérieures - Sciences économiques</t>
  </si>
  <si>
    <t>Classe préparatoire aux études supérieures - Scientifique</t>
  </si>
  <si>
    <t>DCG</t>
  </si>
  <si>
    <t>Diplôme de Comptabilité et de Gestion</t>
  </si>
  <si>
    <t>DEJEPS</t>
  </si>
  <si>
    <t>Spécialité Perfectionnement sportif - Mention Activités du cyclisme</t>
  </si>
  <si>
    <t>Spécialité Perfectionnement sportif - Mention Athlétisme et disciplines associées</t>
  </si>
  <si>
    <t>DEUST</t>
  </si>
  <si>
    <t>Accueil d'excellence en tourisme</t>
  </si>
  <si>
    <t>Activités physiques et sportives adaptées : déficiences intellectuelles, troubles psychiques</t>
  </si>
  <si>
    <t>Activités physiques et sportives et inadaptations sociales</t>
  </si>
  <si>
    <t>Analyse des milieux biologiques</t>
  </si>
  <si>
    <t>Animation et gestion des activités physiques, sportives ou culturelles</t>
  </si>
  <si>
    <t>Assistant juridique</t>
  </si>
  <si>
    <t>Bâtiment et travaux publics</t>
  </si>
  <si>
    <t>Formation de base aux métiers du théâtre</t>
  </si>
  <si>
    <t>Guide nature multilingue</t>
  </si>
  <si>
    <t>Infrastructures numériques</t>
  </si>
  <si>
    <t>Intervention Sociale</t>
  </si>
  <si>
    <t>Médiations citoyennes</t>
  </si>
  <si>
    <t>Métiers de la forme</t>
  </si>
  <si>
    <t>Métiers des bibliothèques et de la documentation</t>
  </si>
  <si>
    <t>Pratique et gestion des activités physiques, sportives et de loisirs pour les publics séniors</t>
  </si>
  <si>
    <t>Santé environnement : Techniques de laboratoire</t>
  </si>
  <si>
    <t>Technicien de la mer et du littoral</t>
  </si>
  <si>
    <t>Technicien en environnement et déchets</t>
  </si>
  <si>
    <t>Technicien en qualité et distribution des produits alimentaires</t>
  </si>
  <si>
    <t>Webmaster et métiers de l'internet</t>
  </si>
  <si>
    <t>DN MADE</t>
  </si>
  <si>
    <t>Animation</t>
  </si>
  <si>
    <t>Espace</t>
  </si>
  <si>
    <t>Graphisme</t>
  </si>
  <si>
    <t>Innovation sociale</t>
  </si>
  <si>
    <t>Instrument</t>
  </si>
  <si>
    <t>Livre</t>
  </si>
  <si>
    <t>Matériaux</t>
  </si>
  <si>
    <t>Mode</t>
  </si>
  <si>
    <t>Numérique</t>
  </si>
  <si>
    <t>Objet</t>
  </si>
  <si>
    <t>Ornement</t>
  </si>
  <si>
    <t>Patrimoine</t>
  </si>
  <si>
    <t>Spectacle</t>
  </si>
  <si>
    <t>Événement</t>
  </si>
  <si>
    <t>Diplôme National d'Art</t>
  </si>
  <si>
    <t>Diplôme d'Etablissement</t>
  </si>
  <si>
    <t>Diplôme d'Université</t>
  </si>
  <si>
    <t>Diplôme d'Université - PAREO</t>
  </si>
  <si>
    <t>Diplôme d'établissement</t>
  </si>
  <si>
    <t>Paysagiste concepteur</t>
  </si>
  <si>
    <t>Diplôme de spécialisation professionnelle</t>
  </si>
  <si>
    <t>DSP - Assistance à la conception numérique et à la réalisation d'objets 3D</t>
  </si>
  <si>
    <t>DSP - Assistant communication digitale</t>
  </si>
  <si>
    <t>DSP - Assistant intégrateur web</t>
  </si>
  <si>
    <t>DSP - Design et métiers du bois (de la forêt au salon)</t>
  </si>
  <si>
    <t>DSP - Développement et exploitation de parcs informatiques</t>
  </si>
  <si>
    <t>DSP - Formation aux métiers de la sécurité et de la gendarmerie</t>
  </si>
  <si>
    <t>DSP - Patrimoine bâti : métiers de la construction et du patrimoine</t>
  </si>
  <si>
    <t>FCIL</t>
  </si>
  <si>
    <t>Formation des écoles supérieures d'art</t>
  </si>
  <si>
    <t>Formation des écoles supérieures de cuisine</t>
  </si>
  <si>
    <t>Formations aux métiers de l'hôtellerie restauration Bac +3</t>
  </si>
  <si>
    <t>Formations aux métiers de l'hôtellerie restauration Bac +4</t>
  </si>
  <si>
    <t>Formation professionnelle</t>
  </si>
  <si>
    <t>Formation valant grade de licence</t>
  </si>
  <si>
    <t>Formations Bac + 3</t>
  </si>
  <si>
    <t>Archéologie, histoire de l'art, anthropologie</t>
  </si>
  <si>
    <t>Formations Bac + 5</t>
  </si>
  <si>
    <t>Architecture</t>
  </si>
  <si>
    <t>Bicursus Architecture Ingénieur</t>
  </si>
  <si>
    <t>Conservation-restauration des biens culturels</t>
  </si>
  <si>
    <t>Paysage</t>
  </si>
  <si>
    <t>Formations des écoles vétérinaires</t>
  </si>
  <si>
    <t>Formation Bac+6</t>
  </si>
  <si>
    <t>Mise à niveau</t>
  </si>
  <si>
    <t>Classe de mise à niveau au BTS Maritime Pêche et Gestion de l'Environnement Marin</t>
  </si>
  <si>
    <t>Hôtellerie restauration</t>
  </si>
  <si>
    <t>Mise à niveau pour l'accès au BTS MASEN</t>
  </si>
  <si>
    <t>Sciences politiques</t>
  </si>
  <si>
    <t>Sciences Po / Instituts d'études politiques - Sciences Humaines et Sociales - Grade Licence</t>
  </si>
  <si>
    <t>Sciences Po / Instituts d'études politiques - Sciences Humaines et Sociales - Grade Master</t>
  </si>
  <si>
    <t>Vœux hors académie selon que les candidats soient boursiers ou non, par série de terminale</t>
  </si>
  <si>
    <t>Proportion de terminales en série générale ayant fait un vœu par formation et combinaison d'enseignement de spécialité (EDS)</t>
  </si>
  <si>
    <t>Doublette</t>
  </si>
  <si>
    <t>Arts Plastiques Spécialité - Histoire-Géographie, Géopolitique et Sciences politiques</t>
  </si>
  <si>
    <t>Arts Plastiques Spécialité - Humanités, Littérature et Philosophie</t>
  </si>
  <si>
    <t>Arts Plastiques Spécialité - Langues, littératures et cultures étrangères et régionales</t>
  </si>
  <si>
    <t>Arts Plastiques Spécialité - Littérature et langues et cultures de l'Antiquité: Grec</t>
  </si>
  <si>
    <t>Arts Plastiques Spécialité - Littérature et langues et cultures de l’Antiquité: Latin</t>
  </si>
  <si>
    <t>Arts Plastiques Spécialité - Numérique et Sciences Informatiques</t>
  </si>
  <si>
    <t>Arts Plastiques Spécialité - Sciences de l'ingénieur et sciences physiques</t>
  </si>
  <si>
    <t>Arts Plastiques Spécialité - Éducation Physique, Pratiques Et Culture Sportives</t>
  </si>
  <si>
    <t>Arts du Cirque Spécialité - Histoire-Géographie, Géopolitique et Sciences politiques</t>
  </si>
  <si>
    <t>Arts du Cirque Spécialité - Humanités, Littérature et Philosophie</t>
  </si>
  <si>
    <t>Arts du Cirque Spécialité - Langues, littératures et cultures étrangères et régionales</t>
  </si>
  <si>
    <t>Biologie/Ecologie - Histoire-Géographie, Géopolitique et Sciences politiques</t>
  </si>
  <si>
    <t>Biologie/Ecologie - Humanités, Littérature et Philosophie</t>
  </si>
  <si>
    <t>Biologie/Ecologie - Langues, littératures et cultures étrangères et régionales</t>
  </si>
  <si>
    <t>Biologie/Ecologie - Mathématiques Spécialité</t>
  </si>
  <si>
    <t>Biologie/Ecologie - Numérique et Sciences Informatiques</t>
  </si>
  <si>
    <t>Biologie/Ecologie - Physique-Chimie Spécialité</t>
  </si>
  <si>
    <t>Biologie/Ecologie - Sciences Economiques et Sociales Spécialité</t>
  </si>
  <si>
    <t>Biologie/Ecologie - Éducation Physique, Pratiques Et Culture Sportives</t>
  </si>
  <si>
    <t>Cinéma-Audiovisuel Spécialité - Histoire-Géographie, Géopolitique et Sciences politiques</t>
  </si>
  <si>
    <t>Cinéma-Audiovisuel Spécialité - Humanités, Littérature et Philosophie</t>
  </si>
  <si>
    <t>Cinéma-Audiovisuel Spécialité - Langues, littératures et cultures étrangères et régionales</t>
  </si>
  <si>
    <t>Cinéma-Audiovisuel Spécialité - Littérature et langues et cultures de l’Antiquité: Latin</t>
  </si>
  <si>
    <t>Cinéma-Audiovisuel Spécialité - Numérique et Sciences Informatiques</t>
  </si>
  <si>
    <t>Cinéma-Audiovisuel Spécialité - Sciences de l'ingénieur et sciences physiques</t>
  </si>
  <si>
    <t>Cinéma-Audiovisuel Spécialité - Éducation Physique, Pratiques Et Culture Sportives</t>
  </si>
  <si>
    <t>Danse Spécialité - Histoire-Géographie, Géopolitique et Sciences politiques</t>
  </si>
  <si>
    <t>Danse Spécialité - Humanités, Littérature et Philosophie</t>
  </si>
  <si>
    <t>Danse Spécialité - Langues, littératures et cultures étrangères et régionales</t>
  </si>
  <si>
    <t>Histoire des Arts Spécialité - Histoire-Géographie, Géopolitique et Sciences politiques</t>
  </si>
  <si>
    <t>Histoire des Arts Spécialité - Humanités, Littérature et Philosophie</t>
  </si>
  <si>
    <t>Histoire des Arts Spécialité - Langues, littératures et cultures étrangères et régionales</t>
  </si>
  <si>
    <t>Histoire des Arts Spécialité - Littérature et langues et cultures de l'Antiquité: Grec</t>
  </si>
  <si>
    <t>Histoire des Arts Spécialité - Littérature et langues et cultures de l’Antiquité: Latin</t>
  </si>
  <si>
    <t>Histoire des Arts Spécialité - Numérique et Sciences Informatiques</t>
  </si>
  <si>
    <t>Histoire des Arts Spécialité - Sciences de l'ingénieur et sciences physiques</t>
  </si>
  <si>
    <t>Histoire des Arts Spécialité - Éducation Physique, Pratiques Et Culture Sportives</t>
  </si>
  <si>
    <t>Histoire-Géographie, Géopolitique et Sciences politiques - Humanités, Littérature et Philosophie</t>
  </si>
  <si>
    <t>Histoire-Géographie, Géopolitique et Sciences politiques - Langues, littératures et cultures étrangères et régionales</t>
  </si>
  <si>
    <t>Histoire-Géographie, Géopolitique et Sciences politiques - Littérature et langues et cultures de l'Antiquité: Grec</t>
  </si>
  <si>
    <t>Histoire-Géographie, Géopolitique et Sciences politiques - Littérature et langues et cultures de l’Antiquité: Latin</t>
  </si>
  <si>
    <t>Histoire-Géographie, Géopolitique et Sciences politiques - Numérique et Sciences Informatiques</t>
  </si>
  <si>
    <t>Histoire-Géographie, Géopolitique et Sciences politiques - Éducation Physique, Pratiques Et Culture Sportives</t>
  </si>
  <si>
    <t>Humanités, Littérature et Philosophie - Langues, littératures et cultures étrangères et régionales</t>
  </si>
  <si>
    <t>Humanités, Littérature et Philosophie - Éducation Physique, Pratiques Et Culture Sportives</t>
  </si>
  <si>
    <t>Langues, littératures et cultures étrangères et régionales - Éducation Physique, Pratiques Et Culture Sportives</t>
  </si>
  <si>
    <t>Littérature et langues et cultures de l'Antiquité: Grec - Humanités, Littérature et Philosophie</t>
  </si>
  <si>
    <t>Littérature et langues et cultures de l'Antiquité: Grec - Langues, littératures et cultures étrangères et régionales</t>
  </si>
  <si>
    <t>Littérature et langues et cultures de l’Antiquité: Latin - Humanités, Littérature et Philosophie</t>
  </si>
  <si>
    <t>Littérature et langues et cultures de l’Antiquité: Latin - Langues, littératures et cultures étrangères et régionales</t>
  </si>
  <si>
    <t>Littérature et langues et cultures de l’Antiquité: Latin - Numérique et Sciences Informatiques</t>
  </si>
  <si>
    <t>Mathématiques Spécialité - Arts Plastiques Spécialité</t>
  </si>
  <si>
    <t>Mathématiques Spécialité - Arts du Cirque Spécialité</t>
  </si>
  <si>
    <t>Mathématiques Spécialité - Cinéma-Audiovisuel Spécialité</t>
  </si>
  <si>
    <t>Mathématiques Spécialité - Danse Spécialité</t>
  </si>
  <si>
    <t>Mathématiques Spécialité - Histoire des Arts Spécialité</t>
  </si>
  <si>
    <t>Mathématiques Spécialité - Histoire-Géographie, Géopolitique et Sciences politiques</t>
  </si>
  <si>
    <t>Mathématiques Spécialité - Humanités, Littérature et Philosophie</t>
  </si>
  <si>
    <t>Mathématiques Spécialité - Langues, littératures et cultures étrangères et régionales</t>
  </si>
  <si>
    <t>Mathématiques Spécialité - Littérature et langues et cultures de l'Antiquité: Grec</t>
  </si>
  <si>
    <t>Mathématiques Spécialité - Littérature et langues et cultures de l’Antiquité: Latin</t>
  </si>
  <si>
    <t>Mathématiques Spécialité - Musique Spécialité</t>
  </si>
  <si>
    <t>Mathématiques Spécialité - Numérique et Sciences Informatiques</t>
  </si>
  <si>
    <t>Mathématiques Spécialité - Physique-Chimie Spécialité</t>
  </si>
  <si>
    <t>Mathématiques Spécialité - Sciences Economiques et Sociales Spécialité</t>
  </si>
  <si>
    <t>Mathématiques Spécialité - Sciences de l'ingénieur et sciences physiques</t>
  </si>
  <si>
    <t>Mathématiques Spécialité - Sciences de la vie et de la Terre Spécialité</t>
  </si>
  <si>
    <t>Mathématiques Spécialité - Théâtre-Expression dramatique Spécialité</t>
  </si>
  <si>
    <t>Mathématiques Spécialité - Éducation Physique, Pratiques Et Culture Sportives</t>
  </si>
  <si>
    <t>Musique Spécialité - Histoire-Géographie, Géopolitique et Sciences politiques</t>
  </si>
  <si>
    <t>Musique Spécialité - Humanités, Littérature et Philosophie</t>
  </si>
  <si>
    <t>Musique Spécialité - Langues, littératures et cultures étrangères et régionales</t>
  </si>
  <si>
    <t>Musique Spécialité - Littérature et langues et cultures de l'Antiquité: Grec</t>
  </si>
  <si>
    <t>Musique Spécialité - Numérique et Sciences Informatiques</t>
  </si>
  <si>
    <t>Musique Spécialité - Sciences de l'ingénieur et sciences physiques</t>
  </si>
  <si>
    <t>Numérique et Sciences Informatiques - Humanités, Littérature et Philosophie</t>
  </si>
  <si>
    <t>Numérique et Sciences Informatiques - Langues, littératures et cultures étrangères et régionales</t>
  </si>
  <si>
    <t>Numérique et Sciences Informatiques - Éducation Physique, Pratiques Et Culture Sportives</t>
  </si>
  <si>
    <t>Physique-Chimie Spécialité - Arts Plastiques Spécialité</t>
  </si>
  <si>
    <t>Physique-Chimie Spécialité - Arts du Cirque Spécialité</t>
  </si>
  <si>
    <t>Physique-Chimie Spécialité - Cinéma-Audiovisuel Spécialité</t>
  </si>
  <si>
    <t>Physique-Chimie Spécialité - Danse Spécialité</t>
  </si>
  <si>
    <t>Physique-Chimie Spécialité - Histoire des Arts Spécialité</t>
  </si>
  <si>
    <t>Physique-Chimie Spécialité - Histoire-Géographie, Géopolitique et Sciences politiques</t>
  </si>
  <si>
    <t>Physique-Chimie Spécialité - Humanités, Littérature et Philosophie</t>
  </si>
  <si>
    <t>Physique-Chimie Spécialité - Langues, littératures et cultures étrangères et régionales</t>
  </si>
  <si>
    <t>Physique-Chimie Spécialité - Littérature et langues et cultures de l’Antiquité: Latin</t>
  </si>
  <si>
    <t>Physique-Chimie Spécialité - Musique Spécialité</t>
  </si>
  <si>
    <t>Physique-Chimie Spécialité - Numérique et Sciences Informatiques</t>
  </si>
  <si>
    <t>Physique-Chimie Spécialité - Sciences Economiques et Sociales Spécialité</t>
  </si>
  <si>
    <t>Physique-Chimie Spécialité - Sciences de l'ingénieur et sciences physiques</t>
  </si>
  <si>
    <t>Physique-Chimie Spécialité - Sciences de la vie et de la Terre Spécialité</t>
  </si>
  <si>
    <t>Physique-Chimie Spécialité - Théâtre-Expression dramatique Spécialité</t>
  </si>
  <si>
    <t>Physique-Chimie Spécialité - Éducation Physique, Pratiques Et Culture Sportives</t>
  </si>
  <si>
    <t>Sciences Economiques et Sociales Spécialité - Arts Plastiques Spécialité</t>
  </si>
  <si>
    <t>Sciences Economiques et Sociales Spécialité - Arts du Cirque Spécialité</t>
  </si>
  <si>
    <t>Sciences Economiques et Sociales Spécialité - Cinéma-Audiovisuel Spécialité</t>
  </si>
  <si>
    <t>Sciences Economiques et Sociales Spécialité - Danse Spécialité</t>
  </si>
  <si>
    <t>Sciences Economiques et Sociales Spécialité - Histoire des Arts Spécialité</t>
  </si>
  <si>
    <t>Sciences Economiques et Sociales Spécialité - Histoire-Géographie, Géopolitique et Sciences politiques</t>
  </si>
  <si>
    <t>Sciences Economiques et Sociales Spécialité - Humanités, Littérature et Philosophie</t>
  </si>
  <si>
    <t>Sciences Economiques et Sociales Spécialité - Langues, littératures et cultures étrangères et régionales</t>
  </si>
  <si>
    <t>Sciences Economiques et Sociales Spécialité - Littérature et langues et cultures de l'Antiquité: Grec</t>
  </si>
  <si>
    <t>Sciences Economiques et Sociales Spécialité - Littérature et langues et cultures de l’Antiquité: Latin</t>
  </si>
  <si>
    <t>Sciences Economiques et Sociales Spécialité - Musique Spécialité</t>
  </si>
  <si>
    <t>Sciences Economiques et Sociales Spécialité - Numérique et Sciences Informatiques</t>
  </si>
  <si>
    <t>Sciences Economiques et Sociales Spécialité - Sciences de l'ingénieur et sciences physiques</t>
  </si>
  <si>
    <t>Sciences Economiques et Sociales Spécialité - Théâtre-Expression dramatique Spécialité</t>
  </si>
  <si>
    <t>Sciences Economiques et Sociales Spécialité - Éducation Physique, Pratiques Et Culture Sportives</t>
  </si>
  <si>
    <t>Sciences de l'ingénieur et sciences physiques - Histoire-Géographie, Géopolitique et Sciences politiques</t>
  </si>
  <si>
    <t>Sciences de l'ingénieur et sciences physiques - Humanités, Littérature et Philosophie</t>
  </si>
  <si>
    <t>Sciences de l'ingénieur et sciences physiques - Langues, littératures et cultures étrangères et régionales</t>
  </si>
  <si>
    <t>Sciences de l'ingénieur et sciences physiques - Numérique et Sciences Informatiques</t>
  </si>
  <si>
    <t>Sciences de l'ingénieur et sciences physiques - Éducation Physique, Pratiques Et Culture Sportives</t>
  </si>
  <si>
    <t>Sciences de la vie et de la Terre Spécialité - Arts Plastiques Spécialité</t>
  </si>
  <si>
    <t>Sciences de la vie et de la Terre Spécialité - Arts du Cirque Spécialité</t>
  </si>
  <si>
    <t>Sciences de la vie et de la Terre Spécialité - Cinéma-Audiovisuel Spécialité</t>
  </si>
  <si>
    <t>Sciences de la vie et de la Terre Spécialité - Danse Spécialité</t>
  </si>
  <si>
    <t>Sciences de la vie et de la Terre Spécialité - Histoire des Arts Spécialité</t>
  </si>
  <si>
    <t>Sciences de la vie et de la Terre Spécialité - Histoire-Géographie, Géopolitique et Sciences politiques</t>
  </si>
  <si>
    <t>Sciences de la vie et de la Terre Spécialité - Humanités, Littérature et Philosophie</t>
  </si>
  <si>
    <t>Sciences de la vie et de la Terre Spécialité - Langues, littératures et cultures étrangères et régionales</t>
  </si>
  <si>
    <t>Sciences de la vie et de la Terre Spécialité - Littérature et langues et cultures de l'Antiquité: Grec</t>
  </si>
  <si>
    <t>Sciences de la vie et de la Terre Spécialité - Littérature et langues et cultures de l’Antiquité: Latin</t>
  </si>
  <si>
    <t>Sciences de la vie et de la Terre Spécialité - Musique Spécialité</t>
  </si>
  <si>
    <t>Sciences de la vie et de la Terre Spécialité - Numérique et Sciences Informatiques</t>
  </si>
  <si>
    <t>Sciences de la vie et de la Terre Spécialité - Sciences Economiques et Sociales Spécialité</t>
  </si>
  <si>
    <t>Sciences de la vie et de la Terre Spécialité - Sciences de l'ingénieur et sciences physiques</t>
  </si>
  <si>
    <t>Sciences de la vie et de la Terre Spécialité - Théâtre-Expression dramatique Spécialité</t>
  </si>
  <si>
    <t>Sciences de la vie et de la Terre Spécialité - Éducation Physique, Pratiques Et Culture Sportives</t>
  </si>
  <si>
    <t>Théâtre-Expression dramatique Spécialité - Histoire-Géographie, Géopolitique et Sciences politiques</t>
  </si>
  <si>
    <t>Théâtre-Expression dramatique Spécialité - Humanités, Littérature et Philosophie</t>
  </si>
  <si>
    <t>Théâtre-Expression dramatique Spécialité - Langues, littératures et cultures étrangères et régionales</t>
  </si>
  <si>
    <t>Théâtre-Expression dramatique Spécialité - Littérature et langues et cultures de l'Antiquité: Grec</t>
  </si>
  <si>
    <t>Théâtre-Expression dramatique Spécialité - Numérique et Sciences Informatiques</t>
  </si>
  <si>
    <t>Théâtre-Expression dramatique Spécialité - Sciences de l'ingénieur et sciences physiques</t>
  </si>
  <si>
    <t>Théâtre-Expression dramatique Spécialité - Éducation Physique, Pratiques Et Culture Sportives</t>
  </si>
  <si>
    <t>Voie du bac</t>
  </si>
  <si>
    <t>Méthode retenue : méthode 1</t>
  </si>
  <si>
    <t>Champ : Ensemble des candidats effectifs de terminale en France (y c.  CNED et outre-mer) hors vœux en apprentissage (calendrier plus tardif).</t>
  </si>
  <si>
    <t>* Voir méthodologie et calcul des vœux</t>
  </si>
  <si>
    <t>Présence d'au moins un vœu en :</t>
  </si>
  <si>
    <t>Nombre de formations selectionnées dans la liste de voeux :</t>
  </si>
  <si>
    <t>*Les élèves faisant des voeux dans plusieurs filières de formation sont comptabilisés pour chacune de ces formations, tandis que ceux qui ne font des voeux que dans une seule filière de formation ne sont comptablilisés que pour cette formation. Dès lors, le pourcentage de l'ensemble des candidats ne faisant qu'un seul voeu est supérieur à ce pourcentage pour n'importe quelle filière de formation donnée.</t>
  </si>
  <si>
    <t>5 et plus</t>
  </si>
  <si>
    <t xml:space="preserve"> Avoir fait un vœu en :</t>
  </si>
  <si>
    <t>Faire un autre vœu en :</t>
  </si>
  <si>
    <t>DE Sanitaire Et Social</t>
  </si>
  <si>
    <t>Femme</t>
  </si>
  <si>
    <t>Homme</t>
  </si>
  <si>
    <t>Part de femmes</t>
  </si>
  <si>
    <t>Nombre de candidats</t>
  </si>
  <si>
    <t>Professionnelle non agricole</t>
  </si>
  <si>
    <t>Professionnelle agricole</t>
  </si>
  <si>
    <t>Série du bac</t>
  </si>
  <si>
    <t>Méthode retenue : méthode 2</t>
  </si>
  <si>
    <t>Liste de voeux (méthode de la préférence) - Choix de filières des candidats selon la série du baccalauréat</t>
  </si>
  <si>
    <t>Liste de voeux (méthode de la préférence pondérée) - Choix de filières des candidats selon la série du baccalauréat</t>
  </si>
  <si>
    <t>Méthode retenue : méthode 3 (méthode de la préférence pondérée)</t>
  </si>
  <si>
    <t>Méthode retenue : méthode 4 reflétant le nombre de candidatures émises</t>
  </si>
  <si>
    <t>Liste de voeux (méthode de l'ensemble des voeux) - Choix de filières des candidats par série de baccalauréat</t>
  </si>
  <si>
    <t>Présence d'au moins un vœux</t>
  </si>
  <si>
    <r>
      <rPr>
        <b/>
        <sz val="11"/>
        <color theme="1"/>
        <rFont val="Aptos Narrow"/>
        <scheme val="minor"/>
      </rPr>
      <t>Avertissement</t>
    </r>
    <r>
      <rPr>
        <sz val="11"/>
        <color theme="1"/>
        <rFont val="Aptos Narrow"/>
        <family val="2"/>
        <scheme val="minor"/>
      </rPr>
      <t xml:space="preserve"> :  à chaque ligne correspond une population différente : sont pris en compte les effectifs d'une série de terminale donnée qui ont confirmé au moins un vœu dans une filière donnée. Aussi, un lycéen qui n'a choisi qu'une seule filière de formation n'est pris en compte que dans une seule ligne, tandis que ceux multipliant les choix de filières de formation sont comptabilisés dans autant de lignes. Dès lors, dans la ligne "Ensemble", la part d'étudiants ayant fait n voeu ne correspond pas à une moyenne de parts par filière de formation.  </t>
    </r>
  </si>
  <si>
    <t>Nombre moyen de voeux en :</t>
  </si>
  <si>
    <t>candidats effectifs de terminale</t>
  </si>
  <si>
    <t>total</t>
  </si>
  <si>
    <t>avec au moins un vœu hors académie du bac</t>
  </si>
  <si>
    <t>dont boursiers</t>
  </si>
  <si>
    <t>dont non boursiers</t>
  </si>
  <si>
    <t>dont  au moins 1 vœu hors académie</t>
  </si>
  <si>
    <t>Part sur la série</t>
  </si>
  <si>
    <t>Sexe</t>
  </si>
  <si>
    <t>Académie du bac</t>
  </si>
  <si>
    <t>Aix-Marseille</t>
  </si>
  <si>
    <t>Amiens</t>
  </si>
  <si>
    <t>Bordeaux</t>
  </si>
  <si>
    <t>Clermont-Ferrand</t>
  </si>
  <si>
    <t>Corse</t>
  </si>
  <si>
    <t>Créteil</t>
  </si>
  <si>
    <t>Dijon</t>
  </si>
  <si>
    <t>Grenoble</t>
  </si>
  <si>
    <t>Lille</t>
  </si>
  <si>
    <t>Limoges</t>
  </si>
  <si>
    <t>Lyon</t>
  </si>
  <si>
    <t>Montpellier</t>
  </si>
  <si>
    <t>Nancy-Metz</t>
  </si>
  <si>
    <t>Nantes</t>
  </si>
  <si>
    <t>Nice</t>
  </si>
  <si>
    <t>Normandie</t>
  </si>
  <si>
    <t>Orléans-Tours</t>
  </si>
  <si>
    <t>Paris</t>
  </si>
  <si>
    <t>Poitiers</t>
  </si>
  <si>
    <t>Reims</t>
  </si>
  <si>
    <t>Rennes</t>
  </si>
  <si>
    <t>Strasbourg</t>
  </si>
  <si>
    <t>Toulouse</t>
  </si>
  <si>
    <t>Versailles</t>
  </si>
  <si>
    <t>Guadeloupe</t>
  </si>
  <si>
    <t>Guyane</t>
  </si>
  <si>
    <t>Martinique</t>
  </si>
  <si>
    <t>Mayotte</t>
  </si>
  <si>
    <t>La Réunion</t>
  </si>
  <si>
    <t xml:space="preserve">Licence </t>
  </si>
  <si>
    <t>DUT</t>
  </si>
  <si>
    <t>D.E sanitaire et social</t>
  </si>
  <si>
    <t>Ecoles d'ingénieurs</t>
  </si>
  <si>
    <t>Autres formations </t>
  </si>
  <si>
    <t>CALENDRIER</t>
  </si>
  <si>
    <t>Ouverture Parcoursup</t>
  </si>
  <si>
    <t>Début des vœux</t>
  </si>
  <si>
    <t xml:space="preserve">Clôture des vœux </t>
  </si>
  <si>
    <t>Confirmation des vœux et dossiers finalisés</t>
  </si>
  <si>
    <t>CHIFFRES CLES</t>
  </si>
  <si>
    <t>Nombre de formations proposées sur Parcoursup</t>
  </si>
  <si>
    <t>Dont formations en apprentissage</t>
  </si>
  <si>
    <r>
      <t xml:space="preserve">5 873
</t>
    </r>
    <r>
      <rPr>
        <i/>
        <sz val="8"/>
        <color theme="1"/>
        <rFont val="Aptos Narrow"/>
        <family val="2"/>
        <scheme val="minor"/>
      </rPr>
      <t>(au 21/4/2021)</t>
    </r>
  </si>
  <si>
    <r>
      <t xml:space="preserve">7 448
</t>
    </r>
    <r>
      <rPr>
        <i/>
        <sz val="8"/>
        <color theme="1"/>
        <rFont val="Aptos Narrow"/>
        <family val="2"/>
        <scheme val="minor"/>
      </rPr>
      <t>(au 13/04/2022)</t>
    </r>
  </si>
  <si>
    <r>
      <t xml:space="preserve">9239
</t>
    </r>
    <r>
      <rPr>
        <i/>
        <sz val="8"/>
        <color theme="1"/>
        <rFont val="Aptos Narrow"/>
        <family val="2"/>
        <scheme val="minor"/>
      </rPr>
      <t>(au 11/04/2023)</t>
    </r>
  </si>
  <si>
    <t>Nombre de candidats ayant confirmé au moins un voeu en PP</t>
  </si>
  <si>
    <t>Nombre de vœux confirmés en PP</t>
  </si>
  <si>
    <t>CHIFFRES DE LA NOTE FLASH</t>
  </si>
  <si>
    <t>Nombre de candidats de terminale effectifs (champ NF)</t>
  </si>
  <si>
    <t>dont série Générale</t>
  </si>
  <si>
    <t>dont série Technologique</t>
  </si>
  <si>
    <t xml:space="preserve">dont série Professionnelle   </t>
  </si>
  <si>
    <t>Nombre de vœux en PP</t>
  </si>
  <si>
    <r>
      <t xml:space="preserve">10819
</t>
    </r>
    <r>
      <rPr>
        <i/>
        <sz val="8"/>
        <color theme="1"/>
        <rFont val="Aptos Narrow"/>
        <family val="2"/>
        <scheme val="minor"/>
      </rPr>
      <t>(au 18/04/2024)</t>
    </r>
  </si>
  <si>
    <t>Part de candidats concernés</t>
  </si>
  <si>
    <t>Nombre de candidats inscrits</t>
  </si>
  <si>
    <t>Nombre de candidats ayant confirmé un voeu</t>
  </si>
  <si>
    <t>Part des candidats ayant confirmé un voeu</t>
  </si>
  <si>
    <t>Nombre moyen de voeux</t>
  </si>
  <si>
    <t>Filière de formation détaillée</t>
  </si>
  <si>
    <t>Nombre de voeux</t>
  </si>
  <si>
    <t>Répartition des voeux</t>
  </si>
  <si>
    <t>Repartition selon la composition de la liste des voeux</t>
  </si>
  <si>
    <t>Filière de formation</t>
  </si>
  <si>
    <t>Part de candidats</t>
  </si>
  <si>
    <r>
      <t xml:space="preserve">11380
</t>
    </r>
    <r>
      <rPr>
        <i/>
        <sz val="8"/>
        <color theme="1"/>
        <rFont val="Aptos Narrow"/>
        <scheme val="minor"/>
      </rPr>
      <t>(au 14/04/2025)</t>
    </r>
  </si>
  <si>
    <t/>
  </si>
  <si>
    <t>Sciences et Technologies de l'Hôtellerie et de la Restauration</t>
  </si>
  <si>
    <t>Sciences et Technologies du Design et des Arts Appliqués</t>
  </si>
  <si>
    <t>Sciences et Technologies de Laboratoire</t>
  </si>
  <si>
    <t>Professionnelle Agricole</t>
  </si>
  <si>
    <t>Besançon</t>
  </si>
  <si>
    <t>TOM-COM</t>
  </si>
  <si>
    <t>Autres formations</t>
  </si>
  <si>
    <t>Sociologie, Science politique</t>
  </si>
  <si>
    <t>Acoustique</t>
  </si>
  <si>
    <t>Professorat des Ecoles</t>
  </si>
  <si>
    <t>Maintenance des véhicules- option véhicules légers</t>
  </si>
  <si>
    <t>Spécialité Animateur - Mention Animation socio-éducative ou culturelle</t>
  </si>
  <si>
    <t>Spécialité Educateur sportif - Mention Activités de judo-jujitsu</t>
  </si>
  <si>
    <t>Spécialité Educateur sportif - Mention Activités du vélo</t>
  </si>
  <si>
    <t xml:space="preserve">Spécialité Educateur sportif - Mention Activités physiques et sportives de la forme </t>
  </si>
  <si>
    <t>Spécialité Educateur sportif - Mention Canoë-kayak et disciplines associées</t>
  </si>
  <si>
    <t xml:space="preserve">Spécialité Educateur sportif - Mention Equitation </t>
  </si>
  <si>
    <t>Spécialité Educateur sportif - Mention Multi-activités physiques ou sportives pour tous</t>
  </si>
  <si>
    <t>Spécialité Educateur sportif - Mention Voile</t>
  </si>
  <si>
    <t>Cultures, Transmédialités et Ingénierie de Projet International</t>
  </si>
  <si>
    <t>Optimisation, Statistique et Intelligence Artificielle</t>
  </si>
  <si>
    <t>Cycle pluridisciplinaire d'Études Supérieures Prisme Lille - Sciences et technologie (double diplomation)</t>
  </si>
  <si>
    <t>Grandes Transitions - Biologie, Chimie, Physique, Environnement</t>
  </si>
  <si>
    <t>Grandes Transitions - Mathématiques - Physique - Informatique</t>
  </si>
  <si>
    <t>Grandes Transitions - Mathématiques, Informatique, Sciences pour l’Ingénieur</t>
  </si>
  <si>
    <t>Grandes Transitions - Physique - Chimie</t>
  </si>
  <si>
    <t>Encadrement secteur sportif option multi-activités physiques ou sportives pour tous</t>
  </si>
  <si>
    <t>Peintre décorateur créateur d’ambiances</t>
  </si>
  <si>
    <t>Première Main Haute Couture</t>
  </si>
  <si>
    <t>Spécialité Animation socio-éducative ou culturelle - Mention coordination de projets</t>
  </si>
  <si>
    <t xml:space="preserve">Spécialité Perfectionnement sportif - Mention Voile </t>
  </si>
  <si>
    <t>Action, commercialisation des services sportifs</t>
  </si>
  <si>
    <t>Communication multimédia et outils numériques</t>
  </si>
  <si>
    <t>DSP - Gestion touristique : hospitalités, accueil et expérience client</t>
  </si>
  <si>
    <t>Formation des écoles supérieures d'art Bac + 3</t>
  </si>
  <si>
    <t>Formation des écoles supérieures d'art Bac + 5</t>
  </si>
  <si>
    <t>Graphiste multimédia (Bac +2)</t>
  </si>
  <si>
    <t>NA - NA</t>
  </si>
  <si>
    <t>Numérique et Sciences Informatiques - Littérature et langues et cultures de l'Antiquité: Grec</t>
  </si>
  <si>
    <t>Cinéma-Audiovisuel Spécialité - Littérature et langues et cultures de l'Antiquité: Grec</t>
  </si>
  <si>
    <t>Littérature et langues et cultures de l’Antiquité: Latin - Éducation Physique, Pratiques Et Culture Sportives</t>
  </si>
  <si>
    <t>Part de candidats total</t>
  </si>
  <si>
    <r>
      <t xml:space="preserve">11248
</t>
    </r>
    <r>
      <rPr>
        <i/>
        <sz val="8"/>
        <color theme="1"/>
        <rFont val="Aptos Narrow"/>
        <scheme val="minor"/>
      </rPr>
      <t>(au 09/04/2026)</t>
    </r>
  </si>
  <si>
    <t>-</t>
  </si>
  <si>
    <t>Source : Parcoursup, campagne 2026, extraction au 9/04/2026 - Traitement SIES</t>
  </si>
  <si>
    <t>Lecture : : Au total 657 499 élèves de terminale se sont inscrits sur Parcoursup et 640 223 ont confirmé au moins un vœu, soit 97,4 %.</t>
  </si>
  <si>
    <t>Lecture : dans l’ensemble, les listes de vœux se composent à 30,8 % de candidatures en licence.</t>
  </si>
  <si>
    <t xml:space="preserve">Lecture : 72 % des candidats ont fait au moins un vœu en licence. Parmi ceux-ci, 14 % n’ont sélectionné que des licences, 25 % ont aussi sélectionné une deuxième filière de formation. </t>
  </si>
  <si>
    <t>Lecture : 75% des terminales ont au moins un vœu hors de leur académie d'origine. Parmis les 22% de candidats boursiers, 68% ont au moins un vœu hors de leur académie d'origine.</t>
  </si>
  <si>
    <t>Lecture : 21,8 % des terminales ont choisi les EDS Mathématiques et physique-chimie. Parmi eux, 90,9 % ont confirmé au moins une licence.</t>
  </si>
  <si>
    <t xml:space="preserve">Lecture : les terminales générales ayant fait un moins un vœux en licence font en moyenne 5,4 vœux en licence et 0,9 vœux en LAS. </t>
  </si>
  <si>
    <t>Lecture : Parmi les candidats ayant confirmé au moins un vœu en licence, 13 % ont aussi confirmé un vœu en PASS et 41 % en BUT.</t>
  </si>
  <si>
    <t>Lecture : Parmi les candidats de terminale générale ayant confirmé au moins un vœu en licence, 15,9 % ont aussi confirmé un vœu en PASS et 36,7 % en BUT.</t>
  </si>
  <si>
    <t>Nombre moyen de voeux selon la série de terminale</t>
  </si>
  <si>
    <t>Lecture : Parmi les 376 784 candidats de terminale générale, 373 841 ont confirmé au moins un vœu (soit 99,2 %), dont 55,9 % sont des femmes.</t>
  </si>
  <si>
    <t xml:space="preserve">Lecture : Les terminales générales ont fait en moyenne 43,7 % de leurs vœux en licence. </t>
  </si>
  <si>
    <t>Lecture : 44,2 % des terminales générales, ont exprimé une préférence relative pour les formations en licence au regard de leur panaché de vœux.</t>
  </si>
  <si>
    <t>Lecture : 29,2 % des vœux des terminales générales sont dans des formations de licence.</t>
  </si>
  <si>
    <t xml:space="preserve">Lecture : Parmi les 54,2 % de candidats de terminale générale ayant fait au moins un vœu en licence, 25,3 ont selectionné 2 formations dans leur liste de vœux </t>
  </si>
  <si>
    <t>Nombre de candidats ayant confirmé au moins un vœu</t>
  </si>
  <si>
    <t>Part de candidats  ayant confirmé au moins un vœu</t>
  </si>
  <si>
    <t>Nombre moyen de vœux par candidat  ayant confirmé au moins un vœu</t>
  </si>
  <si>
    <t xml:space="preserve">Lecture : 41,8 % des terminales générales ont exprimé une préférence pour les formations en licence au regard de leur panaché de vœux. Et pour 7,0 % d'entre eux, il n'est pas possible de définir de préférence. </t>
  </si>
  <si>
    <t>Lecture : 7048 vœux ont été formulés pour un DN MADE en Evènement, soit 0,1 % des vœux totaux, et en moyenne 0,1 % des vœux par candidat.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</si>
</sst>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_-;\-* #,##0_-;_-* &quot;-&quot;??_-;_-@_-"/>
    <numFmt numFmtId="165" formatCode="0.0%"/>
    <numFmt numFmtId="166" formatCode="0.0"/>
    <numFmt numFmtId="167" formatCode="[$-40C]d\-mmm;@"/>
    <numFmt numFmtId="168" formatCode="_-* #,##0.00\ _€_-;\-* #,##0.00\ _€_-;_-* &quot;-&quot;??\ _€_-;_-@_-"/>
    <numFmt numFmtId="169" formatCode="_-* #,##0\ _€_-;\-* #,##0\ _€_-;_-* &quot;-&quot;??\ _€_-;_-@_-"/>
    <numFmt numFmtId="170" formatCode="0.0\ %"/>
  </numFmts>
  <fonts count="30" x14ac:knownFonts="1">
    <font>
      <sz val="11"/>
      <color theme="1"/>
      <name val="Aptos Narrow"/>
      <family val="2"/>
      <scheme val="minor"/>
    </font>
    <font>
      <u/>
      <sz val="11"/>
      <color theme="10"/>
      <name val="Aptos Narrow"/>
    </font>
    <font>
      <b/>
      <sz val="20"/>
      <color rgb="FF000000"/>
      <name val="Aptos Narrow"/>
    </font>
    <font>
      <sz val="11"/>
      <color rgb="FFFFFFFF"/>
      <name val="Aptos Narrow"/>
    </font>
    <font>
      <b/>
      <sz val="12"/>
      <color rgb="FF000000"/>
      <name val="Verdana"/>
    </font>
    <font>
      <u/>
      <sz val="11"/>
      <color theme="10"/>
      <name val="Aptos Narrow"/>
      <family val="2"/>
      <scheme val="minor"/>
    </font>
    <font>
      <sz val="11"/>
      <color theme="1"/>
      <name val="Aptos Narrow"/>
      <family val="2"/>
      <scheme val="minor"/>
    </font>
    <font>
      <b/>
      <sz val="11"/>
      <color theme="0"/>
      <name val="Aptos Narrow"/>
      <family val="2"/>
      <scheme val="minor"/>
    </font>
    <font>
      <sz val="11"/>
      <color theme="0"/>
      <name val="Aptos Narrow"/>
      <family val="2"/>
      <scheme val="minor"/>
    </font>
    <font>
      <b/>
      <sz val="11"/>
      <color rgb="FFFFFFFF"/>
      <name val="Aptos Narrow"/>
      <family val="2"/>
    </font>
    <font>
      <sz val="11"/>
      <color rgb="FFFFFFFF"/>
      <name val="Aptos Narrow"/>
      <family val="2"/>
    </font>
    <font>
      <b/>
      <sz val="11"/>
      <color theme="1"/>
      <name val="Aptos Narrow"/>
      <scheme val="minor"/>
    </font>
    <font>
      <b/>
      <sz val="11"/>
      <color theme="9" tint="-0.249977111117893"/>
      <name val="Aptos Narrow"/>
      <family val="2"/>
      <scheme val="minor"/>
    </font>
    <font>
      <sz val="11"/>
      <color rgb="FF0070C0"/>
      <name val="Aptos Narrow"/>
      <family val="2"/>
      <scheme val="minor"/>
    </font>
    <font>
      <b/>
      <sz val="11"/>
      <color rgb="FFFFFFFF"/>
      <name val="Aptos Narrow"/>
    </font>
    <font>
      <b/>
      <sz val="10"/>
      <color rgb="FFFFFFFF"/>
      <name val="Aptos Narrow"/>
      <family val="2"/>
      <scheme val="minor"/>
    </font>
    <font>
      <b/>
      <sz val="12"/>
      <color rgb="FF000000"/>
      <name val="Verdana"/>
      <family val="2"/>
    </font>
    <font>
      <sz val="11"/>
      <color theme="1"/>
      <name val="Aptos Narrow"/>
      <scheme val="minor"/>
    </font>
    <font>
      <sz val="11"/>
      <color rgb="FFFFFFFF"/>
      <name val="Calibri"/>
      <family val="2"/>
    </font>
    <font>
      <i/>
      <sz val="11"/>
      <color theme="1"/>
      <name val="Aptos Narrow"/>
      <family val="2"/>
      <scheme val="minor"/>
    </font>
    <font>
      <b/>
      <sz val="11"/>
      <color rgb="FFFFFFFF"/>
      <name val="Calibri"/>
      <family val="2"/>
    </font>
    <font>
      <b/>
      <i/>
      <sz val="11"/>
      <color rgb="FFFFFFFF"/>
      <name val="Calibri"/>
      <family val="2"/>
    </font>
    <font>
      <b/>
      <sz val="8.5"/>
      <color rgb="FFFFFFFF"/>
      <name val="Arial Narrow"/>
      <family val="2"/>
    </font>
    <font>
      <i/>
      <sz val="11"/>
      <color theme="0"/>
      <name val="Aptos Narrow"/>
      <family val="2"/>
      <scheme val="minor"/>
    </font>
    <font>
      <i/>
      <sz val="8"/>
      <color theme="1"/>
      <name val="Aptos Narrow"/>
      <family val="2"/>
      <scheme val="minor"/>
    </font>
    <font>
      <b/>
      <sz val="11"/>
      <color theme="1"/>
      <name val="Aptos Narrow"/>
      <family val="2"/>
      <scheme val="minor"/>
    </font>
    <font>
      <i/>
      <sz val="8"/>
      <color theme="1"/>
      <name val="Aptos Narrow"/>
      <scheme val="minor"/>
    </font>
    <font>
      <b/>
      <sz val="10"/>
      <color rgb="FFFFFFFF"/>
      <name val="Aptos Narrow"/>
      <scheme val="minor"/>
    </font>
    <font>
      <sz val="12"/>
      <color rgb="FFFFFFFF"/>
      <name val="Aptos Narrow"/>
      <family val="2"/>
    </font>
    <font>
      <sz val="11"/>
      <name val="Aptos Narrow"/>
      <family val="2"/>
      <scheme val="minor"/>
    </font>
  </fonts>
  <fills count="8">
    <fill>
      <patternFill patternType="none"/>
    </fill>
    <fill>
      <patternFill patternType="gray125"/>
    </fill>
    <fill>
      <patternFill patternType="solid">
        <fgColor rgb="FF1F497D"/>
      </patternFill>
    </fill>
    <fill>
      <patternFill patternType="solid">
        <fgColor theme="4"/>
        <bgColor indexed="64"/>
      </patternFill>
    </fill>
    <fill>
      <patternFill patternType="solid">
        <fgColor theme="0" tint="-0.14999847407452621"/>
        <bgColor indexed="64"/>
      </patternFill>
    </fill>
    <fill>
      <patternFill patternType="solid">
        <fgColor rgb="FF1F497D"/>
        <bgColor indexed="64"/>
      </patternFill>
    </fill>
    <fill>
      <patternFill patternType="solid">
        <fgColor theme="8" tint="0.79998168889431442"/>
        <bgColor indexed="64"/>
      </patternFill>
    </fill>
    <fill>
      <patternFill patternType="solid">
        <fgColor rgb="FF1F497D"/>
        <bgColor rgb="FFFFFFFF"/>
      </patternFill>
    </fill>
  </fills>
  <borders count="61">
    <border>
      <left/>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right/>
      <top/>
      <bottom style="thin">
        <color theme="4"/>
      </bottom>
      <diagonal/>
    </border>
    <border>
      <left/>
      <right style="medium">
        <color theme="0" tint="-0.14999847407452621"/>
      </right>
      <top/>
      <bottom/>
      <diagonal/>
    </border>
    <border>
      <left style="medium">
        <color theme="0" tint="-0.14999847407452621"/>
      </left>
      <right style="medium">
        <color theme="0" tint="-0.14999847407452621"/>
      </right>
      <top/>
      <bottom/>
      <diagonal/>
    </border>
    <border>
      <left/>
      <right style="medium">
        <color theme="0" tint="-0.14999847407452621"/>
      </right>
      <top style="medium">
        <color theme="0" tint="-0.14999847407452621"/>
      </top>
      <bottom style="medium">
        <color theme="0" tint="-0.14999847407452621"/>
      </bottom>
      <diagonal/>
    </border>
    <border>
      <left style="medium">
        <color theme="0" tint="-0.14999847407452621"/>
      </left>
      <right style="medium">
        <color theme="0" tint="-0.14999847407452621"/>
      </right>
      <top style="medium">
        <color theme="0" tint="-0.14999847407452621"/>
      </top>
      <bottom/>
      <diagonal/>
    </border>
    <border>
      <left style="medium">
        <color theme="0" tint="-0.14999847407452621"/>
      </left>
      <right style="medium">
        <color theme="0" tint="-0.14999847407452621"/>
      </right>
      <top/>
      <bottom style="medium">
        <color theme="0" tint="-0.14999847407452621"/>
      </bottom>
      <diagonal/>
    </border>
    <border>
      <left/>
      <right style="thin">
        <color theme="4"/>
      </right>
      <top/>
      <bottom/>
      <diagonal/>
    </border>
    <border>
      <left style="thin">
        <color theme="0"/>
      </left>
      <right style="thin">
        <color theme="0"/>
      </right>
      <top style="thin">
        <color theme="0"/>
      </top>
      <bottom style="thin">
        <color theme="0"/>
      </bottom>
      <diagonal/>
    </border>
    <border>
      <left style="medium">
        <color theme="0" tint="-0.14999847407452621"/>
      </left>
      <right/>
      <top style="thin">
        <color theme="4"/>
      </top>
      <bottom/>
      <diagonal/>
    </border>
    <border>
      <left style="medium">
        <color theme="0" tint="-0.14999847407452621"/>
      </left>
      <right style="thin">
        <color theme="4"/>
      </right>
      <top style="thin">
        <color theme="4"/>
      </top>
      <bottom/>
      <diagonal/>
    </border>
    <border>
      <left style="thin">
        <color theme="4"/>
      </left>
      <right/>
      <top/>
      <bottom/>
      <diagonal/>
    </border>
    <border>
      <left style="thin">
        <color theme="4"/>
      </left>
      <right/>
      <top/>
      <bottom style="thin">
        <color theme="4"/>
      </bottom>
      <diagonal/>
    </border>
    <border>
      <left/>
      <right style="thin">
        <color theme="4"/>
      </right>
      <top/>
      <bottom style="thin">
        <color theme="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theme="4"/>
      </top>
      <bottom style="thin">
        <color indexed="64"/>
      </bottom>
      <diagonal/>
    </border>
    <border>
      <left/>
      <right style="thin">
        <color indexed="64"/>
      </right>
      <top style="thin">
        <color theme="4"/>
      </top>
      <bottom/>
      <diagonal/>
    </border>
    <border>
      <left/>
      <right style="thin">
        <color indexed="64"/>
      </right>
      <top style="thin">
        <color indexed="64"/>
      </top>
      <bottom/>
      <diagonal/>
    </border>
    <border>
      <left/>
      <right style="thin">
        <color indexed="64"/>
      </right>
      <top style="thin">
        <color indexed="64"/>
      </top>
      <bottom style="thin">
        <color theme="4"/>
      </bottom>
      <diagonal/>
    </border>
    <border>
      <left style="thin">
        <color indexed="64"/>
      </left>
      <right style="thin">
        <color indexed="64"/>
      </right>
      <top style="thin">
        <color indexed="64"/>
      </top>
      <bottom style="thin">
        <color theme="4"/>
      </bottom>
      <diagonal/>
    </border>
    <border>
      <left style="thin">
        <color indexed="64"/>
      </left>
      <right style="thin">
        <color indexed="64"/>
      </right>
      <top style="thin">
        <color indexed="64"/>
      </top>
      <bottom/>
      <diagonal/>
    </border>
    <border>
      <left style="thin">
        <color indexed="64"/>
      </left>
      <right style="thin">
        <color indexed="64"/>
      </right>
      <top style="thin">
        <color theme="4"/>
      </top>
      <bottom/>
      <diagonal/>
    </border>
    <border>
      <left style="thin">
        <color indexed="64"/>
      </left>
      <right style="thin">
        <color indexed="64"/>
      </right>
      <top style="thin">
        <color theme="4"/>
      </top>
      <bottom style="thin">
        <color indexed="64"/>
      </bottom>
      <diagonal/>
    </border>
    <border>
      <left style="double">
        <color theme="0" tint="-0.14999847407452621"/>
      </left>
      <right/>
      <top style="double">
        <color theme="0" tint="-0.14999847407452621"/>
      </top>
      <bottom style="double">
        <color theme="0" tint="-0.14999847407452621"/>
      </bottom>
      <diagonal/>
    </border>
    <border>
      <left/>
      <right/>
      <top style="double">
        <color theme="0" tint="-0.14999847407452621"/>
      </top>
      <bottom style="double">
        <color theme="0" tint="-0.14999847407452621"/>
      </bottom>
      <diagonal/>
    </border>
    <border>
      <left/>
      <right style="double">
        <color theme="0" tint="-0.14999847407452621"/>
      </right>
      <top style="double">
        <color theme="0" tint="-0.14999847407452621"/>
      </top>
      <bottom style="double">
        <color theme="0" tint="-0.14999847407452621"/>
      </bottom>
      <diagonal/>
    </border>
    <border>
      <left/>
      <right/>
      <top/>
      <bottom style="thin">
        <color theme="0"/>
      </bottom>
      <diagonal/>
    </border>
    <border>
      <left style="medium">
        <color rgb="FFFFFFFF"/>
      </left>
      <right/>
      <top/>
      <bottom style="medium">
        <color rgb="FFFFFFFF"/>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style="medium">
        <color rgb="FFFFFFFF"/>
      </right>
      <top/>
      <bottom/>
      <diagonal/>
    </border>
    <border>
      <left/>
      <right style="medium">
        <color rgb="FFFFFFFF"/>
      </right>
      <top/>
      <bottom style="thin">
        <color theme="4"/>
      </bottom>
      <diagonal/>
    </border>
    <border>
      <left style="thin">
        <color theme="0"/>
      </left>
      <right style="thin">
        <color theme="0"/>
      </right>
      <top style="thin">
        <color theme="0"/>
      </top>
      <bottom/>
      <diagonal/>
    </border>
    <border>
      <left/>
      <right/>
      <top style="thin">
        <color theme="4"/>
      </top>
      <bottom style="thin">
        <color theme="0"/>
      </bottom>
      <diagonal/>
    </border>
    <border>
      <left/>
      <right/>
      <top/>
      <bottom style="medium">
        <color theme="0" tint="-0.14999847407452621"/>
      </bottom>
      <diagonal/>
    </border>
    <border>
      <left/>
      <right style="medium">
        <color theme="0" tint="-0.14999847407452621"/>
      </right>
      <top/>
      <bottom style="medium">
        <color theme="0" tint="-0.14999847407452621"/>
      </bottom>
      <diagonal/>
    </border>
    <border>
      <left style="medium">
        <color theme="0" tint="-0.14999847407452621"/>
      </left>
      <right/>
      <top style="medium">
        <color theme="0" tint="-0.14999847407452621"/>
      </top>
      <bottom style="medium">
        <color theme="0" tint="-0.14999847407452621"/>
      </bottom>
      <diagonal/>
    </border>
    <border>
      <left/>
      <right/>
      <top style="medium">
        <color theme="0" tint="-0.14999847407452621"/>
      </top>
      <bottom style="medium">
        <color theme="0" tint="-0.14999847407452621"/>
      </bottom>
      <diagonal/>
    </border>
    <border>
      <left style="thin">
        <color theme="0"/>
      </left>
      <right style="thin">
        <color theme="0"/>
      </right>
      <top style="thin">
        <color theme="0"/>
      </top>
      <bottom style="thick">
        <color auto="1"/>
      </bottom>
      <diagonal/>
    </border>
    <border>
      <left style="thin">
        <color theme="0"/>
      </left>
      <right/>
      <top style="thick">
        <color auto="1"/>
      </top>
      <bottom/>
      <diagonal/>
    </border>
    <border>
      <left/>
      <right/>
      <top style="thick">
        <color auto="1"/>
      </top>
      <bottom/>
      <diagonal/>
    </border>
    <border>
      <left style="thin">
        <color theme="0"/>
      </left>
      <right/>
      <top/>
      <bottom/>
      <diagonal/>
    </border>
    <border>
      <left style="thin">
        <color theme="0"/>
      </left>
      <right style="thin">
        <color theme="0"/>
      </right>
      <top/>
      <bottom/>
      <diagonal/>
    </border>
    <border>
      <left style="thin">
        <color rgb="FF4472C4"/>
      </left>
      <right/>
      <top style="thin">
        <color rgb="FF4472C4"/>
      </top>
      <bottom style="thin">
        <color rgb="FF4472C4"/>
      </bottom>
      <diagonal/>
    </border>
    <border>
      <left/>
      <right/>
      <top style="thin">
        <color rgb="FF4472C4"/>
      </top>
      <bottom style="thin">
        <color rgb="FF4472C4"/>
      </bottom>
      <diagonal/>
    </border>
    <border>
      <left/>
      <right/>
      <top/>
      <bottom style="thin">
        <color rgb="FF4472C4"/>
      </bottom>
      <diagonal/>
    </border>
    <border>
      <left/>
      <right/>
      <top style="thin">
        <color rgb="FF4472C4"/>
      </top>
      <bottom/>
      <diagonal/>
    </border>
    <border>
      <left/>
      <right style="thin">
        <color rgb="FF4472C4"/>
      </right>
      <top style="thin">
        <color rgb="FF4472C4"/>
      </top>
      <bottom/>
      <diagonal/>
    </border>
    <border>
      <left style="thin">
        <color rgb="FF4472C4"/>
      </left>
      <right/>
      <top style="thin">
        <color rgb="FF4472C4"/>
      </top>
      <bottom/>
      <diagonal/>
    </border>
    <border>
      <left style="medium">
        <color theme="0" tint="-0.14999847407452621"/>
      </left>
      <right/>
      <top/>
      <bottom/>
      <diagonal/>
    </border>
  </borders>
  <cellStyleXfs count="5">
    <xf numFmtId="0" fontId="0" fillId="0" borderId="0"/>
    <xf numFmtId="0" fontId="5" fillId="0" borderId="0" applyNumberForma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168" fontId="6" fillId="0" borderId="0" applyFont="0" applyFill="0" applyBorder="0" applyAlignment="0" applyProtection="0"/>
  </cellStyleXfs>
  <cellXfs count="197">
    <xf numFmtId="0" fontId="0" fillId="0" borderId="0" xfId="0"/>
    <xf numFmtId="0" fontId="1" fillId="0" borderId="0" xfId="0" applyFont="1"/>
    <xf numFmtId="0" fontId="2" fillId="0" borderId="0" xfId="0" applyFont="1"/>
    <xf numFmtId="0" fontId="4" fillId="0" borderId="0" xfId="0" applyFont="1" applyAlignment="1">
      <alignment horizontal="left" vertical="center"/>
    </xf>
    <xf numFmtId="0" fontId="9" fillId="2" borderId="1" xfId="0" applyFont="1" applyFill="1" applyBorder="1"/>
    <xf numFmtId="0" fontId="10" fillId="2" borderId="1" xfId="0" applyFont="1" applyFill="1" applyBorder="1"/>
    <xf numFmtId="0" fontId="0" fillId="0" borderId="2" xfId="0" applyFont="1" applyBorder="1"/>
    <xf numFmtId="0" fontId="10" fillId="2" borderId="4" xfId="0" applyFont="1" applyFill="1" applyBorder="1"/>
    <xf numFmtId="0" fontId="0" fillId="0" borderId="5" xfId="0" applyFont="1" applyBorder="1"/>
    <xf numFmtId="164" fontId="0" fillId="0" borderId="2" xfId="2" applyNumberFormat="1" applyFont="1" applyBorder="1"/>
    <xf numFmtId="164" fontId="0" fillId="0" borderId="5" xfId="2" applyNumberFormat="1" applyFont="1" applyBorder="1"/>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12" fillId="0" borderId="0" xfId="0" applyFont="1" applyAlignment="1"/>
    <xf numFmtId="0" fontId="13" fillId="0" borderId="0" xfId="0" applyFont="1" applyAlignment="1">
      <alignment horizontal="left" vertical="top"/>
    </xf>
    <xf numFmtId="0" fontId="13" fillId="0" borderId="0" xfId="0" applyFont="1" applyAlignment="1"/>
    <xf numFmtId="0" fontId="12" fillId="0" borderId="0" xfId="0" applyFont="1"/>
    <xf numFmtId="0" fontId="14" fillId="2" borderId="1" xfId="0" applyFont="1" applyFill="1" applyBorder="1"/>
    <xf numFmtId="0" fontId="14" fillId="2" borderId="4" xfId="0" applyFont="1" applyFill="1" applyBorder="1"/>
    <xf numFmtId="0" fontId="9" fillId="2" borderId="0" xfId="0" applyFont="1" applyFill="1" applyBorder="1" applyAlignment="1">
      <alignment horizontal="center" vertical="center"/>
    </xf>
    <xf numFmtId="166" fontId="0" fillId="0" borderId="0" xfId="0" applyNumberFormat="1" applyFont="1" applyBorder="1" applyAlignment="1">
      <alignment horizontal="center"/>
    </xf>
    <xf numFmtId="0" fontId="15" fillId="5" borderId="0" xfId="0" applyFont="1" applyFill="1" applyBorder="1" applyAlignment="1">
      <alignment horizontal="center" vertical="center"/>
    </xf>
    <xf numFmtId="0" fontId="15" fillId="5" borderId="0" xfId="0" applyFont="1" applyFill="1" applyBorder="1" applyAlignment="1">
      <alignment horizontal="left" vertical="center"/>
    </xf>
    <xf numFmtId="0" fontId="0" fillId="0" borderId="0" xfId="0" applyBorder="1"/>
    <xf numFmtId="0" fontId="10" fillId="2" borderId="0" xfId="0" applyFont="1" applyFill="1" applyBorder="1"/>
    <xf numFmtId="164" fontId="0" fillId="0" borderId="0" xfId="2" applyNumberFormat="1" applyFont="1" applyBorder="1"/>
    <xf numFmtId="0" fontId="14" fillId="2" borderId="0" xfId="0" applyFont="1" applyFill="1" applyBorder="1"/>
    <xf numFmtId="0" fontId="14" fillId="2" borderId="0" xfId="0" applyFont="1" applyFill="1" applyBorder="1" applyAlignment="1">
      <alignment horizontal="center"/>
    </xf>
    <xf numFmtId="0" fontId="14" fillId="2" borderId="0" xfId="0" applyFont="1" applyFill="1" applyBorder="1" applyAlignment="1">
      <alignment horizontal="left"/>
    </xf>
    <xf numFmtId="0" fontId="9" fillId="2" borderId="15" xfId="0" applyFont="1" applyFill="1" applyBorder="1" applyAlignment="1">
      <alignment horizontal="center" vertical="center" wrapText="1"/>
    </xf>
    <xf numFmtId="0" fontId="9" fillId="2" borderId="0" xfId="0" applyFont="1" applyFill="1" applyBorder="1" applyAlignment="1">
      <alignment vertical="center"/>
    </xf>
    <xf numFmtId="0" fontId="9" fillId="2" borderId="16" xfId="0" applyFont="1" applyFill="1" applyBorder="1" applyAlignment="1">
      <alignment horizontal="center" vertical="center"/>
    </xf>
    <xf numFmtId="0" fontId="16" fillId="0" borderId="0" xfId="0" applyFont="1" applyAlignment="1">
      <alignment horizontal="left" vertical="center"/>
    </xf>
    <xf numFmtId="0" fontId="5" fillId="0" borderId="0" xfId="1"/>
    <xf numFmtId="0" fontId="9" fillId="2" borderId="1" xfId="0" applyFont="1" applyFill="1" applyBorder="1" applyAlignment="1">
      <alignment horizontal="center" vertical="center"/>
    </xf>
    <xf numFmtId="0" fontId="9" fillId="2" borderId="2" xfId="0" applyFont="1" applyFill="1" applyBorder="1" applyAlignment="1">
      <alignment horizontal="left" vertical="center"/>
    </xf>
    <xf numFmtId="0" fontId="9" fillId="2" borderId="16" xfId="0" applyFont="1" applyFill="1" applyBorder="1" applyAlignment="1">
      <alignment horizontal="center" vertical="center" wrapText="1"/>
    </xf>
    <xf numFmtId="0" fontId="13" fillId="0" borderId="0" xfId="0" applyFont="1" applyAlignment="1">
      <alignment horizontal="left" vertical="top" wrapText="1"/>
    </xf>
    <xf numFmtId="9" fontId="0" fillId="0" borderId="2" xfId="3" applyNumberFormat="1" applyFont="1" applyBorder="1"/>
    <xf numFmtId="9" fontId="0" fillId="0" borderId="3" xfId="3" applyNumberFormat="1" applyFont="1" applyBorder="1"/>
    <xf numFmtId="9" fontId="19" fillId="0" borderId="2" xfId="3" applyNumberFormat="1" applyFont="1" applyBorder="1"/>
    <xf numFmtId="164" fontId="0" fillId="0" borderId="3" xfId="2" applyNumberFormat="1" applyFont="1" applyBorder="1"/>
    <xf numFmtId="0" fontId="20" fillId="5" borderId="36" xfId="0" applyFont="1" applyFill="1" applyBorder="1" applyAlignment="1">
      <alignment horizontal="center" vertical="center" wrapText="1"/>
    </xf>
    <xf numFmtId="0" fontId="21" fillId="5" borderId="36" xfId="0" applyFont="1" applyFill="1" applyBorder="1" applyAlignment="1">
      <alignment horizontal="right" vertical="center"/>
    </xf>
    <xf numFmtId="0" fontId="10" fillId="2" borderId="1" xfId="0" applyFont="1" applyFill="1" applyBorder="1" applyAlignment="1">
      <alignment wrapText="1"/>
    </xf>
    <xf numFmtId="0" fontId="18" fillId="5" borderId="33" xfId="0" applyFont="1" applyFill="1" applyBorder="1" applyAlignment="1">
      <alignment vertical="center"/>
    </xf>
    <xf numFmtId="0" fontId="22" fillId="5" borderId="43" xfId="0" applyFont="1" applyFill="1" applyBorder="1" applyAlignment="1">
      <alignment horizontal="center" vertical="center" wrapText="1"/>
    </xf>
    <xf numFmtId="166" fontId="0" fillId="0" borderId="45" xfId="0" applyNumberFormat="1" applyFont="1" applyBorder="1" applyAlignment="1">
      <alignment horizontal="center"/>
    </xf>
    <xf numFmtId="166" fontId="0" fillId="0" borderId="8" xfId="0" applyNumberFormat="1" applyFont="1" applyBorder="1" applyAlignment="1">
      <alignment horizontal="center"/>
    </xf>
    <xf numFmtId="166" fontId="0" fillId="0" borderId="46" xfId="0" applyNumberFormat="1" applyFont="1" applyBorder="1" applyAlignment="1">
      <alignment horizontal="center"/>
    </xf>
    <xf numFmtId="166" fontId="0" fillId="6" borderId="0" xfId="0" applyNumberFormat="1" applyFont="1" applyFill="1" applyBorder="1" applyAlignment="1">
      <alignment horizontal="center"/>
    </xf>
    <xf numFmtId="166" fontId="0" fillId="6" borderId="8" xfId="0" applyNumberFormat="1" applyFont="1" applyFill="1" applyBorder="1" applyAlignment="1">
      <alignment horizontal="center"/>
    </xf>
    <xf numFmtId="166" fontId="0" fillId="6" borderId="0" xfId="0" applyNumberFormat="1" applyFill="1" applyBorder="1" applyAlignment="1">
      <alignment horizontal="center"/>
    </xf>
    <xf numFmtId="166" fontId="0" fillId="6" borderId="47" xfId="0" applyNumberFormat="1" applyFont="1" applyFill="1" applyBorder="1" applyAlignment="1">
      <alignment horizontal="center"/>
    </xf>
    <xf numFmtId="166" fontId="0" fillId="6" borderId="48" xfId="0" applyNumberFormat="1" applyFont="1" applyFill="1" applyBorder="1" applyAlignment="1">
      <alignment horizontal="center"/>
    </xf>
    <xf numFmtId="166" fontId="0" fillId="6" borderId="10" xfId="0" applyNumberFormat="1" applyFont="1" applyFill="1" applyBorder="1" applyAlignment="1">
      <alignment horizontal="center"/>
    </xf>
    <xf numFmtId="166" fontId="0" fillId="6" borderId="45" xfId="0" applyNumberFormat="1" applyFill="1" applyBorder="1" applyAlignment="1">
      <alignment horizontal="center"/>
    </xf>
    <xf numFmtId="166" fontId="11" fillId="6" borderId="0" xfId="0" applyNumberFormat="1" applyFont="1" applyFill="1" applyBorder="1" applyAlignment="1">
      <alignment horizontal="center"/>
    </xf>
    <xf numFmtId="166" fontId="11" fillId="6" borderId="10" xfId="0" applyNumberFormat="1" applyFont="1" applyFill="1" applyBorder="1" applyAlignment="1">
      <alignment horizontal="center"/>
    </xf>
    <xf numFmtId="0" fontId="8" fillId="3" borderId="49" xfId="0" applyFont="1" applyFill="1" applyBorder="1" applyAlignment="1">
      <alignment horizontal="left" vertical="center"/>
    </xf>
    <xf numFmtId="0" fontId="7" fillId="3" borderId="49" xfId="0" applyFont="1" applyFill="1" applyBorder="1" applyAlignment="1">
      <alignment horizontal="center"/>
    </xf>
    <xf numFmtId="0" fontId="8" fillId="3" borderId="14" xfId="0" applyFont="1" applyFill="1" applyBorder="1" applyAlignment="1">
      <alignment horizontal="left" vertical="center" wrapText="1"/>
    </xf>
    <xf numFmtId="167" fontId="0" fillId="0" borderId="14" xfId="0" applyNumberFormat="1" applyBorder="1" applyAlignment="1">
      <alignment horizontal="right" vertical="center"/>
    </xf>
    <xf numFmtId="3" fontId="0" fillId="0" borderId="14" xfId="0" applyNumberFormat="1" applyBorder="1" applyAlignment="1">
      <alignment horizontal="right" vertical="center"/>
    </xf>
    <xf numFmtId="0" fontId="23" fillId="3" borderId="14" xfId="0" applyFont="1" applyFill="1" applyBorder="1" applyAlignment="1">
      <alignment horizontal="right" vertical="center" wrapText="1"/>
    </xf>
    <xf numFmtId="3" fontId="19" fillId="0" borderId="14" xfId="0" applyNumberFormat="1" applyFont="1" applyBorder="1" applyAlignment="1">
      <alignment horizontal="right" vertical="center"/>
    </xf>
    <xf numFmtId="3" fontId="19" fillId="0" borderId="14" xfId="0" applyNumberFormat="1" applyFont="1" applyBorder="1" applyAlignment="1">
      <alignment horizontal="right" vertical="center" wrapText="1"/>
    </xf>
    <xf numFmtId="169" fontId="0" fillId="0" borderId="14" xfId="2" applyNumberFormat="1" applyFont="1" applyBorder="1" applyAlignment="1">
      <alignment vertical="center"/>
    </xf>
    <xf numFmtId="167" fontId="0" fillId="0" borderId="14" xfId="0" applyNumberFormat="1" applyBorder="1" applyAlignment="1">
      <alignment horizontal="right" vertical="center"/>
    </xf>
    <xf numFmtId="3" fontId="0" fillId="0" borderId="14" xfId="0" applyNumberFormat="1" applyBorder="1" applyAlignment="1">
      <alignment horizontal="right" vertical="center"/>
    </xf>
    <xf numFmtId="3" fontId="19" fillId="0" borderId="14" xfId="0" applyNumberFormat="1" applyFont="1" applyBorder="1" applyAlignment="1">
      <alignment horizontal="right" vertical="center" wrapText="1"/>
    </xf>
    <xf numFmtId="3" fontId="0" fillId="0" borderId="53" xfId="0" applyNumberFormat="1" applyFill="1" applyBorder="1" applyAlignment="1">
      <alignment horizontal="right" vertical="center"/>
    </xf>
    <xf numFmtId="0" fontId="0" fillId="0" borderId="0" xfId="0"/>
    <xf numFmtId="3" fontId="19" fillId="0" borderId="14" xfId="0" applyNumberFormat="1" applyFont="1" applyBorder="1" applyAlignment="1">
      <alignment horizontal="right" vertical="center"/>
    </xf>
    <xf numFmtId="169" fontId="0" fillId="0" borderId="14" xfId="4" applyNumberFormat="1" applyFont="1" applyBorder="1" applyAlignment="1">
      <alignment vertical="center"/>
    </xf>
    <xf numFmtId="0" fontId="14" fillId="2" borderId="0" xfId="0" applyFont="1" applyFill="1" applyBorder="1" applyAlignment="1">
      <alignment horizontal="center" vertical="center"/>
    </xf>
    <xf numFmtId="164" fontId="25" fillId="0" borderId="2" xfId="2" applyNumberFormat="1" applyFont="1" applyBorder="1" applyAlignment="1">
      <alignment vertical="center"/>
    </xf>
    <xf numFmtId="164" fontId="25" fillId="0" borderId="5" xfId="2" applyNumberFormat="1" applyFont="1" applyBorder="1" applyAlignment="1">
      <alignment vertical="center"/>
    </xf>
    <xf numFmtId="0" fontId="3" fillId="2" borderId="0" xfId="0" applyFont="1" applyFill="1" applyBorder="1" applyAlignment="1">
      <alignment horizontal="left" vertical="center"/>
    </xf>
    <xf numFmtId="0" fontId="27" fillId="5" borderId="0" xfId="0" applyFont="1" applyFill="1" applyBorder="1" applyAlignment="1">
      <alignment horizontal="left" vertical="center"/>
    </xf>
    <xf numFmtId="165" fontId="17" fillId="0" borderId="0" xfId="0" applyNumberFormat="1" applyFont="1" applyFill="1" applyBorder="1" applyAlignment="1">
      <alignment horizontal="center"/>
    </xf>
    <xf numFmtId="0" fontId="0" fillId="0" borderId="0" xfId="0" applyFill="1" applyBorder="1"/>
    <xf numFmtId="165" fontId="0" fillId="0" borderId="0" xfId="0" applyNumberFormat="1" applyFont="1" applyFill="1" applyBorder="1" applyAlignment="1">
      <alignment horizontal="center"/>
    </xf>
    <xf numFmtId="3" fontId="0" fillId="0" borderId="14" xfId="4" applyNumberFormat="1" applyFont="1" applyBorder="1" applyAlignment="1">
      <alignment horizontal="center" vertical="center"/>
    </xf>
    <xf numFmtId="3" fontId="0" fillId="0" borderId="53" xfId="0" applyNumberFormat="1" applyBorder="1" applyAlignment="1">
      <alignment horizontal="right" vertical="center"/>
    </xf>
    <xf numFmtId="0" fontId="25" fillId="0" borderId="6" xfId="0" applyFont="1" applyBorder="1" applyAlignment="1">
      <alignment horizontal="center" vertical="center"/>
    </xf>
    <xf numFmtId="0" fontId="25" fillId="0" borderId="3" xfId="0" applyFont="1" applyBorder="1" applyAlignment="1">
      <alignment horizontal="center" vertical="center"/>
    </xf>
    <xf numFmtId="0" fontId="10" fillId="2" borderId="2" xfId="0" applyFont="1" applyFill="1" applyBorder="1" applyAlignment="1">
      <alignment vertical="center"/>
    </xf>
    <xf numFmtId="0" fontId="10" fillId="2" borderId="3" xfId="0" applyFont="1" applyFill="1" applyBorder="1" applyAlignment="1">
      <alignment vertical="center"/>
    </xf>
    <xf numFmtId="0" fontId="9" fillId="7" borderId="57" xfId="0" applyFont="1" applyFill="1" applyBorder="1" applyAlignment="1">
      <alignment horizontal="center" vertical="center" wrapText="1"/>
    </xf>
    <xf numFmtId="0" fontId="9" fillId="7" borderId="58" xfId="0" applyFont="1" applyFill="1" applyBorder="1" applyAlignment="1">
      <alignment horizontal="center" vertical="center" wrapText="1"/>
    </xf>
    <xf numFmtId="0" fontId="14" fillId="7" borderId="59" xfId="0" applyFont="1" applyFill="1" applyBorder="1" applyAlignment="1">
      <alignment wrapText="1"/>
    </xf>
    <xf numFmtId="0" fontId="14" fillId="7" borderId="54" xfId="0" applyFont="1" applyFill="1" applyBorder="1" applyAlignment="1">
      <alignment wrapText="1"/>
    </xf>
    <xf numFmtId="0" fontId="9" fillId="7" borderId="59" xfId="0" applyFont="1" applyFill="1" applyBorder="1" applyAlignment="1">
      <alignment wrapText="1"/>
    </xf>
    <xf numFmtId="1" fontId="25" fillId="0" borderId="2" xfId="0" applyNumberFormat="1" applyFont="1" applyBorder="1" applyAlignment="1">
      <alignment horizontal="center"/>
    </xf>
    <xf numFmtId="1" fontId="25" fillId="0" borderId="3" xfId="0" applyNumberFormat="1" applyFont="1" applyBorder="1" applyAlignment="1">
      <alignment horizontal="center"/>
    </xf>
    <xf numFmtId="1" fontId="25" fillId="0" borderId="5" xfId="0" applyNumberFormat="1" applyFont="1" applyBorder="1" applyAlignment="1">
      <alignment horizontal="center"/>
    </xf>
    <xf numFmtId="1" fontId="25" fillId="0" borderId="6" xfId="0" applyNumberFormat="1" applyFont="1" applyBorder="1" applyAlignment="1">
      <alignment horizontal="center"/>
    </xf>
    <xf numFmtId="165" fontId="25" fillId="4" borderId="9" xfId="3" applyNumberFormat="1" applyFont="1" applyFill="1" applyBorder="1" applyAlignment="1">
      <alignment horizontal="center" vertical="center"/>
    </xf>
    <xf numFmtId="1" fontId="25" fillId="0" borderId="60" xfId="3" applyNumberFormat="1" applyFont="1" applyFill="1" applyBorder="1" applyAlignment="1">
      <alignment horizontal="center" vertical="center"/>
    </xf>
    <xf numFmtId="0" fontId="28" fillId="2" borderId="1" xfId="0" applyFont="1" applyFill="1" applyBorder="1" applyAlignment="1">
      <alignment horizontal="left" vertical="center" wrapText="1"/>
    </xf>
    <xf numFmtId="0" fontId="28" fillId="2" borderId="4" xfId="0" applyFont="1" applyFill="1" applyBorder="1" applyAlignment="1">
      <alignment horizontal="left" vertical="center" wrapText="1"/>
    </xf>
    <xf numFmtId="0" fontId="29" fillId="0" borderId="0" xfId="0" applyFont="1" applyAlignment="1"/>
    <xf numFmtId="170" fontId="25" fillId="0" borderId="2" xfId="0" applyNumberFormat="1" applyFont="1" applyBorder="1" applyAlignment="1">
      <alignment horizontal="center" vertical="center"/>
    </xf>
    <xf numFmtId="170" fontId="10" fillId="2" borderId="2" xfId="0" applyNumberFormat="1" applyFont="1" applyFill="1" applyBorder="1" applyAlignment="1">
      <alignment vertical="center"/>
    </xf>
    <xf numFmtId="170" fontId="25" fillId="0" borderId="5" xfId="0" applyNumberFormat="1" applyFont="1" applyBorder="1" applyAlignment="1">
      <alignment horizontal="center" vertical="center"/>
    </xf>
    <xf numFmtId="170" fontId="0" fillId="0" borderId="0" xfId="3" applyNumberFormat="1" applyFont="1" applyFill="1" applyBorder="1"/>
    <xf numFmtId="170" fontId="0" fillId="0" borderId="0" xfId="3" applyNumberFormat="1" applyFont="1"/>
    <xf numFmtId="170" fontId="15" fillId="5" borderId="0" xfId="0" applyNumberFormat="1" applyFont="1" applyFill="1" applyBorder="1" applyAlignment="1">
      <alignment horizontal="left" vertical="center"/>
    </xf>
    <xf numFmtId="170" fontId="0" fillId="0" borderId="2" xfId="0" applyNumberFormat="1" applyFont="1" applyBorder="1" applyAlignment="1">
      <alignment horizontal="center" vertical="center"/>
    </xf>
    <xf numFmtId="170" fontId="0" fillId="0" borderId="3" xfId="0" applyNumberFormat="1" applyFont="1" applyBorder="1" applyAlignment="1">
      <alignment horizontal="center" vertical="center"/>
    </xf>
    <xf numFmtId="170" fontId="0" fillId="0" borderId="5" xfId="0" applyNumberFormat="1" applyFont="1" applyBorder="1" applyAlignment="1">
      <alignment horizontal="center" vertical="center"/>
    </xf>
    <xf numFmtId="170" fontId="0" fillId="0" borderId="6" xfId="0" applyNumberFormat="1" applyFont="1" applyBorder="1" applyAlignment="1">
      <alignment horizontal="center" vertical="center"/>
    </xf>
    <xf numFmtId="170" fontId="0" fillId="0" borderId="30" xfId="0" applyNumberFormat="1" applyFont="1" applyBorder="1" applyAlignment="1">
      <alignment horizontal="center" vertical="center"/>
    </xf>
    <xf numFmtId="170" fontId="0" fillId="0" borderId="31" xfId="0" applyNumberFormat="1" applyFont="1" applyBorder="1" applyAlignment="1">
      <alignment horizontal="center" vertical="center"/>
    </xf>
    <xf numFmtId="170" fontId="0" fillId="0" borderId="32" xfId="0" applyNumberFormat="1" applyFont="1" applyBorder="1" applyAlignment="1">
      <alignment horizontal="center" vertical="center"/>
    </xf>
    <xf numFmtId="170" fontId="0" fillId="0" borderId="2" xfId="0" applyNumberFormat="1" applyFont="1" applyBorder="1" applyAlignment="1">
      <alignment horizontal="center"/>
    </xf>
    <xf numFmtId="170" fontId="0" fillId="0" borderId="3" xfId="0" applyNumberFormat="1" applyFont="1" applyBorder="1" applyAlignment="1">
      <alignment horizontal="center"/>
    </xf>
    <xf numFmtId="170" fontId="0" fillId="0" borderId="5" xfId="0" applyNumberFormat="1" applyFont="1" applyBorder="1" applyAlignment="1">
      <alignment horizontal="center"/>
    </xf>
    <xf numFmtId="170" fontId="0" fillId="0" borderId="6" xfId="0" applyNumberFormat="1" applyFont="1" applyBorder="1" applyAlignment="1">
      <alignment horizontal="center"/>
    </xf>
    <xf numFmtId="170" fontId="15" fillId="5" borderId="0" xfId="0" applyNumberFormat="1" applyFont="1" applyFill="1" applyBorder="1" applyAlignment="1">
      <alignment horizontal="center" vertical="center"/>
    </xf>
    <xf numFmtId="170" fontId="0" fillId="6" borderId="23" xfId="0" applyNumberFormat="1" applyFont="1" applyFill="1" applyBorder="1" applyAlignment="1">
      <alignment horizontal="center"/>
    </xf>
    <xf numFmtId="170" fontId="0" fillId="0" borderId="28" xfId="0" applyNumberFormat="1" applyFont="1" applyBorder="1" applyAlignment="1">
      <alignment horizontal="center"/>
    </xf>
    <xf numFmtId="170" fontId="11" fillId="6" borderId="22" xfId="0" applyNumberFormat="1" applyFont="1" applyFill="1" applyBorder="1" applyAlignment="1">
      <alignment horizontal="center"/>
    </xf>
    <xf numFmtId="170" fontId="0" fillId="0" borderId="29" xfId="0" applyNumberFormat="1" applyFont="1" applyBorder="1" applyAlignment="1">
      <alignment horizontal="center"/>
    </xf>
    <xf numFmtId="170" fontId="10" fillId="2" borderId="20" xfId="0" applyNumberFormat="1" applyFont="1" applyFill="1" applyBorder="1"/>
    <xf numFmtId="170" fontId="10" fillId="2" borderId="21" xfId="0" applyNumberFormat="1" applyFont="1" applyFill="1" applyBorder="1"/>
    <xf numFmtId="170" fontId="0" fillId="6" borderId="24" xfId="0" applyNumberFormat="1" applyFont="1" applyFill="1" applyBorder="1" applyAlignment="1">
      <alignment horizontal="center"/>
    </xf>
    <xf numFmtId="170" fontId="0" fillId="0" borderId="27" xfId="0" applyNumberFormat="1" applyFont="1" applyBorder="1" applyAlignment="1">
      <alignment horizontal="center"/>
    </xf>
    <xf numFmtId="170" fontId="0" fillId="0" borderId="0" xfId="0" applyNumberFormat="1" applyFont="1" applyBorder="1" applyAlignment="1">
      <alignment horizontal="center"/>
    </xf>
    <xf numFmtId="170" fontId="0" fillId="0" borderId="13" xfId="0" applyNumberFormat="1" applyFont="1" applyBorder="1" applyAlignment="1">
      <alignment horizontal="center"/>
    </xf>
    <xf numFmtId="170" fontId="0" fillId="6" borderId="25" xfId="0" applyNumberFormat="1" applyFont="1" applyFill="1" applyBorder="1" applyAlignment="1">
      <alignment horizontal="center"/>
    </xf>
    <xf numFmtId="170" fontId="0" fillId="0" borderId="26" xfId="0" applyNumberFormat="1" applyFont="1" applyBorder="1" applyAlignment="1">
      <alignment horizontal="center"/>
    </xf>
    <xf numFmtId="170" fontId="0" fillId="0" borderId="7" xfId="0" applyNumberFormat="1" applyFont="1" applyBorder="1" applyAlignment="1">
      <alignment horizontal="center"/>
    </xf>
    <xf numFmtId="170" fontId="0" fillId="0" borderId="19" xfId="0" applyNumberFormat="1" applyFont="1" applyBorder="1" applyAlignment="1">
      <alignment horizontal="center"/>
    </xf>
    <xf numFmtId="170" fontId="0" fillId="4" borderId="11" xfId="3" applyNumberFormat="1" applyFont="1" applyFill="1" applyBorder="1" applyAlignment="1">
      <alignment horizontal="center"/>
    </xf>
    <xf numFmtId="170" fontId="0" fillId="0" borderId="11" xfId="3" applyNumberFormat="1" applyFont="1" applyFill="1" applyBorder="1" applyAlignment="1">
      <alignment horizontal="center"/>
    </xf>
    <xf numFmtId="170" fontId="0" fillId="0" borderId="9" xfId="3" applyNumberFormat="1" applyFont="1" applyFill="1" applyBorder="1" applyAlignment="1">
      <alignment horizontal="center"/>
    </xf>
    <xf numFmtId="170" fontId="0" fillId="4" borderId="9" xfId="3" applyNumberFormat="1" applyFont="1" applyFill="1" applyBorder="1" applyAlignment="1">
      <alignment horizontal="center"/>
    </xf>
    <xf numFmtId="170" fontId="0" fillId="0" borderId="12" xfId="3" applyNumberFormat="1" applyFont="1" applyFill="1" applyBorder="1" applyAlignment="1">
      <alignment horizontal="center"/>
    </xf>
    <xf numFmtId="170" fontId="0" fillId="4" borderId="12" xfId="3" applyNumberFormat="1" applyFont="1" applyFill="1" applyBorder="1" applyAlignment="1">
      <alignment horizontal="center"/>
    </xf>
    <xf numFmtId="170" fontId="0" fillId="6" borderId="2" xfId="0" applyNumberFormat="1" applyFont="1" applyFill="1" applyBorder="1" applyAlignment="1">
      <alignment horizontal="center"/>
    </xf>
    <xf numFmtId="170" fontId="0" fillId="6" borderId="3" xfId="0" applyNumberFormat="1" applyFont="1" applyFill="1" applyBorder="1" applyAlignment="1">
      <alignment horizontal="center"/>
    </xf>
    <xf numFmtId="170" fontId="9" fillId="2" borderId="0" xfId="0" applyNumberFormat="1" applyFont="1" applyFill="1" applyBorder="1" applyAlignment="1">
      <alignment horizontal="center" vertical="center"/>
    </xf>
    <xf numFmtId="170" fontId="0" fillId="6" borderId="30" xfId="0" applyNumberFormat="1" applyFont="1" applyFill="1" applyBorder="1" applyAlignment="1">
      <alignment horizontal="center"/>
    </xf>
    <xf numFmtId="170" fontId="0" fillId="6" borderId="31" xfId="0" applyNumberFormat="1" applyFont="1" applyFill="1" applyBorder="1" applyAlignment="1">
      <alignment horizontal="center"/>
    </xf>
    <xf numFmtId="170" fontId="0" fillId="6" borderId="32" xfId="0" applyNumberFormat="1" applyFont="1" applyFill="1" applyBorder="1" applyAlignment="1">
      <alignment horizontal="center"/>
    </xf>
    <xf numFmtId="170" fontId="0" fillId="0" borderId="2" xfId="0" applyNumberFormat="1" applyFont="1" applyBorder="1"/>
    <xf numFmtId="170" fontId="0" fillId="0" borderId="3" xfId="0" applyNumberFormat="1" applyFont="1" applyBorder="1"/>
    <xf numFmtId="170" fontId="0" fillId="0" borderId="5" xfId="0" applyNumberFormat="1" applyFont="1" applyBorder="1"/>
    <xf numFmtId="170" fontId="0" fillId="0" borderId="6" xfId="0" applyNumberFormat="1" applyFont="1" applyBorder="1"/>
    <xf numFmtId="170" fontId="19" fillId="0" borderId="2" xfId="3" applyNumberFormat="1" applyFont="1" applyBorder="1"/>
    <xf numFmtId="170" fontId="0" fillId="0" borderId="2" xfId="3" applyNumberFormat="1" applyFont="1" applyBorder="1"/>
    <xf numFmtId="170" fontId="0" fillId="0" borderId="3" xfId="3" applyNumberFormat="1" applyFont="1" applyBorder="1"/>
    <xf numFmtId="170" fontId="19" fillId="0" borderId="5" xfId="3" applyNumberFormat="1" applyFont="1" applyBorder="1"/>
    <xf numFmtId="170" fontId="0" fillId="0" borderId="5" xfId="3" applyNumberFormat="1" applyFont="1" applyBorder="1"/>
    <xf numFmtId="170" fontId="0" fillId="0" borderId="6" xfId="3" applyNumberFormat="1" applyFont="1" applyBorder="1"/>
    <xf numFmtId="0" fontId="7" fillId="3" borderId="50" xfId="0" applyFont="1" applyFill="1" applyBorder="1" applyAlignment="1">
      <alignment horizontal="center" vertical="center"/>
    </xf>
    <xf numFmtId="0" fontId="7" fillId="3" borderId="51" xfId="0" applyFont="1" applyFill="1" applyBorder="1" applyAlignment="1">
      <alignment horizontal="center" vertical="center"/>
    </xf>
    <xf numFmtId="0" fontId="7" fillId="3" borderId="52"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0" borderId="0" xfId="0" applyAlignment="1">
      <alignment horizontal="left" wrapText="1"/>
    </xf>
    <xf numFmtId="0" fontId="0" fillId="0" borderId="0" xfId="0" applyAlignment="1">
      <alignment horizontal="left" vertical="top"/>
    </xf>
    <xf numFmtId="0" fontId="9" fillId="7" borderId="0" xfId="0" applyFont="1" applyFill="1" applyAlignment="1">
      <alignment horizontal="center" vertical="center" wrapText="1"/>
    </xf>
    <xf numFmtId="0" fontId="9" fillId="7" borderId="56" xfId="0" applyFont="1" applyFill="1" applyBorder="1" applyAlignment="1">
      <alignment horizontal="center" vertical="center" wrapText="1"/>
    </xf>
    <xf numFmtId="0" fontId="14" fillId="7" borderId="54" xfId="0" applyFont="1" applyFill="1" applyBorder="1" applyAlignment="1">
      <alignment horizontal="left"/>
    </xf>
    <xf numFmtId="0" fontId="14" fillId="7" borderId="55" xfId="0" applyFont="1" applyFill="1" applyBorder="1" applyAlignment="1">
      <alignment horizontal="left"/>
    </xf>
    <xf numFmtId="0" fontId="0" fillId="0" borderId="2" xfId="0" applyBorder="1" applyAlignment="1">
      <alignment horizontal="left" vertical="top" wrapText="1"/>
    </xf>
    <xf numFmtId="0" fontId="0" fillId="0" borderId="0" xfId="0" applyAlignment="1">
      <alignment horizontal="left" vertical="top" wrapText="1"/>
    </xf>
    <xf numFmtId="0" fontId="9" fillId="2" borderId="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7" xfId="0" applyFont="1" applyFill="1" applyBorder="1" applyAlignment="1">
      <alignment horizontal="center" vertical="center"/>
    </xf>
    <xf numFmtId="0" fontId="15" fillId="5" borderId="0" xfId="0" applyFont="1" applyFill="1" applyBorder="1" applyAlignment="1">
      <alignment horizontal="center" vertical="center"/>
    </xf>
    <xf numFmtId="0" fontId="9" fillId="2" borderId="0" xfId="0" applyFont="1" applyFill="1" applyBorder="1" applyAlignment="1">
      <alignment horizontal="center" wrapText="1"/>
    </xf>
    <xf numFmtId="0" fontId="9" fillId="2" borderId="0" xfId="0" applyFont="1" applyFill="1" applyBorder="1" applyAlignment="1">
      <alignment horizontal="center" vertical="center"/>
    </xf>
    <xf numFmtId="0" fontId="15" fillId="5" borderId="13" xfId="0" applyFont="1" applyFill="1" applyBorder="1" applyAlignment="1">
      <alignment horizontal="center" vertical="center"/>
    </xf>
    <xf numFmtId="0" fontId="17" fillId="0" borderId="0" xfId="0" applyFont="1" applyAlignment="1">
      <alignment horizontal="left" vertical="top" wrapText="1"/>
    </xf>
    <xf numFmtId="0" fontId="14" fillId="2" borderId="0" xfId="0" applyFont="1" applyFill="1" applyBorder="1" applyAlignment="1">
      <alignment horizontal="center" vertical="center"/>
    </xf>
    <xf numFmtId="0" fontId="14" fillId="2" borderId="4" xfId="0" applyFont="1" applyFill="1" applyBorder="1" applyAlignment="1">
      <alignment horizontal="left"/>
    </xf>
    <xf numFmtId="0" fontId="14" fillId="2" borderId="5" xfId="0" applyFont="1" applyFill="1" applyBorder="1" applyAlignment="1">
      <alignment horizontal="left"/>
    </xf>
    <xf numFmtId="0" fontId="10" fillId="2" borderId="1"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9" fillId="2" borderId="44" xfId="0" applyFont="1" applyFill="1" applyBorder="1" applyAlignment="1">
      <alignment horizontal="center" vertical="center" wrapText="1"/>
    </xf>
    <xf numFmtId="0" fontId="9" fillId="2" borderId="41" xfId="0" applyFont="1" applyFill="1" applyBorder="1" applyAlignment="1">
      <alignment horizontal="center" vertical="center"/>
    </xf>
    <xf numFmtId="0" fontId="9" fillId="2" borderId="42" xfId="0" applyFont="1" applyFill="1" applyBorder="1" applyAlignment="1">
      <alignment horizontal="center" vertical="center"/>
    </xf>
    <xf numFmtId="0" fontId="20" fillId="5" borderId="34" xfId="0" applyFont="1" applyFill="1" applyBorder="1" applyAlignment="1">
      <alignment horizontal="center" vertical="center" wrapText="1"/>
    </xf>
    <xf numFmtId="0" fontId="20" fillId="5" borderId="35" xfId="0" applyFont="1" applyFill="1" applyBorder="1" applyAlignment="1">
      <alignment horizontal="center" vertical="center" wrapText="1"/>
    </xf>
    <xf numFmtId="0" fontId="20" fillId="5" borderId="36" xfId="0" applyFont="1" applyFill="1" applyBorder="1" applyAlignment="1">
      <alignment horizontal="center" vertical="center" wrapText="1"/>
    </xf>
    <xf numFmtId="0" fontId="20" fillId="5" borderId="37" xfId="0" applyFont="1" applyFill="1" applyBorder="1" applyAlignment="1">
      <alignment horizontal="center" vertical="center" wrapText="1"/>
    </xf>
    <xf numFmtId="0" fontId="20" fillId="5" borderId="38" xfId="0" applyFont="1" applyFill="1" applyBorder="1" applyAlignment="1">
      <alignment horizontal="center" vertical="center" wrapText="1"/>
    </xf>
    <xf numFmtId="0" fontId="20" fillId="5" borderId="39" xfId="0" applyFont="1" applyFill="1" applyBorder="1" applyAlignment="1">
      <alignment horizontal="center" vertical="center" wrapText="1"/>
    </xf>
    <xf numFmtId="0" fontId="20" fillId="5" borderId="40" xfId="0" applyFont="1" applyFill="1" applyBorder="1" applyAlignment="1">
      <alignment horizontal="center" vertical="center" wrapText="1"/>
    </xf>
    <xf numFmtId="0" fontId="0" fillId="0" borderId="2" xfId="0" applyBorder="1" applyAlignment="1">
      <alignment horizontal="left" vertical="top"/>
    </xf>
  </cellXfs>
  <cellStyles count="5">
    <cellStyle name="Lien hypertexte" xfId="1" builtinId="8"/>
    <cellStyle name="Milliers" xfId="2" builtinId="3"/>
    <cellStyle name="Milliers 2" xfId="4" xr:uid="{00000000-0005-0000-0000-000002000000}"/>
    <cellStyle name="Normal" xfId="0" builtinId="0"/>
    <cellStyle name="Pourcentage" xfId="3" builtinId="5"/>
  </cellStyles>
  <dxfs count="0"/>
  <tableStyles count="0" defaultTableStyle="TableStyleMedium2" defaultPivotStyle="PivotStyleLight16"/>
  <colors>
    <mruColors>
      <color rgb="FFF5B7AD"/>
      <color rgb="FFE43F24"/>
      <color rgb="FFC65252"/>
      <color rgb="FFEFC0BB"/>
      <color rgb="FFEF2E29"/>
      <color rgb="FFFB32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'Graphique 1'!$B$4</c:f>
              <c:strCache>
                <c:ptCount val="1"/>
                <c:pt idx="0">
                  <c:v>Licence</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'Graphique 1'!$A$5:$A$8</c:f>
              <c:strCache>
                <c:ptCount val="4"/>
                <c:pt idx="0">
                  <c:v>Générale</c:v>
                </c:pt>
                <c:pt idx="1">
                  <c:v>Technologique</c:v>
                </c:pt>
                <c:pt idx="2">
                  <c:v>Professionnelle</c:v>
                </c:pt>
                <c:pt idx="3">
                  <c:v>Ensemble</c:v>
                </c:pt>
              </c:strCache>
            </c:strRef>
          </c:cat>
          <c:val>
            <c:numRef>
              <c:f>'Graphique 1'!$B$5:$B$8</c:f>
              <c:numCache>
                <c:formatCode>0.0\ %</c:formatCode>
                <c:ptCount val="4"/>
                <c:pt idx="0">
                  <c:v>0.43674399315804502</c:v>
                </c:pt>
                <c:pt idx="1">
                  <c:v>0.160071842653422</c:v>
                </c:pt>
                <c:pt idx="2">
                  <c:v>8.891360531998091E-2</c:v>
                </c:pt>
                <c:pt idx="3">
                  <c:v>0.30768628016119698</c:v>
                </c:pt>
              </c:numCache>
            </c:numRef>
          </c:val>
          <c:extLst>
            <c:ext xmlns:c16="http://schemas.microsoft.com/office/drawing/2014/chart" uri="{C3380CC4-5D6E-409C-BE32-E72D297353CC}">
              <c16:uniqueId val="{00000000-3706-47BF-AAF5-8F9C86043A72}"/>
            </c:ext>
          </c:extLst>
        </c:ser>
        <c:ser>
          <c:idx val="1"/>
          <c:order val="1"/>
          <c:tx>
            <c:strRef>
              <c:f>'Graphique 1'!$C$4</c:f>
              <c:strCache>
                <c:ptCount val="1"/>
                <c:pt idx="0">
                  <c:v>LAS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'Graphique 1'!$A$5:$A$8</c:f>
              <c:strCache>
                <c:ptCount val="4"/>
                <c:pt idx="0">
                  <c:v>Générale</c:v>
                </c:pt>
                <c:pt idx="1">
                  <c:v>Technologique</c:v>
                </c:pt>
                <c:pt idx="2">
                  <c:v>Professionnelle</c:v>
                </c:pt>
                <c:pt idx="3">
                  <c:v>Ensemble</c:v>
                </c:pt>
              </c:strCache>
            </c:strRef>
          </c:cat>
          <c:val>
            <c:numRef>
              <c:f>'Graphique 1'!$C$5:$C$8</c:f>
              <c:numCache>
                <c:formatCode>0.0\ %</c:formatCode>
                <c:ptCount val="4"/>
                <c:pt idx="0">
                  <c:v>5.5463790169883696E-2</c:v>
                </c:pt>
                <c:pt idx="1">
                  <c:v>1.63765754525283E-2</c:v>
                </c:pt>
                <c:pt idx="2">
                  <c:v>9.1139861256871995E-3</c:v>
                </c:pt>
                <c:pt idx="3">
                  <c:v>3.7777667545539399E-2</c:v>
                </c:pt>
              </c:numCache>
            </c:numRef>
          </c:val>
          <c:extLst>
            <c:ext xmlns:c16="http://schemas.microsoft.com/office/drawing/2014/chart" uri="{C3380CC4-5D6E-409C-BE32-E72D297353CC}">
              <c16:uniqueId val="{00000001-3706-47BF-AAF5-8F9C86043A72}"/>
            </c:ext>
          </c:extLst>
        </c:ser>
        <c:ser>
          <c:idx val="2"/>
          <c:order val="2"/>
          <c:tx>
            <c:strRef>
              <c:f>'Graphique 1'!$D$4</c:f>
              <c:strCache>
                <c:ptCount val="1"/>
                <c:pt idx="0">
                  <c:v>PASS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'Graphique 1'!$A$5:$A$8</c:f>
              <c:strCache>
                <c:ptCount val="4"/>
                <c:pt idx="0">
                  <c:v>Générale</c:v>
                </c:pt>
                <c:pt idx="1">
                  <c:v>Technologique</c:v>
                </c:pt>
                <c:pt idx="2">
                  <c:v>Professionnelle</c:v>
                </c:pt>
                <c:pt idx="3">
                  <c:v>Ensemble</c:v>
                </c:pt>
              </c:strCache>
            </c:strRef>
          </c:cat>
          <c:val>
            <c:numRef>
              <c:f>'Graphique 1'!$D$5:$D$8</c:f>
              <c:numCache>
                <c:formatCode>0.0\ %</c:formatCode>
                <c:ptCount val="4"/>
                <c:pt idx="0">
                  <c:v>7.1629997966742104E-2</c:v>
                </c:pt>
                <c:pt idx="1">
                  <c:v>9.0327177170833502E-3</c:v>
                </c:pt>
                <c:pt idx="2">
                  <c:v>4.8025527445310903E-3</c:v>
                </c:pt>
                <c:pt idx="3">
                  <c:v>4.4755971510894804E-2</c:v>
                </c:pt>
              </c:numCache>
            </c:numRef>
          </c:val>
          <c:extLst>
            <c:ext xmlns:c16="http://schemas.microsoft.com/office/drawing/2014/chart" uri="{C3380CC4-5D6E-409C-BE32-E72D297353CC}">
              <c16:uniqueId val="{00000002-3706-47BF-AAF5-8F9C86043A72}"/>
            </c:ext>
          </c:extLst>
        </c:ser>
        <c:ser>
          <c:idx val="3"/>
          <c:order val="3"/>
          <c:tx>
            <c:strRef>
              <c:f>'Graphique 1'!$E$4</c:f>
              <c:strCache>
                <c:ptCount val="1"/>
                <c:pt idx="0">
                  <c:v>BUT</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'Graphique 1'!$A$5:$A$8</c:f>
              <c:strCache>
                <c:ptCount val="4"/>
                <c:pt idx="0">
                  <c:v>Générale</c:v>
                </c:pt>
                <c:pt idx="1">
                  <c:v>Technologique</c:v>
                </c:pt>
                <c:pt idx="2">
                  <c:v>Professionnelle</c:v>
                </c:pt>
                <c:pt idx="3">
                  <c:v>Ensemble</c:v>
                </c:pt>
              </c:strCache>
            </c:strRef>
          </c:cat>
          <c:val>
            <c:numRef>
              <c:f>'Graphique 1'!$E$5:$E$8</c:f>
              <c:numCache>
                <c:formatCode>0.0\ %</c:formatCode>
                <c:ptCount val="4"/>
                <c:pt idx="0">
                  <c:v>9.9068603780490108E-2</c:v>
                </c:pt>
                <c:pt idx="1">
                  <c:v>0.211875485606385</c:v>
                </c:pt>
                <c:pt idx="2">
                  <c:v>2.7934291745575202E-2</c:v>
                </c:pt>
                <c:pt idx="3">
                  <c:v>0.10996847262458299</c:v>
                </c:pt>
              </c:numCache>
            </c:numRef>
          </c:val>
          <c:extLst>
            <c:ext xmlns:c16="http://schemas.microsoft.com/office/drawing/2014/chart" uri="{C3380CC4-5D6E-409C-BE32-E72D297353CC}">
              <c16:uniqueId val="{00000003-3706-47BF-AAF5-8F9C86043A72}"/>
            </c:ext>
          </c:extLst>
        </c:ser>
        <c:ser>
          <c:idx val="4"/>
          <c:order val="4"/>
          <c:tx>
            <c:strRef>
              <c:f>'Graphique 1'!$F$4</c:f>
              <c:strCache>
                <c:ptCount val="1"/>
                <c:pt idx="0">
                  <c:v>BTS</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'Graphique 1'!$A$5:$A$8</c:f>
              <c:strCache>
                <c:ptCount val="4"/>
                <c:pt idx="0">
                  <c:v>Générale</c:v>
                </c:pt>
                <c:pt idx="1">
                  <c:v>Technologique</c:v>
                </c:pt>
                <c:pt idx="2">
                  <c:v>Professionnelle</c:v>
                </c:pt>
                <c:pt idx="3">
                  <c:v>Ensemble</c:v>
                </c:pt>
              </c:strCache>
            </c:strRef>
          </c:cat>
          <c:val>
            <c:numRef>
              <c:f>'Graphique 1'!$F$5:$F$8</c:f>
              <c:numCache>
                <c:formatCode>0.0\ %</c:formatCode>
                <c:ptCount val="4"/>
                <c:pt idx="0">
                  <c:v>7.8587835501389994E-2</c:v>
                </c:pt>
                <c:pt idx="1">
                  <c:v>0.42640988828779902</c:v>
                </c:pt>
                <c:pt idx="2">
                  <c:v>0.70541680740710999</c:v>
                </c:pt>
                <c:pt idx="3">
                  <c:v>0.27796963515033402</c:v>
                </c:pt>
              </c:numCache>
            </c:numRef>
          </c:val>
          <c:extLst>
            <c:ext xmlns:c16="http://schemas.microsoft.com/office/drawing/2014/chart" uri="{C3380CC4-5D6E-409C-BE32-E72D297353CC}">
              <c16:uniqueId val="{00000004-3706-47BF-AAF5-8F9C86043A72}"/>
            </c:ext>
          </c:extLst>
        </c:ser>
        <c:ser>
          <c:idx val="5"/>
          <c:order val="5"/>
          <c:tx>
            <c:strRef>
              <c:f>'Graphique 1'!$G$4</c:f>
              <c:strCache>
                <c:ptCount val="1"/>
                <c:pt idx="0">
                  <c:v>CPGE</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'Graphique 1'!$A$5:$A$8</c:f>
              <c:strCache>
                <c:ptCount val="4"/>
                <c:pt idx="0">
                  <c:v>Générale</c:v>
                </c:pt>
                <c:pt idx="1">
                  <c:v>Technologique</c:v>
                </c:pt>
                <c:pt idx="2">
                  <c:v>Professionnelle</c:v>
                </c:pt>
                <c:pt idx="3">
                  <c:v>Ensemble</c:v>
                </c:pt>
              </c:strCache>
            </c:strRef>
          </c:cat>
          <c:val>
            <c:numRef>
              <c:f>'Graphique 1'!$G$5:$G$8</c:f>
              <c:numCache>
                <c:formatCode>0.0\ %</c:formatCode>
                <c:ptCount val="4"/>
                <c:pt idx="0">
                  <c:v>9.3365135926835888E-2</c:v>
                </c:pt>
                <c:pt idx="1">
                  <c:v>1.6040897067292701E-2</c:v>
                </c:pt>
                <c:pt idx="2">
                  <c:v>1.6858850720708298E-3</c:v>
                </c:pt>
                <c:pt idx="3">
                  <c:v>5.8379973193820198E-2</c:v>
                </c:pt>
              </c:numCache>
            </c:numRef>
          </c:val>
          <c:extLst>
            <c:ext xmlns:c16="http://schemas.microsoft.com/office/drawing/2014/chart" uri="{C3380CC4-5D6E-409C-BE32-E72D297353CC}">
              <c16:uniqueId val="{00000005-3706-47BF-AAF5-8F9C86043A72}"/>
            </c:ext>
          </c:extLst>
        </c:ser>
        <c:ser>
          <c:idx val="6"/>
          <c:order val="6"/>
          <c:tx>
            <c:strRef>
              <c:f>'Graphique 1'!$H$4</c:f>
              <c:strCache>
                <c:ptCount val="1"/>
                <c:pt idx="0">
                  <c:v>DE Sanitaire Et Social</c:v>
                </c:pt>
              </c:strCache>
            </c:strRef>
          </c:tx>
          <c:spPr>
            <a:solidFill>
              <a:schemeClr val="accent6">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'Graphique 1'!$A$5:$A$8</c:f>
              <c:strCache>
                <c:ptCount val="4"/>
                <c:pt idx="0">
                  <c:v>Générale</c:v>
                </c:pt>
                <c:pt idx="1">
                  <c:v>Technologique</c:v>
                </c:pt>
                <c:pt idx="2">
                  <c:v>Professionnelle</c:v>
                </c:pt>
                <c:pt idx="3">
                  <c:v>Ensemble</c:v>
                </c:pt>
              </c:strCache>
            </c:strRef>
          </c:cat>
          <c:val>
            <c:numRef>
              <c:f>'Graphique 1'!$H$5:$H$8</c:f>
              <c:numCache>
                <c:formatCode>0.0\ %</c:formatCode>
                <c:ptCount val="4"/>
                <c:pt idx="0">
                  <c:v>4.4683458398669502E-2</c:v>
                </c:pt>
                <c:pt idx="1">
                  <c:v>9.9529790721605296E-2</c:v>
                </c:pt>
                <c:pt idx="2">
                  <c:v>0.10242872609718001</c:v>
                </c:pt>
                <c:pt idx="3">
                  <c:v>6.80716893168586E-2</c:v>
                </c:pt>
              </c:numCache>
            </c:numRef>
          </c:val>
          <c:extLst>
            <c:ext xmlns:c16="http://schemas.microsoft.com/office/drawing/2014/chart" uri="{C3380CC4-5D6E-409C-BE32-E72D297353CC}">
              <c16:uniqueId val="{00000006-3706-47BF-AAF5-8F9C86043A72}"/>
            </c:ext>
          </c:extLst>
        </c:ser>
        <c:ser>
          <c:idx val="7"/>
          <c:order val="7"/>
          <c:tx>
            <c:strRef>
              <c:f>'Graphique 1'!$I$4</c:f>
              <c:strCache>
                <c:ptCount val="1"/>
                <c:pt idx="0">
                  <c:v>Ecoles d'ingénieur</c:v>
                </c:pt>
              </c:strCache>
            </c:strRef>
          </c:tx>
          <c:spPr>
            <a:solidFill>
              <a:schemeClr val="accent5">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'Graphique 1'!$A$5:$A$8</c:f>
              <c:strCache>
                <c:ptCount val="4"/>
                <c:pt idx="0">
                  <c:v>Générale</c:v>
                </c:pt>
                <c:pt idx="1">
                  <c:v>Technologique</c:v>
                </c:pt>
                <c:pt idx="2">
                  <c:v>Professionnelle</c:v>
                </c:pt>
                <c:pt idx="3">
                  <c:v>Ensemble</c:v>
                </c:pt>
              </c:strCache>
            </c:strRef>
          </c:cat>
          <c:val>
            <c:numRef>
              <c:f>'Graphique 1'!$I$5:$I$8</c:f>
              <c:numCache>
                <c:formatCode>0.0\ %</c:formatCode>
                <c:ptCount val="4"/>
                <c:pt idx="0">
                  <c:v>4.3413673670010304E-2</c:v>
                </c:pt>
                <c:pt idx="1">
                  <c:v>5.2112320174423198E-3</c:v>
                </c:pt>
                <c:pt idx="2">
                  <c:v>1.9991433153940101E-4</c:v>
                </c:pt>
                <c:pt idx="3">
                  <c:v>2.65367380288325E-2</c:v>
                </c:pt>
              </c:numCache>
            </c:numRef>
          </c:val>
          <c:extLst>
            <c:ext xmlns:c16="http://schemas.microsoft.com/office/drawing/2014/chart" uri="{C3380CC4-5D6E-409C-BE32-E72D297353CC}">
              <c16:uniqueId val="{00000007-3706-47BF-AAF5-8F9C86043A72}"/>
            </c:ext>
          </c:extLst>
        </c:ser>
        <c:ser>
          <c:idx val="8"/>
          <c:order val="8"/>
          <c:tx>
            <c:strRef>
              <c:f>'Graphique 1'!$J$4</c:f>
              <c:strCache>
                <c:ptCount val="1"/>
                <c:pt idx="0">
                  <c:v>Ecoles de commerce</c:v>
                </c:pt>
              </c:strCache>
            </c:strRef>
          </c:tx>
          <c:spPr>
            <a:solidFill>
              <a:schemeClr val="accent4">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'Graphique 1'!$A$5:$A$8</c:f>
              <c:strCache>
                <c:ptCount val="4"/>
                <c:pt idx="0">
                  <c:v>Générale</c:v>
                </c:pt>
                <c:pt idx="1">
                  <c:v>Technologique</c:v>
                </c:pt>
                <c:pt idx="2">
                  <c:v>Professionnelle</c:v>
                </c:pt>
                <c:pt idx="3">
                  <c:v>Ensemble</c:v>
                </c:pt>
              </c:strCache>
            </c:strRef>
          </c:cat>
          <c:val>
            <c:numRef>
              <c:f>'Graphique 1'!$J$5:$J$8</c:f>
              <c:numCache>
                <c:formatCode>0.0\ %</c:formatCode>
                <c:ptCount val="4"/>
                <c:pt idx="0">
                  <c:v>1.8425376923765099E-2</c:v>
                </c:pt>
                <c:pt idx="1">
                  <c:v>7.7939804959951293E-3</c:v>
                </c:pt>
                <c:pt idx="2">
                  <c:v>1.65068486988564E-3</c:v>
                </c:pt>
                <c:pt idx="3">
                  <c:v>1.2798347081016702E-2</c:v>
                </c:pt>
              </c:numCache>
            </c:numRef>
          </c:val>
          <c:extLst>
            <c:ext xmlns:c16="http://schemas.microsoft.com/office/drawing/2014/chart" uri="{C3380CC4-5D6E-409C-BE32-E72D297353CC}">
              <c16:uniqueId val="{00000008-3706-47BF-AAF5-8F9C86043A72}"/>
            </c:ext>
          </c:extLst>
        </c:ser>
        <c:ser>
          <c:idx val="9"/>
          <c:order val="9"/>
          <c:tx>
            <c:strRef>
              <c:f>'Graphique 1'!$K$4</c:f>
              <c:strCache>
                <c:ptCount val="1"/>
                <c:pt idx="0">
                  <c:v>Autres formation</c:v>
                </c:pt>
              </c:strCache>
            </c:strRef>
          </c:tx>
          <c:spPr>
            <a:solidFill>
              <a:schemeClr val="accent6">
                <a:lumMod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'Graphique 1'!$A$5:$A$8</c:f>
              <c:strCache>
                <c:ptCount val="4"/>
                <c:pt idx="0">
                  <c:v>Générale</c:v>
                </c:pt>
                <c:pt idx="1">
                  <c:v>Technologique</c:v>
                </c:pt>
                <c:pt idx="2">
                  <c:v>Professionnelle</c:v>
                </c:pt>
                <c:pt idx="3">
                  <c:v>Ensemble</c:v>
                </c:pt>
              </c:strCache>
            </c:strRef>
          </c:cat>
          <c:val>
            <c:numRef>
              <c:f>'Graphique 1'!$K$5:$K$8</c:f>
              <c:numCache>
                <c:formatCode>0.0\ %</c:formatCode>
                <c:ptCount val="4"/>
                <c:pt idx="0">
                  <c:v>5.8618134504167994E-2</c:v>
                </c:pt>
                <c:pt idx="1">
                  <c:v>4.7657589980446502E-2</c:v>
                </c:pt>
                <c:pt idx="2">
                  <c:v>5.78535462864401E-2</c:v>
                </c:pt>
                <c:pt idx="3">
                  <c:v>5.6055225386923195E-2</c:v>
                </c:pt>
              </c:numCache>
            </c:numRef>
          </c:val>
          <c:extLst>
            <c:ext xmlns:c16="http://schemas.microsoft.com/office/drawing/2014/chart" uri="{C3380CC4-5D6E-409C-BE32-E72D297353CC}">
              <c16:uniqueId val="{00000009-3706-47BF-AAF5-8F9C86043A72}"/>
            </c:ext>
          </c:extLst>
        </c:ser>
        <c:dLbls>
          <c:dLblPos val="ctr"/>
          <c:showLegendKey val="0"/>
          <c:showVal val="1"/>
          <c:showCatName val="0"/>
          <c:showSerName val="0"/>
          <c:showPercent val="0"/>
          <c:showBubbleSize val="0"/>
        </c:dLbls>
        <c:gapWidth val="79"/>
        <c:overlap val="100"/>
        <c:axId val="512093480"/>
        <c:axId val="512092496"/>
      </c:barChart>
      <c:catAx>
        <c:axId val="512093480"/>
        <c:scaling>
          <c:orientation val="maxMin"/>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cap="all" spc="120" normalizeH="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fr-FR"/>
          </a:p>
        </c:txPr>
        <c:crossAx val="512092496"/>
        <c:crosses val="autoZero"/>
        <c:auto val="1"/>
        <c:lblAlgn val="ctr"/>
        <c:lblOffset val="100"/>
        <c:noMultiLvlLbl val="0"/>
      </c:catAx>
      <c:valAx>
        <c:axId val="512092496"/>
        <c:scaling>
          <c:orientation val="minMax"/>
          <c:max val="1"/>
        </c:scaling>
        <c:delete val="1"/>
        <c:axPos val="t"/>
        <c:numFmt formatCode="0.0\ %" sourceLinked="1"/>
        <c:majorTickMark val="none"/>
        <c:minorTickMark val="none"/>
        <c:tickLblPos val="nextTo"/>
        <c:crossAx val="512093480"/>
        <c:crosses val="autoZero"/>
        <c:crossBetween val="between"/>
      </c:valAx>
      <c:spPr>
        <a:noFill/>
        <a:ln>
          <a:noFill/>
        </a:ln>
        <a:effectLst/>
      </c:spPr>
    </c:plotArea>
    <c:legend>
      <c:legendPos val="b"/>
      <c:layout>
        <c:manualLayout>
          <c:xMode val="edge"/>
          <c:yMode val="edge"/>
          <c:x val="5.0000004916469672E-2"/>
          <c:y val="0.92495702283852754"/>
          <c:w val="0.94120983895710275"/>
          <c:h val="5.466743070509284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fr-FR"/>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8">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0" i="0" u="none" strike="noStrike" kern="1200" baseline="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5</xdr:row>
      <xdr:rowOff>44450</xdr:rowOff>
    </xdr:from>
    <xdr:ext cx="10382250" cy="24850008"/>
    <xdr:sp macro="" textlink="">
      <xdr:nvSpPr>
        <xdr:cNvPr id="2" name="ZoneTexte 1">
          <a:extLst>
            <a:ext uri="{FF2B5EF4-FFF2-40B4-BE49-F238E27FC236}">
              <a16:creationId xmlns:a16="http://schemas.microsoft.com/office/drawing/2014/main" id="{00000000-0008-0000-0100-000002000000}"/>
            </a:ext>
          </a:extLst>
        </xdr:cNvPr>
        <xdr:cNvSpPr txBox="1"/>
      </xdr:nvSpPr>
      <xdr:spPr>
        <a:xfrm>
          <a:off x="0" y="1139825"/>
          <a:ext cx="10382250" cy="248500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algn="ctr" defTabSz="914400" eaLnBrk="1" fontAlgn="auto" latinLnBrk="0" hangingPunct="1">
            <a:lnSpc>
              <a:spcPct val="107000"/>
            </a:lnSpc>
            <a:spcBef>
              <a:spcPts val="0"/>
            </a:spcBef>
            <a:spcAft>
              <a:spcPts val="800"/>
            </a:spcAft>
            <a:buClrTx/>
            <a:buSzTx/>
            <a:buFontTx/>
            <a:buNone/>
            <a:tabLst/>
            <a:defRPr/>
          </a:pPr>
          <a:r>
            <a:rPr lang="fr-FR" sz="1200" b="1">
              <a:effectLst/>
              <a:latin typeface="Calibri" panose="020F0502020204030204" pitchFamily="34" charset="0"/>
              <a:ea typeface="Calibri" panose="020F0502020204030204" pitchFamily="34" charset="0"/>
              <a:cs typeface="Times New Roman" panose="02020603050405020304" pitchFamily="18" charset="0"/>
            </a:rPr>
            <a:t>Orientation à l’entrée dans l'enseignement supérieur : les vœux dans Parcoursup </a:t>
          </a:r>
          <a:r>
            <a:rPr lang="fr-FR" sz="1100" b="1">
              <a:solidFill>
                <a:schemeClr val="tx1"/>
              </a:solidFill>
              <a:effectLst/>
              <a:latin typeface="+mn-lt"/>
              <a:ea typeface="+mn-ea"/>
              <a:cs typeface="+mn-cs"/>
            </a:rPr>
            <a:t>2026</a:t>
          </a:r>
          <a:endParaRPr lang="fr-FR">
            <a:effectLst/>
          </a:endParaRPr>
        </a:p>
        <a:p>
          <a:pPr algn="ctr">
            <a:lnSpc>
              <a:spcPct val="107000"/>
            </a:lnSpc>
            <a:spcAft>
              <a:spcPts val="800"/>
            </a:spcAft>
          </a:pP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200" b="1" u="sng">
              <a:effectLst/>
              <a:latin typeface="Calibri" panose="020F0502020204030204" pitchFamily="34" charset="0"/>
              <a:ea typeface="Calibri" panose="020F0502020204030204" pitchFamily="34" charset="0"/>
              <a:cs typeface="Times New Roman" panose="02020603050405020304" pitchFamily="18" charset="0"/>
            </a:rPr>
            <a:t>Définitions utilisées dans la Note Flash</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100" b="1">
              <a:solidFill>
                <a:srgbClr val="2E74B5"/>
              </a:solidFill>
              <a:effectLst/>
              <a:latin typeface="Calibri" panose="020F0502020204030204" pitchFamily="34" charset="0"/>
              <a:ea typeface="Calibri" panose="020F0502020204030204" pitchFamily="34" charset="0"/>
              <a:cs typeface="Times New Roman" panose="02020603050405020304" pitchFamily="18" charset="0"/>
            </a:rPr>
            <a:t>Candidat</a:t>
          </a:r>
          <a:r>
            <a:rPr lang="fr-FR" sz="1100" b="1">
              <a:effectLst/>
              <a:latin typeface="Calibri" panose="020F0502020204030204" pitchFamily="34" charset="0"/>
              <a:ea typeface="Calibri" panose="020F0502020204030204" pitchFamily="34" charset="0"/>
              <a:cs typeface="Times New Roman" panose="02020603050405020304" pitchFamily="18" charset="0"/>
            </a:rPr>
            <a:t> :</a:t>
          </a:r>
          <a:r>
            <a:rPr lang="fr-FR" sz="1100">
              <a:effectLst/>
              <a:latin typeface="Calibri" panose="020F0502020204030204" pitchFamily="34" charset="0"/>
              <a:ea typeface="Calibri" panose="020F0502020204030204" pitchFamily="34" charset="0"/>
              <a:cs typeface="Times New Roman" panose="02020603050405020304" pitchFamily="18" charset="0"/>
            </a:rPr>
            <a:t> Elève en classe de terminale, qui s’est inscrit sur Parcoursup pour participer à la procédure nationale de préinscription dans l’enseignement supérieur et qui a formulé au moins un vœu en phase principale, que ce vœu soit confirmé ou non </a:t>
          </a:r>
        </a:p>
        <a:p>
          <a:pPr algn="just">
            <a:lnSpc>
              <a:spcPct val="107000"/>
            </a:lnSpc>
            <a:spcAft>
              <a:spcPts val="800"/>
            </a:spcAft>
          </a:pPr>
          <a:r>
            <a:rPr lang="fr-FR" sz="1100" b="1">
              <a:solidFill>
                <a:srgbClr val="2E74B5"/>
              </a:solidFill>
              <a:effectLst/>
              <a:latin typeface="Calibri" panose="020F0502020204030204" pitchFamily="34" charset="0"/>
              <a:ea typeface="Calibri" panose="020F0502020204030204" pitchFamily="34" charset="0"/>
              <a:cs typeface="Times New Roman" panose="02020603050405020304" pitchFamily="18" charset="0"/>
            </a:rPr>
            <a:t>Candidat effectif</a:t>
          </a:r>
          <a:r>
            <a:rPr lang="fr-FR" sz="1100" b="1">
              <a:effectLst/>
              <a:latin typeface="Calibri" panose="020F0502020204030204" pitchFamily="34" charset="0"/>
              <a:ea typeface="Calibri" panose="020F0502020204030204" pitchFamily="34" charset="0"/>
              <a:cs typeface="Times New Roman" panose="02020603050405020304" pitchFamily="18" charset="0"/>
            </a:rPr>
            <a:t> :</a:t>
          </a:r>
          <a:r>
            <a:rPr lang="fr-FR" sz="1100">
              <a:effectLst/>
              <a:latin typeface="Calibri" panose="020F0502020204030204" pitchFamily="34" charset="0"/>
              <a:ea typeface="Calibri" panose="020F0502020204030204" pitchFamily="34" charset="0"/>
              <a:cs typeface="Times New Roman" panose="02020603050405020304" pitchFamily="18" charset="0"/>
            </a:rPr>
            <a:t> Candidat ayant confirmé au moins un de ses vœux en phase principale</a:t>
          </a:r>
        </a:p>
        <a:p>
          <a:pPr algn="just">
            <a:lnSpc>
              <a:spcPct val="107000"/>
            </a:lnSpc>
            <a:spcAft>
              <a:spcPts val="800"/>
            </a:spcAft>
          </a:pPr>
          <a:r>
            <a:rPr lang="fr-FR" sz="1100" b="1">
              <a:solidFill>
                <a:srgbClr val="2E74B5"/>
              </a:solidFill>
              <a:effectLst/>
              <a:latin typeface="Calibri" panose="020F0502020204030204" pitchFamily="34" charset="0"/>
              <a:ea typeface="Calibri" panose="020F0502020204030204" pitchFamily="34" charset="0"/>
              <a:cs typeface="Times New Roman" panose="02020603050405020304" pitchFamily="18" charset="0"/>
            </a:rPr>
            <a:t>Vœu</a:t>
          </a:r>
          <a:r>
            <a:rPr lang="fr-FR" sz="1100" b="1">
              <a:effectLst/>
              <a:latin typeface="Calibri" panose="020F0502020204030204" pitchFamily="34" charset="0"/>
              <a:ea typeface="Calibri" panose="020F0502020204030204" pitchFamily="34" charset="0"/>
              <a:cs typeface="Times New Roman" panose="02020603050405020304" pitchFamily="18" charset="0"/>
            </a:rPr>
            <a:t> :</a:t>
          </a:r>
          <a:r>
            <a:rPr lang="fr-FR" sz="1100">
              <a:effectLst/>
              <a:latin typeface="Calibri" panose="020F0502020204030204" pitchFamily="34" charset="0"/>
              <a:ea typeface="Calibri" panose="020F0502020204030204" pitchFamily="34" charset="0"/>
              <a:cs typeface="Times New Roman" panose="02020603050405020304" pitchFamily="18" charset="0"/>
            </a:rPr>
            <a:t> Vœu (10 maximum) ou sous-vœu en fonction de la formation sous statut étudiant choisie, selon la règle suivante :</a:t>
          </a:r>
        </a:p>
        <a:p>
          <a:r>
            <a:rPr lang="fr-FR">
              <a:latin typeface="Calibri" panose="020F0502020204030204" pitchFamily="34" charset="0"/>
              <a:ea typeface="Calibri" panose="020F0502020204030204" pitchFamily="34" charset="0"/>
              <a:cs typeface="Calibri" panose="020F0502020204030204" pitchFamily="34" charset="0"/>
            </a:rPr>
            <a:t>	- Cas général : pour les licences, LAS ou certaines formations sélectives, un vœu correspond à une formation dans un établissement.</a:t>
          </a:r>
        </a:p>
        <a:p>
          <a:endParaRPr lang="fr-FR">
            <a:latin typeface="Calibri" panose="020F0502020204030204" pitchFamily="34" charset="0"/>
            <a:ea typeface="Calibri" panose="020F0502020204030204" pitchFamily="34" charset="0"/>
            <a:cs typeface="Calibri" panose="020F0502020204030204" pitchFamily="34" charset="0"/>
          </a:endParaRPr>
        </a:p>
        <a:p>
          <a:r>
            <a:rPr lang="fr-FR">
              <a:latin typeface="Calibri" panose="020F0502020204030204" pitchFamily="34" charset="0"/>
              <a:ea typeface="Calibri" panose="020F0502020204030204" pitchFamily="34" charset="0"/>
              <a:cs typeface="Calibri" panose="020F0502020204030204" pitchFamily="34" charset="0"/>
            </a:rPr>
            <a:t>	- Vœux multiples avec sous-vœux plafonnés : pour les BTS, BUT, CPGE, DN MADE, DCG, EFTS et DNA, un vœu multiple compte pour un seul vœu parmi les 10 autorisés, mais peut comporter jusqu’à 10 sous-vœux (un sous-voeu par établissement sélectionné), dans la limite de 20 sous-vœux au total.</a:t>
          </a:r>
        </a:p>
        <a:p>
          <a:endParaRPr lang="fr-FR">
            <a:latin typeface="Calibri" panose="020F0502020204030204" pitchFamily="34" charset="0"/>
            <a:ea typeface="Calibri" panose="020F0502020204030204" pitchFamily="34" charset="0"/>
            <a:cs typeface="Calibri" panose="020F0502020204030204" pitchFamily="34" charset="0"/>
          </a:endParaRPr>
        </a:p>
        <a:p>
          <a:r>
            <a:rPr lang="fr-FR">
              <a:latin typeface="Calibri" panose="020F0502020204030204" pitchFamily="34" charset="0"/>
              <a:ea typeface="Calibri" panose="020F0502020204030204" pitchFamily="34" charset="0"/>
              <a:cs typeface="Calibri" panose="020F0502020204030204" pitchFamily="34" charset="0"/>
            </a:rPr>
            <a:t>	- Sous-vœux non plafonnés : certaines formations (PASS en Île-de-France, IFSI et instituts </a:t>
          </a:r>
          <a:r>
            <a:rPr lang="fr-FR" sz="1100" b="0" i="0">
              <a:solidFill>
                <a:schemeClr val="tx1"/>
              </a:solidFill>
              <a:effectLst/>
              <a:latin typeface="Calibri" panose="020F0502020204030204" pitchFamily="34" charset="0"/>
              <a:ea typeface="Calibri" panose="020F0502020204030204" pitchFamily="34" charset="0"/>
              <a:cs typeface="Calibri" panose="020F0502020204030204" pitchFamily="34" charset="0"/>
            </a:rPr>
            <a:t>d'orthophonie, orthoptie et audioprothèse </a:t>
          </a:r>
          <a:r>
            <a:rPr lang="fr-FR">
              <a:latin typeface="Calibri" panose="020F0502020204030204" pitchFamily="34" charset="0"/>
              <a:ea typeface="Calibri" panose="020F0502020204030204" pitchFamily="34" charset="0"/>
              <a:cs typeface="Calibri" panose="020F0502020204030204" pitchFamily="34" charset="0"/>
            </a:rPr>
            <a:t>regroupés territorialement, concours communs d’écoles d’ingénieurs ou de commerce, Sciences Po/IEP, concours commun des écoles vétérinaires) permettent de sélectionner un nombre important d’établissements ou de formations sans que ces sous-vœux soient décomptés dans la limite des 20 sous-vœux.</a:t>
          </a:r>
        </a:p>
        <a:p>
          <a:pPr algn="just">
            <a:lnSpc>
              <a:spcPct val="107000"/>
            </a:lnSpc>
            <a:spcAft>
              <a:spcPts val="800"/>
            </a:spcAft>
          </a:pPr>
          <a:endParaRPr lang="fr-FR" sz="1100" b="1">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100" b="1">
              <a:effectLst/>
              <a:latin typeface="Calibri" panose="020F0502020204030204" pitchFamily="34" charset="0"/>
              <a:ea typeface="Calibri" panose="020F0502020204030204" pitchFamily="34" charset="0"/>
              <a:cs typeface="Times New Roman" panose="02020603050405020304" pitchFamily="18" charset="0"/>
            </a:rPr>
            <a:t>Dans cette étude, le terme </a:t>
          </a:r>
          <a:r>
            <a:rPr lang="fr-FR" sz="1100" b="1" u="sng">
              <a:effectLst/>
              <a:latin typeface="Calibri" panose="020F0502020204030204" pitchFamily="34" charset="0"/>
              <a:ea typeface="Calibri" panose="020F0502020204030204" pitchFamily="34" charset="0"/>
              <a:cs typeface="Times New Roman" panose="02020603050405020304" pitchFamily="18" charset="0"/>
            </a:rPr>
            <a:t>vœu</a:t>
          </a:r>
          <a:r>
            <a:rPr lang="fr-FR" sz="1100" b="1">
              <a:effectLst/>
              <a:latin typeface="Calibri" panose="020F0502020204030204" pitchFamily="34" charset="0"/>
              <a:ea typeface="Calibri" panose="020F0502020204030204" pitchFamily="34" charset="0"/>
              <a:cs typeface="Times New Roman" panose="02020603050405020304" pitchFamily="18" charset="0"/>
            </a:rPr>
            <a:t> correspond à un vœu ou à un sous-vœu dans Parcoursup en fonction de la formation choisie. On considère ici que cela correspond à l’ensemble des vœux du candidat. Le total des vœux de la NF pour un candidat peut donc être supérieur à 10.</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100" b="1">
              <a:solidFill>
                <a:srgbClr val="2E74B5"/>
              </a:solidFill>
              <a:effectLst/>
              <a:latin typeface="Calibri" panose="020F0502020204030204" pitchFamily="34" charset="0"/>
              <a:ea typeface="Calibri" panose="020F0502020204030204" pitchFamily="34" charset="0"/>
              <a:cs typeface="Times New Roman" panose="02020603050405020304" pitchFamily="18" charset="0"/>
            </a:rPr>
            <a:t>Catégorie « Autres formations »</a:t>
          </a:r>
          <a:r>
            <a:rPr lang="fr-FR" sz="1100">
              <a:solidFill>
                <a:srgbClr val="2E74B5"/>
              </a:solidFill>
              <a:effectLst/>
              <a:latin typeface="Calibri" panose="020F0502020204030204" pitchFamily="34" charset="0"/>
              <a:ea typeface="Calibri" panose="020F0502020204030204" pitchFamily="34" charset="0"/>
              <a:cs typeface="Times New Roman" panose="02020603050405020304" pitchFamily="18" charset="0"/>
            </a:rPr>
            <a:t> </a:t>
          </a:r>
          <a:r>
            <a:rPr lang="fr-FR" sz="1100">
              <a:effectLst/>
              <a:latin typeface="Calibri" panose="020F0502020204030204" pitchFamily="34" charset="0"/>
              <a:ea typeface="Calibri" panose="020F0502020204030204" pitchFamily="34" charset="0"/>
              <a:cs typeface="Times New Roman" panose="02020603050405020304" pitchFamily="18" charset="0"/>
            </a:rPr>
            <a:t>: Cette catégorie regroupe toutes les formations qui ne sont pas des licences, LAS, PASS, BTS, BUT, CPGE, DE sanitaire et social, Ecoles d’ingénieurs, de commerce et de management. Elles sont détaillées en Annexe 8.</a:t>
          </a:r>
        </a:p>
        <a:p>
          <a:pPr algn="just">
            <a:lnSpc>
              <a:spcPct val="107000"/>
            </a:lnSpc>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Exemple des CPES (extrait de l’annexe 8), :</a:t>
          </a:r>
        </a:p>
        <a:p>
          <a:pPr algn="just">
            <a:lnSpc>
              <a:spcPct val="107000"/>
            </a:lnSpc>
            <a:spcAft>
              <a:spcPts val="800"/>
            </a:spcAft>
          </a:pP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200" b="1" u="none" strike="noStrike">
              <a:effectLst/>
              <a:latin typeface="Calibri" panose="020F0502020204030204" pitchFamily="34" charset="0"/>
              <a:ea typeface="Calibri" panose="020F0502020204030204" pitchFamily="34" charset="0"/>
              <a:cs typeface="Times New Roman" panose="02020603050405020304" pitchFamily="18" charset="0"/>
            </a:rPr>
            <a:t> </a:t>
          </a:r>
        </a:p>
        <a:p>
          <a:pPr algn="just">
            <a:lnSpc>
              <a:spcPct val="107000"/>
            </a:lnSpc>
            <a:spcAft>
              <a:spcPts val="800"/>
            </a:spcAft>
          </a:pP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endParaRPr lang="fr-FR" sz="1200" b="1" u="sng">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endParaRPr lang="fr-FR" sz="1200" b="1" u="sng">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endParaRPr lang="fr-FR" sz="1200" b="1" u="sng">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endParaRPr lang="fr-FR" sz="1200" b="1" u="sng">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endParaRPr lang="fr-FR" sz="1200" b="1" u="sng">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endParaRPr lang="fr-FR" sz="1200" b="1" u="sng">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200" b="1" u="sng">
              <a:effectLst/>
              <a:latin typeface="Calibri" panose="020F0502020204030204" pitchFamily="34" charset="0"/>
              <a:ea typeface="Calibri" panose="020F0502020204030204" pitchFamily="34" charset="0"/>
              <a:cs typeface="Times New Roman" panose="02020603050405020304" pitchFamily="18" charset="0"/>
            </a:rPr>
            <a:t>Champ de la Note Flash</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100" b="1">
              <a:solidFill>
                <a:srgbClr val="2E74B5"/>
              </a:solidFill>
              <a:effectLst/>
              <a:latin typeface="Calibri" panose="020F0502020204030204" pitchFamily="34" charset="0"/>
              <a:ea typeface="Calibri" panose="020F0502020204030204" pitchFamily="34" charset="0"/>
              <a:cs typeface="Times New Roman" panose="02020603050405020304" pitchFamily="18" charset="0"/>
            </a:rPr>
            <a:t>Champ candidats </a:t>
          </a:r>
          <a:r>
            <a:rPr lang="fr-FR" sz="1100" b="1">
              <a:effectLst/>
              <a:latin typeface="Calibri" panose="020F0502020204030204" pitchFamily="34" charset="0"/>
              <a:ea typeface="Calibri" panose="020F0502020204030204" pitchFamily="34" charset="0"/>
              <a:cs typeface="Times New Roman" panose="02020603050405020304" pitchFamily="18" charset="0"/>
            </a:rPr>
            <a:t>:</a:t>
          </a:r>
          <a:r>
            <a:rPr lang="fr-FR" sz="1100">
              <a:effectLst/>
              <a:latin typeface="Calibri" panose="020F0502020204030204" pitchFamily="34" charset="0"/>
              <a:ea typeface="Calibri" panose="020F0502020204030204" pitchFamily="34" charset="0"/>
              <a:cs typeface="Times New Roman" panose="02020603050405020304" pitchFamily="18" charset="0"/>
            </a:rPr>
            <a:t> Ensemble des candidats effectifs (voir définition ci-dessus) de terminale scolarisés en France (y.c. CNED et Outre-mer) (hors candidats des lycées AEFE et lycée Franco-Allemand de l’académie de Versailles)</a:t>
          </a:r>
        </a:p>
        <a:p>
          <a:pPr algn="just">
            <a:lnSpc>
              <a:spcPct val="107000"/>
            </a:lnSpc>
            <a:spcAft>
              <a:spcPts val="800"/>
            </a:spcAft>
          </a:pPr>
          <a:r>
            <a:rPr lang="fr-FR" sz="1100" b="1">
              <a:solidFill>
                <a:srgbClr val="2E74B5"/>
              </a:solidFill>
              <a:effectLst/>
              <a:latin typeface="Calibri" panose="020F0502020204030204" pitchFamily="34" charset="0"/>
              <a:ea typeface="Calibri" panose="020F0502020204030204" pitchFamily="34" charset="0"/>
              <a:cs typeface="Times New Roman" panose="02020603050405020304" pitchFamily="18" charset="0"/>
            </a:rPr>
            <a:t>Champ vœux : </a:t>
          </a:r>
          <a:r>
            <a:rPr lang="fr-FR" sz="1100">
              <a:effectLst/>
              <a:latin typeface="Calibri" panose="020F0502020204030204" pitchFamily="34" charset="0"/>
              <a:ea typeface="Calibri" panose="020F0502020204030204" pitchFamily="34" charset="0"/>
              <a:cs typeface="Times New Roman" panose="02020603050405020304" pitchFamily="18" charset="0"/>
            </a:rPr>
            <a:t>Ensemble des vœux confirmés (voir définition ci-dessus) lors de la phase principale (19 janvier  – 1 avril 2026), pour des formations sous statut étudiant, donc hors vœux confirmés pour des formations dispensées en apprentissage (extraction au 9/04/2026).</a:t>
          </a:r>
        </a:p>
        <a:p>
          <a:pPr algn="just">
            <a:lnSpc>
              <a:spcPct val="107000"/>
            </a:lnSpc>
            <a:spcAft>
              <a:spcPts val="800"/>
            </a:spcAft>
          </a:pPr>
          <a:r>
            <a:rPr lang="fr-FR" sz="1100">
              <a:effectLst/>
              <a:latin typeface="Calibri" panose="020F0502020204030204" pitchFamily="34" charset="0"/>
              <a:ea typeface="Calibri" panose="020F0502020204030204" pitchFamily="34" charset="0"/>
              <a:cs typeface="Times New Roman" panose="02020603050405020304" pitchFamily="18" charset="0"/>
            </a:rPr>
            <a:t> </a:t>
          </a:r>
        </a:p>
        <a:p>
          <a:pPr algn="just">
            <a:lnSpc>
              <a:spcPct val="107000"/>
            </a:lnSpc>
            <a:spcAft>
              <a:spcPts val="800"/>
            </a:spcAft>
          </a:pPr>
          <a:r>
            <a:rPr lang="fr-FR" sz="1100">
              <a:effectLst/>
              <a:latin typeface="Calibri" panose="020F0502020204030204" pitchFamily="34" charset="0"/>
              <a:ea typeface="Calibri" panose="020F0502020204030204" pitchFamily="34" charset="0"/>
              <a:cs typeface="Times New Roman" panose="02020603050405020304" pitchFamily="18" charset="0"/>
            </a:rPr>
            <a:t> </a:t>
          </a:r>
        </a:p>
        <a:p>
          <a:pPr algn="just">
            <a:lnSpc>
              <a:spcPct val="107000"/>
            </a:lnSpc>
            <a:spcAft>
              <a:spcPts val="800"/>
            </a:spcAft>
          </a:pPr>
          <a:r>
            <a:rPr lang="fr-FR" sz="1200" b="1" u="sng">
              <a:effectLst/>
              <a:latin typeface="Calibri" panose="020F0502020204030204" pitchFamily="34" charset="0"/>
              <a:ea typeface="Calibri" panose="020F0502020204030204" pitchFamily="34" charset="0"/>
              <a:cs typeface="Times New Roman" panose="02020603050405020304" pitchFamily="18" charset="0"/>
            </a:rPr>
            <a:t>Prise en compte des évolutions de la plate-forme et des réformes de l’enseignement supérieur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100" b="1">
              <a:solidFill>
                <a:srgbClr val="2E74B5"/>
              </a:solidFill>
              <a:effectLst/>
              <a:latin typeface="Calibri" panose="020F0502020204030204" pitchFamily="34" charset="0"/>
              <a:ea typeface="Calibri" panose="020F0502020204030204" pitchFamily="34" charset="0"/>
              <a:cs typeface="Times New Roman" panose="02020603050405020304" pitchFamily="18" charset="0"/>
            </a:rPr>
            <a:t>Calcul du nombre moyen de vœux (Tableau 1)</a:t>
          </a:r>
          <a:r>
            <a:rPr lang="fr-FR" sz="1100" b="1" i="1">
              <a:effectLst/>
              <a:latin typeface="Calibri" panose="020F050202020403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100">
              <a:effectLst/>
              <a:latin typeface="Calibri" panose="020F0502020204030204" pitchFamily="34" charset="0"/>
              <a:ea typeface="Calibri" panose="020F0502020204030204" pitchFamily="34" charset="0"/>
              <a:cs typeface="Times New Roman" panose="02020603050405020304" pitchFamily="18" charset="0"/>
            </a:rPr>
            <a:t>La notion de vœux est délicate à utiliser selon les années, car les règles régissant le fait de cocher un établissement d’enseignement supérieur ont été modifiées au cours du temps pour tenir compte des comportements des candidats et de la diversification des formations intégrées sur Parcoursup. Depuis 2019, pour les formations à recrutement sur concours commun, les établissements ne sont plus pré-cochés a priori, alors que c'était le cas en 2018, année pour laquelle les vœux n’étaient pas comptabilisés de la même manière pour les formations sur concours commun et pour les autres formations. En 2020, un nombre maximum de cinq vœux pour chaque filière de formation a été introduit pour les formations préparant au diplôme d'Etat d'infirmier, d'audioprothésiste, d'ergothérapeute, de manipulateur d'électroradiologie médicale, de psychomotricien, de pédicure-podologue, de technicien de laboratoire médical ainsi qu'aux certificats de capacité d'orthoptiste et d'orthophoniste.</a:t>
          </a:r>
        </a:p>
        <a:p>
          <a:pPr algn="just">
            <a:lnSpc>
              <a:spcPct val="107000"/>
            </a:lnSpc>
            <a:spcAft>
              <a:spcPts val="800"/>
            </a:spcAft>
          </a:pPr>
          <a:r>
            <a:rPr lang="fr-FR" sz="1100">
              <a:effectLst/>
              <a:latin typeface="Calibri" panose="020F0502020204030204" pitchFamily="34" charset="0"/>
              <a:ea typeface="Calibri" panose="020F0502020204030204" pitchFamily="34" charset="0"/>
              <a:cs typeface="Times New Roman" panose="02020603050405020304" pitchFamily="18" charset="0"/>
            </a:rPr>
            <a:t> </a:t>
          </a:r>
        </a:p>
        <a:p>
          <a:pPr algn="just">
            <a:lnSpc>
              <a:spcPct val="107000"/>
            </a:lnSpc>
            <a:spcAft>
              <a:spcPts val="800"/>
            </a:spcAft>
          </a:pPr>
          <a:r>
            <a:rPr lang="fr-FR" sz="1100" b="1">
              <a:solidFill>
                <a:srgbClr val="2E74B5"/>
              </a:solidFill>
              <a:effectLst/>
              <a:latin typeface="Calibri" panose="020F0502020204030204" pitchFamily="34" charset="0"/>
              <a:ea typeface="Calibri" panose="020F0502020204030204" pitchFamily="34" charset="0"/>
              <a:cs typeface="Times New Roman" panose="02020603050405020304" pitchFamily="18" charset="0"/>
            </a:rPr>
            <a:t>Création des BUT (Rentrée 2021)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100">
              <a:effectLst/>
              <a:latin typeface="Calibri" panose="020F0502020204030204" pitchFamily="34" charset="0"/>
              <a:ea typeface="Calibri" panose="020F0502020204030204" pitchFamily="34" charset="0"/>
              <a:cs typeface="Times New Roman" panose="02020603050405020304" pitchFamily="18" charset="0"/>
            </a:rPr>
            <a:t>Les Diplômes Universitaires de Technologie (DUT) ont été remplacés par les Bachelors Universitaires de Technologie (BUT) à la rentrée 2021. Les BUT, formation bac+3, sont déclinés en 24 mentions correspondant au</a:t>
          </a:r>
          <a:r>
            <a:rPr lang="fr-FR" sz="11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x</a:t>
          </a:r>
          <a:r>
            <a:rPr lang="fr-FR" sz="1100">
              <a:effectLst/>
              <a:latin typeface="Calibri" panose="020F0502020204030204" pitchFamily="34" charset="0"/>
              <a:ea typeface="Calibri" panose="020F0502020204030204" pitchFamily="34" charset="0"/>
              <a:cs typeface="Times New Roman" panose="02020603050405020304" pitchFamily="18" charset="0"/>
            </a:rPr>
            <a:t> 24 spécialités de DUT. Les options de DUT sont devenues les parcours des BUT. Sur Parcoursup, cette évolution n’induit de changement dans la façon de formuler les vœux en BUT que pour 3 des 24 spécialités (carrières sociales, génie biologique et information-communication) : le choix du parcours est considéré comme un vœu et non un sous-vœu. C’est-à-dire que pour la même mention, choisir 2 parcours dans le même établissement comptera pour 2 vœux (sur 10) et 2 sous vœux (Sur 20). L’année dernière, la spécialité de DUT choisie comptait pour un vœu et l’établissement pour un sous-vœu. </a:t>
          </a:r>
        </a:p>
        <a:p>
          <a:pPr>
            <a:lnSpc>
              <a:spcPct val="107000"/>
            </a:lnSpc>
            <a:spcAft>
              <a:spcPts val="800"/>
            </a:spcAft>
          </a:pPr>
          <a:r>
            <a:rPr lang="fr-FR" sz="1100">
              <a:effectLst/>
              <a:latin typeface="Calibri" panose="020F0502020204030204" pitchFamily="34" charset="0"/>
              <a:ea typeface="Calibri" panose="020F0502020204030204" pitchFamily="34" charset="0"/>
              <a:cs typeface="Times New Roman" panose="02020603050405020304" pitchFamily="18" charset="0"/>
            </a:rPr>
            <a:t>Pour plus de précision : </a:t>
          </a:r>
          <a:r>
            <a:rPr lang="fr-FR" sz="1100" u="sng">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http://www.terminales2020-2021.fr/Choisir-mes-etudes/Apres-le-bac/Organisation-des-etudes-superieures/Les-BUT-bachelors-universitaires-de-technologie</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FR"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fr-FR" sz="1100" b="1" u="sng">
              <a:effectLst/>
              <a:latin typeface="Calibri" panose="020F0502020204030204" pitchFamily="34" charset="0"/>
              <a:ea typeface="Calibri" panose="020F0502020204030204" pitchFamily="34" charset="0"/>
              <a:cs typeface="Times New Roman" panose="02020603050405020304" pitchFamily="18" charset="0"/>
            </a:rPr>
            <a:t>Offre de formation sur Parcoursup :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fr-FR" sz="1100">
              <a:effectLst/>
              <a:latin typeface="Calibri" panose="020F0502020204030204" pitchFamily="34" charset="0"/>
              <a:ea typeface="Calibri" panose="020F0502020204030204" pitchFamily="34" charset="0"/>
              <a:cs typeface="Times New Roman" panose="02020603050405020304" pitchFamily="18" charset="0"/>
            </a:rPr>
            <a:t>L’ensemble des formations est détaillé dans l’Annexe 8 avec le nombre de vœux, la part dans l’ensemble des vœux et le poids dans les liste de vœux.</a:t>
          </a:r>
        </a:p>
        <a:p>
          <a:pPr>
            <a:lnSpc>
              <a:spcPct val="107000"/>
            </a:lnSpc>
            <a:spcAft>
              <a:spcPts val="800"/>
            </a:spcAft>
          </a:pPr>
          <a:r>
            <a:rPr lang="fr-FR" sz="1100" b="1" u="none" strike="noStrike">
              <a:effectLst/>
              <a:latin typeface="Calibri" panose="020F0502020204030204" pitchFamily="34" charset="0"/>
              <a:ea typeface="Calibri" panose="020F0502020204030204" pitchFamily="34" charset="0"/>
              <a:cs typeface="Times New Roman" panose="02020603050405020304" pitchFamily="18" charset="0"/>
            </a:rPr>
            <a:t> </a:t>
          </a:r>
          <a:endParaRPr lang="fr-FR" sz="1200" b="1" u="sng">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200" b="1" u="sng">
              <a:effectLst/>
              <a:latin typeface="Calibri" panose="020F0502020204030204" pitchFamily="34" charset="0"/>
              <a:ea typeface="Calibri" panose="020F0502020204030204" pitchFamily="34" charset="0"/>
              <a:cs typeface="Times New Roman" panose="02020603050405020304" pitchFamily="18" charset="0"/>
            </a:rPr>
            <a:t>Méthodologie des listes de vœux</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Les vœux sur Parcoursup ne sont pas hiérarchisés. Plusieurs méthodes d'analyse des vœux ont été développées pour décrire les attentes des candidats et reconstituer leurs préférences. C'est la méthode qui</a:t>
          </a:r>
          <a:r>
            <a:rPr lang="fr-FR" sz="1100" baseline="0">
              <a:effectLst/>
              <a:latin typeface="Calibri" panose="020F0502020204030204" pitchFamily="34" charset="0"/>
              <a:ea typeface="Calibri" panose="020F0502020204030204" pitchFamily="34" charset="0"/>
              <a:cs typeface="Times New Roman" panose="02020603050405020304" pitchFamily="18" charset="0"/>
            </a:rPr>
            <a:t> est retenue dans la note.</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Dans les annexes, la méthode utilisée est précisée sous chaque tableau.</a:t>
          </a:r>
        </a:p>
        <a:p>
          <a:pPr algn="just">
            <a:lnSpc>
              <a:spcPct val="107000"/>
            </a:lnSpc>
            <a:spcAft>
              <a:spcPts val="800"/>
            </a:spcAft>
          </a:pPr>
          <a:r>
            <a:rPr lang="fr-FR" sz="1100" b="1">
              <a:solidFill>
                <a:srgbClr val="2E74B5"/>
              </a:solidFill>
              <a:effectLst/>
              <a:latin typeface="Calibri" panose="020F050202020403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100" b="1">
              <a:solidFill>
                <a:srgbClr val="2E74B5"/>
              </a:solidFill>
              <a:effectLst/>
              <a:latin typeface="Calibri" panose="020F0502020204030204" pitchFamily="34" charset="0"/>
              <a:ea typeface="Calibri" panose="020F0502020204030204" pitchFamily="34" charset="0"/>
              <a:cs typeface="Times New Roman" panose="02020603050405020304" pitchFamily="18" charset="0"/>
            </a:rPr>
            <a:t>Méthode 1 reflétant la composition des listes de vœux</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100">
              <a:effectLst/>
              <a:latin typeface="Calibri" panose="020F0502020204030204" pitchFamily="34" charset="0"/>
              <a:ea typeface="Calibri" panose="020F0502020204030204" pitchFamily="34" charset="0"/>
              <a:cs typeface="Times New Roman" panose="02020603050405020304" pitchFamily="18" charset="0"/>
            </a:rPr>
            <a:t>On s'intéresse ici à l'ensemble des vœux d'un candidat et on caractérise la composition de sa liste de vœux. Chaque candidat ne fait pas le même nombre de vœux dans un type de formation donnée, et on fait l'hypothèse que l'appétence du candidat pour un type de formation se reflète dans la proportion de vœux confirmés. Ainsi, dans cette méthode de la composition des listes de vœux ou méthode 1, tous les vœux sont pris en compte mais avec un poids différent.</a:t>
          </a:r>
        </a:p>
        <a:p>
          <a:pPr algn="just">
            <a:lnSpc>
              <a:spcPct val="107000"/>
            </a:lnSpc>
            <a:spcAft>
              <a:spcPts val="800"/>
            </a:spcAft>
          </a:pPr>
          <a:r>
            <a:rPr lang="fr-FR" sz="1100">
              <a:effectLst/>
              <a:latin typeface="Calibri" panose="020F0502020204030204" pitchFamily="34" charset="0"/>
              <a:ea typeface="Calibri" panose="020F0502020204030204" pitchFamily="34" charset="0"/>
              <a:cs typeface="Times New Roman" panose="02020603050405020304" pitchFamily="18" charset="0"/>
            </a:rPr>
            <a:t>C'est la méthode privilégiée dans cette publication.</a:t>
          </a:r>
        </a:p>
        <a:p>
          <a:pPr algn="just">
            <a:lnSpc>
              <a:spcPct val="107000"/>
            </a:lnSpc>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Selon cette méthode :</a:t>
          </a:r>
        </a:p>
        <a:p>
          <a:pPr algn="just">
            <a:lnSpc>
              <a:spcPct val="107000"/>
            </a:lnSpc>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         1) pour chaque candidat, chacun de ses vœux compte pour le même poids ;</a:t>
          </a:r>
        </a:p>
        <a:p>
          <a:pPr algn="just">
            <a:lnSpc>
              <a:spcPct val="107000"/>
            </a:lnSpc>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         2) comme les candidats peuvent formuler un nombre de vœux différent, le total individuel des poids est normalisé à 1 ;</a:t>
          </a:r>
        </a:p>
        <a:p>
          <a:pPr algn="just">
            <a:lnSpc>
              <a:spcPct val="107000"/>
            </a:lnSpc>
            <a:spcAft>
              <a:spcPts val="0"/>
            </a:spcAft>
          </a:pPr>
          <a:r>
            <a:rPr lang="fr-FR" sz="1100">
              <a:effectLst/>
              <a:latin typeface="Calibri" panose="020F0502020204030204" pitchFamily="34" charset="0"/>
              <a:ea typeface="Calibri" panose="020F0502020204030204" pitchFamily="34" charset="0"/>
              <a:cs typeface="Times New Roman" panose="02020603050405020304" pitchFamily="18" charset="0"/>
            </a:rPr>
            <a:t>         3) pour un type de formation donné, les indicateurs statistiques agrégés sont obtenus en sommant les poids des vœux correspondants. </a:t>
          </a:r>
        </a:p>
        <a:p>
          <a:pPr algn="just">
            <a:lnSpc>
              <a:spcPct val="107000"/>
            </a:lnSpc>
            <a:spcAft>
              <a:spcPts val="800"/>
            </a:spcAft>
          </a:pPr>
          <a:r>
            <a:rPr lang="fr-FR" sz="1100" b="1">
              <a:effectLst/>
              <a:latin typeface="Calibri" panose="020F0502020204030204" pitchFamily="34" charset="0"/>
              <a:ea typeface="Calibri" panose="020F0502020204030204" pitchFamily="34" charset="0"/>
              <a:cs typeface="Times New Roman" panose="02020603050405020304" pitchFamily="18" charset="0"/>
            </a:rPr>
            <a:t>Cette méthode attribue donc un même poids à chaque candidat. En revanche, si deux candidats diffèrent dans le nombre de vœux qu'ils formulent, les vœux de chacun des candidats auront un poids différent pour compenser cet écart.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100">
              <a:effectLst/>
              <a:latin typeface="Calibri" panose="020F0502020204030204" pitchFamily="34" charset="0"/>
              <a:ea typeface="Calibri" panose="020F0502020204030204" pitchFamily="34" charset="0"/>
              <a:cs typeface="Times New Roman" panose="02020603050405020304" pitchFamily="18" charset="0"/>
            </a:rPr>
            <a:t>Par exemple, un candidat A ayant fait 4 vœux en licence et 6 vœux en CPGE ressortira avec un poids de 0,4 pour la licence et 0,6 pour la filière CPGE. En revanche, un candidat B ayant fait 4 vœux en licence et 4 vœux en CPGE ressortira avec un poids de 0,5 pour la licence et pour la filière CPGE. </a:t>
          </a:r>
        </a:p>
        <a:p>
          <a:pPr algn="just">
            <a:lnSpc>
              <a:spcPct val="107000"/>
            </a:lnSpc>
            <a:spcAft>
              <a:spcPts val="800"/>
            </a:spcAft>
          </a:pPr>
          <a:r>
            <a:rPr lang="fr-FR" sz="1100" b="1">
              <a:solidFill>
                <a:srgbClr val="2E74B5"/>
              </a:solidFill>
              <a:effectLst/>
              <a:latin typeface="Calibri" panose="020F050202020403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100" b="1">
              <a:solidFill>
                <a:srgbClr val="2E74B5"/>
              </a:solidFill>
              <a:effectLst/>
              <a:latin typeface="Calibri" panose="020F0502020204030204" pitchFamily="34" charset="0"/>
              <a:ea typeface="Calibri" panose="020F0502020204030204" pitchFamily="34" charset="0"/>
              <a:cs typeface="Times New Roman" panose="02020603050405020304" pitchFamily="18" charset="0"/>
            </a:rPr>
            <a:t>Méthode 2 reflétant la filière préférée par le candidat lorsqu'elle existe</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100">
              <a:effectLst/>
              <a:latin typeface="Calibri" panose="020F0502020204030204" pitchFamily="34" charset="0"/>
              <a:ea typeface="Calibri" panose="020F0502020204030204" pitchFamily="34" charset="0"/>
              <a:cs typeface="Times New Roman" panose="02020603050405020304" pitchFamily="18" charset="0"/>
            </a:rPr>
            <a:t>La</a:t>
          </a:r>
          <a:r>
            <a:rPr lang="fr-FR" sz="1100" b="1">
              <a:effectLst/>
              <a:latin typeface="Calibri" panose="020F0502020204030204" pitchFamily="34" charset="0"/>
              <a:ea typeface="Calibri" panose="020F0502020204030204" pitchFamily="34" charset="0"/>
              <a:cs typeface="Times New Roman" panose="02020603050405020304" pitchFamily="18" charset="0"/>
            </a:rPr>
            <a:t> </a:t>
          </a:r>
          <a:r>
            <a:rPr lang="fr-FR" sz="1100">
              <a:effectLst/>
              <a:latin typeface="Calibri" panose="020F0502020204030204" pitchFamily="34" charset="0"/>
              <a:ea typeface="Calibri" panose="020F0502020204030204" pitchFamily="34" charset="0"/>
              <a:cs typeface="Times New Roman" panose="02020603050405020304" pitchFamily="18" charset="0"/>
            </a:rPr>
            <a:t>méthode de la préférence consiste à faire ressortir le type de formation le plus souvent choisi dans la liste de vœux d'un candidat. </a:t>
          </a:r>
        </a:p>
        <a:p>
          <a:pPr algn="just">
            <a:lnSpc>
              <a:spcPct val="107000"/>
            </a:lnSpc>
            <a:spcAft>
              <a:spcPts val="800"/>
            </a:spcAft>
          </a:pPr>
          <a:r>
            <a:rPr lang="fr-FR" sz="1100">
              <a:effectLst/>
              <a:latin typeface="Calibri" panose="020F0502020204030204" pitchFamily="34" charset="0"/>
              <a:ea typeface="Calibri" panose="020F0502020204030204" pitchFamily="34" charset="0"/>
              <a:cs typeface="Times New Roman" panose="02020603050405020304" pitchFamily="18" charset="0"/>
            </a:rPr>
            <a:t>Lorsqu'il n'y a pas, pour un candidat, unicité de ce type de formation, on lui attribue la modalité "Aucune préférence".</a:t>
          </a:r>
        </a:p>
        <a:p>
          <a:pPr algn="just">
            <a:lnSpc>
              <a:spcPct val="107000"/>
            </a:lnSpc>
            <a:spcAft>
              <a:spcPts val="800"/>
            </a:spcAft>
          </a:pPr>
          <a:r>
            <a:rPr lang="fr-FR" sz="1100">
              <a:effectLst/>
              <a:latin typeface="Calibri" panose="020F0502020204030204" pitchFamily="34" charset="0"/>
              <a:ea typeface="Calibri" panose="020F0502020204030204" pitchFamily="34" charset="0"/>
              <a:cs typeface="Times New Roman" panose="02020603050405020304" pitchFamily="18" charset="0"/>
            </a:rPr>
            <a:t>Dans cette méthode, tous les candidats ont la même importance dans les indicateurs statistiques calculés. Mais, contrairement à la méthode reflétant la composition des listes de vœux, on ne prend pas en compte l'intégralité de la liste de vœux : </a:t>
          </a:r>
          <a:r>
            <a:rPr lang="fr-FR" sz="1100" b="1">
              <a:effectLst/>
              <a:latin typeface="Calibri" panose="020F0502020204030204" pitchFamily="34" charset="0"/>
              <a:ea typeface="Calibri" panose="020F0502020204030204" pitchFamily="34" charset="0"/>
              <a:cs typeface="Times New Roman" panose="02020603050405020304" pitchFamily="18" charset="0"/>
            </a:rPr>
            <a:t>on ne prend que la filière de formation « préférée »</a:t>
          </a:r>
          <a:r>
            <a:rPr lang="fr-FR" sz="1100">
              <a:effectLst/>
              <a:latin typeface="Calibri" panose="020F0502020204030204" pitchFamily="34" charset="0"/>
              <a:ea typeface="Calibri" panose="020F0502020204030204" pitchFamily="34" charset="0"/>
              <a:cs typeface="Times New Roman" panose="02020603050405020304" pitchFamily="18" charset="0"/>
            </a:rPr>
            <a:t>. </a:t>
          </a:r>
        </a:p>
        <a:p>
          <a:pPr algn="just">
            <a:lnSpc>
              <a:spcPct val="107000"/>
            </a:lnSpc>
            <a:spcAft>
              <a:spcPts val="800"/>
            </a:spcAft>
          </a:pPr>
          <a:r>
            <a:rPr lang="fr-FR" sz="1100">
              <a:effectLst/>
              <a:latin typeface="Calibri" panose="020F0502020204030204" pitchFamily="34" charset="0"/>
              <a:ea typeface="Calibri" panose="020F0502020204030204" pitchFamily="34" charset="0"/>
              <a:cs typeface="Times New Roman" panose="02020603050405020304" pitchFamily="18" charset="0"/>
            </a:rPr>
            <a:t>Par exemple, un candidat A ayant fait 4 vœux en licence et 6 vœux en CPGE ressortira avec un poids 1 attribué à la filière CPGE. En revanche, un candidat B ayant fait 4 vœux en licence, 4 vœux en CPGE et 2 vœux dans la catégorie « autres formations » verra un poids 1 attribué à « Aucune préférence ». </a:t>
          </a:r>
        </a:p>
        <a:p>
          <a:pPr algn="just">
            <a:lnSpc>
              <a:spcPct val="107000"/>
            </a:lnSpc>
            <a:spcAft>
              <a:spcPts val="800"/>
            </a:spcAft>
          </a:pPr>
          <a:r>
            <a:rPr lang="fr-FR" sz="1100" b="1">
              <a:solidFill>
                <a:srgbClr val="2E74B5"/>
              </a:solidFill>
              <a:effectLst/>
              <a:latin typeface="Calibri" panose="020F050202020403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100" b="1">
              <a:solidFill>
                <a:srgbClr val="2E74B5"/>
              </a:solidFill>
              <a:effectLst/>
              <a:latin typeface="Calibri" panose="020F0502020204030204" pitchFamily="34" charset="0"/>
              <a:ea typeface="Calibri" panose="020F0502020204030204" pitchFamily="34" charset="0"/>
              <a:cs typeface="Times New Roman" panose="02020603050405020304" pitchFamily="18" charset="0"/>
            </a:rPr>
            <a:t>Méthode 3 reflétant la filière préférée par le candidat, le cas échéant après réaffectation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100">
              <a:effectLst/>
              <a:latin typeface="Calibri" panose="020F0502020204030204" pitchFamily="34" charset="0"/>
              <a:ea typeface="Calibri" panose="020F0502020204030204" pitchFamily="34" charset="0"/>
              <a:cs typeface="Times New Roman" panose="02020603050405020304" pitchFamily="18" charset="0"/>
            </a:rPr>
            <a:t>La méthode de la préférence pondérée reprend la méthode de la préférence. </a:t>
          </a:r>
          <a:r>
            <a:rPr lang="fr-FR" sz="1100" b="1">
              <a:effectLst/>
              <a:latin typeface="Calibri" panose="020F0502020204030204" pitchFamily="34" charset="0"/>
              <a:ea typeface="Calibri" panose="020F0502020204030204" pitchFamily="34" charset="0"/>
              <a:cs typeface="Times New Roman" panose="02020603050405020304" pitchFamily="18" charset="0"/>
            </a:rPr>
            <a:t>Cependant, en cas d'absence de préférence, on équi-répartit le poids unitaire du candidat sur les différents types de formation ayant le plus grand nombre de vœux confirmés par celui-ci.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100">
              <a:effectLst/>
              <a:latin typeface="Calibri" panose="020F0502020204030204" pitchFamily="34" charset="0"/>
              <a:ea typeface="Calibri" panose="020F0502020204030204" pitchFamily="34" charset="0"/>
              <a:cs typeface="Times New Roman" panose="02020603050405020304" pitchFamily="18" charset="0"/>
            </a:rPr>
            <a:t>Par exemple, un candidat A ayant fait 4 vœux en licence, 6 vœux en CPGE ressortira avec un poids 1 attribué à la filière CPGE. En revanche, un candidat B ayant fait 4 vœux en licence, 4 vœux en CPGE et 2 vœux dans la catégorie « autres formations » verra un poids 0,5 attribué à la filière licence et 0,5 attribué à la filière CPGE.</a:t>
          </a:r>
        </a:p>
        <a:p>
          <a:pPr algn="just">
            <a:lnSpc>
              <a:spcPct val="107000"/>
            </a:lnSpc>
            <a:spcAft>
              <a:spcPts val="800"/>
            </a:spcAft>
          </a:pPr>
          <a:r>
            <a:rPr lang="fr-FR" sz="1100" b="1">
              <a:solidFill>
                <a:srgbClr val="2E74B5"/>
              </a:solidFill>
              <a:effectLst/>
              <a:latin typeface="Calibri" panose="020F0502020204030204" pitchFamily="34" charset="0"/>
              <a:ea typeface="Calibri" panose="020F0502020204030204" pitchFamily="34" charset="0"/>
              <a:cs typeface="Times New Roman" panose="02020603050405020304" pitchFamily="18" charset="0"/>
            </a:rPr>
            <a:t> </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100" b="1">
              <a:solidFill>
                <a:srgbClr val="2E74B5"/>
              </a:solidFill>
              <a:effectLst/>
              <a:latin typeface="Calibri" panose="020F0502020204030204" pitchFamily="34" charset="0"/>
              <a:ea typeface="Calibri" panose="020F0502020204030204" pitchFamily="34" charset="0"/>
              <a:cs typeface="Times New Roman" panose="02020603050405020304" pitchFamily="18" charset="0"/>
            </a:rPr>
            <a:t>Méthode 4 reflétant le nombre de vœux confirmés</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100">
              <a:effectLst/>
              <a:latin typeface="Calibri" panose="020F0502020204030204" pitchFamily="34" charset="0"/>
              <a:ea typeface="Calibri" panose="020F0502020204030204" pitchFamily="34" charset="0"/>
              <a:cs typeface="Times New Roman" panose="02020603050405020304" pitchFamily="18" charset="0"/>
            </a:rPr>
            <a:t>Dans la méthode reflétant le nombre de vœux confirmés,</a:t>
          </a:r>
          <a:r>
            <a:rPr lang="fr-FR" sz="1100" b="1">
              <a:effectLst/>
              <a:latin typeface="Calibri" panose="020F0502020204030204" pitchFamily="34" charset="0"/>
              <a:ea typeface="Calibri" panose="020F0502020204030204" pitchFamily="34" charset="0"/>
              <a:cs typeface="Times New Roman" panose="02020603050405020304" pitchFamily="18" charset="0"/>
            </a:rPr>
            <a:t> chaque vœu compte pour 1, indépendamment du nombre de vœux formulés par le candidat.</a:t>
          </a:r>
          <a:endParaRPr lang="fr-FR" sz="11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fr-FR" sz="1100">
              <a:effectLst/>
              <a:latin typeface="Calibri" panose="020F0502020204030204" pitchFamily="34" charset="0"/>
              <a:ea typeface="Calibri" panose="020F0502020204030204" pitchFamily="34" charset="0"/>
              <a:cs typeface="Times New Roman" panose="02020603050405020304" pitchFamily="18" charset="0"/>
            </a:rPr>
            <a:t>Dans les statistiques produites avec cette méthode, chaque candidat a un poids proportionnel à son nombre de vœux.</a:t>
          </a:r>
        </a:p>
        <a:p>
          <a:pPr algn="just">
            <a:lnSpc>
              <a:spcPct val="107000"/>
            </a:lnSpc>
            <a:spcAft>
              <a:spcPts val="800"/>
            </a:spcAft>
          </a:pPr>
          <a:r>
            <a:rPr lang="fr-FR" sz="1100">
              <a:effectLst/>
              <a:latin typeface="Calibri" panose="020F0502020204030204" pitchFamily="34" charset="0"/>
              <a:ea typeface="Calibri" panose="020F0502020204030204" pitchFamily="34" charset="0"/>
              <a:cs typeface="Times New Roman" panose="02020603050405020304" pitchFamily="18" charset="0"/>
            </a:rPr>
            <a:t>Par exemple, un candidat A ayant fait 4 vœux en licence et 6 vœux en CPGE contribuera à la filière licence avec un poids de 4 et à la filière CPGE avec un de 6. Un candidat B ayant fait 10 vœux tous en licence contribuera à la filière licence avec un poids de 10. </a:t>
          </a:r>
        </a:p>
        <a:p>
          <a:pPr algn="just">
            <a:lnSpc>
              <a:spcPct val="107000"/>
            </a:lnSpc>
            <a:spcAft>
              <a:spcPts val="800"/>
            </a:spcAft>
          </a:pPr>
          <a:r>
            <a:rPr lang="fr-FR" sz="1100">
              <a:effectLst/>
              <a:latin typeface="Calibri" panose="020F0502020204030204" pitchFamily="34" charset="0"/>
              <a:ea typeface="Calibri" panose="020F0502020204030204" pitchFamily="34" charset="0"/>
              <a:cs typeface="Times New Roman" panose="02020603050405020304" pitchFamily="18" charset="0"/>
            </a:rPr>
            <a:t> </a:t>
          </a:r>
        </a:p>
        <a:p>
          <a:pPr algn="ctr">
            <a:lnSpc>
              <a:spcPct val="107000"/>
            </a:lnSpc>
            <a:spcAft>
              <a:spcPts val="800"/>
            </a:spcAft>
          </a:pPr>
          <a:r>
            <a:rPr lang="fr-FR" sz="1100">
              <a:effectLst/>
              <a:latin typeface="Calibri" panose="020F0502020204030204" pitchFamily="34" charset="0"/>
              <a:ea typeface="Calibri" panose="020F0502020204030204" pitchFamily="34" charset="0"/>
              <a:cs typeface="Times New Roman" panose="02020603050405020304" pitchFamily="18" charset="0"/>
            </a:rPr>
            <a:t> </a:t>
          </a:r>
        </a:p>
        <a:p>
          <a:endParaRPr lang="fr-FR" sz="1100"/>
        </a:p>
      </xdr:txBody>
    </xdr:sp>
    <xdr:clientData/>
  </xdr:oneCellAnchor>
  <xdr:twoCellAnchor editAs="oneCell">
    <xdr:from>
      <xdr:col>0</xdr:col>
      <xdr:colOff>63499</xdr:colOff>
      <xdr:row>31</xdr:row>
      <xdr:rowOff>57149</xdr:rowOff>
    </xdr:from>
    <xdr:to>
      <xdr:col>11</xdr:col>
      <xdr:colOff>270991</xdr:colOff>
      <xdr:row>43</xdr:row>
      <xdr:rowOff>161924</xdr:rowOff>
    </xdr:to>
    <xdr:pic>
      <xdr:nvPicPr>
        <xdr:cNvPr id="10" name="Image 9">
          <a:extLst>
            <a:ext uri="{FF2B5EF4-FFF2-40B4-BE49-F238E27FC236}">
              <a16:creationId xmlns:a16="http://schemas.microsoft.com/office/drawing/2014/main" id="{1913789A-7507-7EA0-4C94-F44015EF0B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499" y="5911849"/>
          <a:ext cx="6913092" cy="2314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13</xdr:row>
      <xdr:rowOff>159871</xdr:rowOff>
    </xdr:from>
    <xdr:to>
      <xdr:col>12</xdr:col>
      <xdr:colOff>241487</xdr:colOff>
      <xdr:row>34</xdr:row>
      <xdr:rowOff>134471</xdr:rowOff>
    </xdr:to>
    <xdr:graphicFrame macro="">
      <xdr:nvGraphicFramePr>
        <xdr:cNvPr id="2" name="Graphique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1"/>
  <sheetViews>
    <sheetView showGridLines="0" workbookViewId="0"/>
  </sheetViews>
  <sheetFormatPr baseColWidth="10" defaultColWidth="8.7265625" defaultRowHeight="14.5" x14ac:dyDescent="0.35"/>
  <cols>
    <col min="1" max="1" width="9.7265625" customWidth="1"/>
  </cols>
  <sheetData>
    <row r="1" spans="1:2" ht="26" x14ac:dyDescent="0.6">
      <c r="A1" s="2" t="s">
        <v>0</v>
      </c>
    </row>
    <row r="3" spans="1:2" x14ac:dyDescent="0.35">
      <c r="A3" s="1" t="str">
        <f>HYPERLINK("#'Méthodologie'!A1", "Méthodologie")</f>
        <v>Méthodologie</v>
      </c>
      <c r="B3" s="1" t="str">
        <f>HYPERLINK("#'Méthodologie'!A1", "Orientation dans l'enseignement supérieur")</f>
        <v>Orientation dans l'enseignement supérieur</v>
      </c>
    </row>
    <row r="4" spans="1:2" x14ac:dyDescent="0.35">
      <c r="A4" s="1" t="str">
        <f>HYPERLINK("#'Chiffres clés'!A1", "Chiffres clés")</f>
        <v>Chiffres clés</v>
      </c>
      <c r="B4" s="1" t="str">
        <f>HYPERLINK("#'Chiffres clés'!A1", "Chiffres clés")</f>
        <v>Chiffres clés</v>
      </c>
    </row>
    <row r="6" spans="1:2" x14ac:dyDescent="0.35">
      <c r="A6" s="1" t="str">
        <f>HYPERLINK("#'Tableau 1'!A1", "Tableau 1")</f>
        <v>Tableau 1</v>
      </c>
      <c r="B6" s="1" t="str">
        <f>HYPERLINK("#'Tableau 1'!A1", "Candidats inscrits - Part des candidats ayant confirmé un vœu et vœux confirmés, selon la série de terminale")</f>
        <v>Candidats inscrits - Part des candidats ayant confirmé un vœu et vœux confirmés, selon la série de terminale</v>
      </c>
    </row>
    <row r="7" spans="1:2" x14ac:dyDescent="0.35">
      <c r="A7" s="1" t="str">
        <f>HYPERLINK("#'Graphique 1'!A1", "Graphique 1")</f>
        <v>Graphique 1</v>
      </c>
      <c r="B7" s="1" t="str">
        <f>HYPERLINK("#'Graphique 1'!A1", "Liste de candidatures - Choix de filières de formation des candidats,  selon la série de terminale (en %)")</f>
        <v>Liste de candidatures - Choix de filières de formation des candidats,  selon la série de terminale (en %)</v>
      </c>
    </row>
    <row r="8" spans="1:2" x14ac:dyDescent="0.35">
      <c r="A8" s="1" t="str">
        <f>HYPERLINK("#'Tableau 2'!A1", "Tableau 2")</f>
        <v>Tableau 2</v>
      </c>
      <c r="B8" s="1" t="str">
        <f>HYPERLINK("#'Tableau 2'!A1", "Liste de voeux – Nombre de formations sélectionnées selon la filière de formation choisie (en %)")</f>
        <v>Liste de voeux – Nombre de formations sélectionnées selon la filière de formation choisie (en %)</v>
      </c>
    </row>
    <row r="9" spans="1:2" x14ac:dyDescent="0.35">
      <c r="A9" s="1" t="str">
        <f>HYPERLINK("#'Tableau 3'!A1", "Tableau 3")</f>
        <v>Tableau 3</v>
      </c>
      <c r="B9" s="1" t="str">
        <f>HYPERLINK("#'Tableau 3'!A1", "Proportions de candidats selon les vœux émis et choix complémentaires")</f>
        <v>Proportions de candidats selon les vœux émis et choix complémentaires</v>
      </c>
    </row>
    <row r="11" spans="1:2" x14ac:dyDescent="0.35">
      <c r="A11" s="1" t="str">
        <f>HYPERLINK("#'Annexe 1'!A1", "Annexe 1")</f>
        <v>Annexe 1</v>
      </c>
      <c r="B11" s="1" t="str">
        <f>HYPERLINK("#'Annexe 1'!A1", "Candidats inscrits : Part des candidats confirmés, et nombre de vœux confirmés, selon la série de terminale et le sexe")</f>
        <v>Candidats inscrits : Part des candidats confirmés, et nombre de vœux confirmés, selon la série de terminale et le sexe</v>
      </c>
    </row>
    <row r="12" spans="1:2" x14ac:dyDescent="0.35">
      <c r="A12" s="1" t="str">
        <f>HYPERLINK("#'Annexe 2'!A1", "Annexe 2")</f>
        <v>Annexe 2</v>
      </c>
      <c r="B12" s="1" t="str">
        <f>HYPERLINK("#'Annexe 2'!A1", "Liste de voeux (méthode de la composition des listes) - Choix de filières des candidats, par série de terminale, sexe du candidat et académie du bac (%)")</f>
        <v>Liste de voeux (méthode de la composition des listes) - Choix de filières des candidats, par série de terminale, sexe du candidat et académie du bac (%)</v>
      </c>
    </row>
    <row r="13" spans="1:2" x14ac:dyDescent="0.35">
      <c r="A13" s="1" t="str">
        <f>HYPERLINK("#'Annexe 3'!A1", "Annexe 3")</f>
        <v>Annexe 3</v>
      </c>
      <c r="B13" s="36" t="str">
        <f>HYPERLINK("#'Annexe 3'!A1", "Liste de voeux (méthode de la préférence) - Choix de filières des candidats selon la série du baccalauréat")</f>
        <v>Liste de voeux (méthode de la préférence) - Choix de filières des candidats selon la série du baccalauréat</v>
      </c>
    </row>
    <row r="14" spans="1:2" x14ac:dyDescent="0.35">
      <c r="A14" s="1" t="str">
        <f>HYPERLINK("#'Annexe 4'!A1", "Annexe 4")</f>
        <v>Annexe 4</v>
      </c>
      <c r="B14" s="36" t="str">
        <f>HYPERLINK("#'Annexe 4'!A1", "Liste de voeux (méthode de la préférence pondérée) - Choix de filières des candidats selon la série du baccalauréat")</f>
        <v>Liste de voeux (méthode de la préférence pondérée) - Choix de filières des candidats selon la série du baccalauréat</v>
      </c>
    </row>
    <row r="15" spans="1:2" x14ac:dyDescent="0.35">
      <c r="A15" s="1" t="str">
        <f>HYPERLINK("#'Annexe 5'!A1", "Annexe 5")</f>
        <v>Annexe 5</v>
      </c>
      <c r="B15" s="36" t="str">
        <f>HYPERLINK("#'Annexe 5'!A1", "Liste de voeux (méthode de l'ensemble des voeux) - Choix de filières des candidats par série du baccalauréat")</f>
        <v>Liste de voeux (méthode de l'ensemble des voeux) - Choix de filières des candidats par série du baccalauréat</v>
      </c>
    </row>
    <row r="16" spans="1:2" x14ac:dyDescent="0.35">
      <c r="A16" s="1" t="str">
        <f>HYPERLINK("#'Annexe 6'!A1", "Annexe 6")</f>
        <v>Annexe 6</v>
      </c>
      <c r="B16" s="36" t="str">
        <f>HYPERLINK("#'Annexe 6'!A1", "Liste de vœux – Nombre de formations sélectionnées selon la filière choisie selon la série du baccalauréat")</f>
        <v>Liste de vœux – Nombre de formations sélectionnées selon la filière choisie selon la série du baccalauréat</v>
      </c>
    </row>
    <row r="17" spans="1:2" x14ac:dyDescent="0.35">
      <c r="A17" s="1" t="str">
        <f>HYPERLINK("#'Annexe 7'!A1", "Annexe 7")</f>
        <v>Annexe 7</v>
      </c>
      <c r="B17" s="1" t="str">
        <f>HYPERLINK("#'Annexe 7'!A1", "Proportions de candidats selon les vœux émis et choix complémentaires selon la série de terminale")</f>
        <v>Proportions de candidats selon les vœux émis et choix complémentaires selon la série de terminale</v>
      </c>
    </row>
    <row r="18" spans="1:2" x14ac:dyDescent="0.35">
      <c r="A18" s="1" t="str">
        <f>HYPERLINK("#'Annexe 8'!A1", "Annexe 8")</f>
        <v>Annexe 8</v>
      </c>
      <c r="B18" s="1" t="str">
        <f>HYPERLINK("#'Annexe 8'!A1", "Liste de l'ensemble des formations détaillées avec le nombre de vœux reçus")</f>
        <v>Liste de l'ensemble des formations détaillées avec le nombre de vœux reçus</v>
      </c>
    </row>
    <row r="19" spans="1:2" x14ac:dyDescent="0.35">
      <c r="A19" s="1" t="str">
        <f>HYPERLINK("#'Annexe 9'!A1", "Annexe 9")</f>
        <v>Annexe 9</v>
      </c>
      <c r="B19" s="36" t="str">
        <f>HYPERLINK("#'Annexe 9'!A1", "Nombre moyen de voeux selon la série de terminale")</f>
        <v>Nombre moyen de voeux selon la série de terminale</v>
      </c>
    </row>
    <row r="20" spans="1:2" x14ac:dyDescent="0.35">
      <c r="A20" s="1" t="str">
        <f>HYPERLINK("#'Annexe 10'!A1", "Annexe 10")</f>
        <v>Annexe 10</v>
      </c>
      <c r="B20" s="1" t="str">
        <f>HYPERLINK("#'Annexe 10'!A1", "Vœux hors académie selon que les candidats soient boursiers ou non, par série de terminale")</f>
        <v>Vœux hors académie selon que les candidats soient boursiers ou non, par série de terminale</v>
      </c>
    </row>
    <row r="21" spans="1:2" x14ac:dyDescent="0.35">
      <c r="A21" s="1" t="str">
        <f>HYPERLINK("#'Annexe 11'!A1", "Annexe 11")</f>
        <v>Annexe 11</v>
      </c>
      <c r="B21" s="1" t="str">
        <f>HYPERLINK("#'Annexe 11'!A1", "Proportion de terminales en série générale ayant fait un vœu par formation et combinaison d'enseignement de spécialité (EDS)")</f>
        <v>Proportion de terminales en série générale ayant fait un vœu par formation et combinaison d'enseignement de spécialité (EDS)</v>
      </c>
    </row>
  </sheetData>
  <pageMargins left="0.7" right="0.7" top="0.75" bottom="0.75" header="0.3" footer="0.3"/>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26"/>
  <sheetViews>
    <sheetView showGridLines="0" zoomScaleNormal="100" workbookViewId="0"/>
  </sheetViews>
  <sheetFormatPr baseColWidth="10" defaultColWidth="8.7265625" defaultRowHeight="14.5" x14ac:dyDescent="0.35"/>
  <cols>
    <col min="1" max="1" width="15.54296875" customWidth="1"/>
    <col min="2" max="2" width="56" bestFit="1" customWidth="1"/>
    <col min="3" max="13" width="10.54296875" customWidth="1"/>
  </cols>
  <sheetData>
    <row r="1" spans="1:13" ht="15" x14ac:dyDescent="0.35">
      <c r="A1" s="35" t="s">
        <v>679</v>
      </c>
    </row>
    <row r="2" spans="1:13" x14ac:dyDescent="0.35">
      <c r="A2" s="1" t="str">
        <f>HYPERLINK("#'Sommaire'!A1", "Retour au sommaire")</f>
        <v>Retour au sommaire</v>
      </c>
    </row>
    <row r="4" spans="1:13" ht="43.5" x14ac:dyDescent="0.35">
      <c r="A4" s="22" t="s">
        <v>660</v>
      </c>
      <c r="B4" s="33" t="s">
        <v>677</v>
      </c>
      <c r="C4" s="12" t="s">
        <v>8</v>
      </c>
      <c r="D4" s="32" t="s">
        <v>14</v>
      </c>
      <c r="E4" s="32" t="s">
        <v>15</v>
      </c>
      <c r="F4" s="32" t="s">
        <v>16</v>
      </c>
      <c r="G4" s="32" t="s">
        <v>17</v>
      </c>
      <c r="H4" s="32" t="s">
        <v>18</v>
      </c>
      <c r="I4" s="32" t="s">
        <v>19</v>
      </c>
      <c r="J4" s="32" t="s">
        <v>20</v>
      </c>
      <c r="K4" s="32" t="s">
        <v>21</v>
      </c>
      <c r="L4" s="32" t="s">
        <v>22</v>
      </c>
      <c r="M4" s="34" t="s">
        <v>36</v>
      </c>
    </row>
    <row r="5" spans="1:13" x14ac:dyDescent="0.35">
      <c r="A5" s="24" t="s">
        <v>37</v>
      </c>
      <c r="B5" s="25" t="s">
        <v>38</v>
      </c>
      <c r="C5" s="119">
        <v>0.41758929598412198</v>
      </c>
      <c r="D5" s="119">
        <v>1.9864059854323102E-2</v>
      </c>
      <c r="E5" s="119">
        <v>8.8123025564344204E-2</v>
      </c>
      <c r="F5" s="119">
        <v>7.8078648409350498E-2</v>
      </c>
      <c r="G5" s="119">
        <v>6.3938947306475202E-2</v>
      </c>
      <c r="H5" s="119">
        <v>0.100160228546361</v>
      </c>
      <c r="I5" s="119">
        <v>4.7817120112561201E-2</v>
      </c>
      <c r="J5" s="119">
        <v>5.0034640395248201E-2</v>
      </c>
      <c r="K5" s="119">
        <v>2.0580942165252102E-2</v>
      </c>
      <c r="L5" s="119">
        <v>4.37913444485757E-2</v>
      </c>
      <c r="M5" s="120">
        <v>7.0021747213387497E-2</v>
      </c>
    </row>
    <row r="6" spans="1:13" ht="5.15" customHeight="1" x14ac:dyDescent="0.35">
      <c r="A6" s="24"/>
      <c r="B6" s="25"/>
      <c r="C6" s="111"/>
      <c r="D6" s="111"/>
      <c r="E6" s="111"/>
      <c r="F6" s="111"/>
      <c r="G6" s="111"/>
      <c r="H6" s="111"/>
      <c r="I6" s="111"/>
      <c r="J6" s="111"/>
      <c r="K6" s="111"/>
      <c r="L6" s="111"/>
      <c r="M6" s="111"/>
    </row>
    <row r="7" spans="1:13" x14ac:dyDescent="0.35">
      <c r="A7" s="175" t="s">
        <v>4</v>
      </c>
      <c r="B7" s="25" t="s">
        <v>27</v>
      </c>
      <c r="C7" s="119">
        <v>0.81718464351005504</v>
      </c>
      <c r="D7" s="119">
        <v>0</v>
      </c>
      <c r="E7" s="119">
        <v>3.6563071297989001E-3</v>
      </c>
      <c r="F7" s="119">
        <v>2.0109689213894E-2</v>
      </c>
      <c r="G7" s="119">
        <v>5.6672760511882997E-2</v>
      </c>
      <c r="H7" s="119">
        <v>3.6563071297989001E-3</v>
      </c>
      <c r="I7" s="119">
        <v>1.8281535648994499E-2</v>
      </c>
      <c r="J7" s="119">
        <v>0</v>
      </c>
      <c r="K7" s="119">
        <v>0</v>
      </c>
      <c r="L7" s="119">
        <v>2.92504570383912E-2</v>
      </c>
      <c r="M7" s="120">
        <v>5.1188299817184597E-2</v>
      </c>
    </row>
    <row r="8" spans="1:13" x14ac:dyDescent="0.35">
      <c r="A8" s="175"/>
      <c r="B8" s="25" t="s">
        <v>765</v>
      </c>
      <c r="C8" s="119">
        <v>0.114244044725328</v>
      </c>
      <c r="D8" s="119">
        <v>1.3287959812024E-2</v>
      </c>
      <c r="E8" s="119">
        <v>2.4955436720142599E-2</v>
      </c>
      <c r="F8" s="119">
        <v>0.18133203694701</v>
      </c>
      <c r="G8" s="119">
        <v>0.35277912818019802</v>
      </c>
      <c r="H8" s="119">
        <v>2.12283260411603E-2</v>
      </c>
      <c r="I8" s="119">
        <v>0.15718684167881999</v>
      </c>
      <c r="J8" s="119">
        <v>1.94457948468644E-3</v>
      </c>
      <c r="K8" s="119">
        <v>4.8614487117160901E-4</v>
      </c>
      <c r="L8" s="119">
        <v>6.3198833252309204E-3</v>
      </c>
      <c r="M8" s="120">
        <v>0.12623561821422799</v>
      </c>
    </row>
    <row r="9" spans="1:13" x14ac:dyDescent="0.35">
      <c r="A9" s="175"/>
      <c r="B9" s="25" t="s">
        <v>763</v>
      </c>
      <c r="C9" s="119">
        <v>9.1265947006869505E-2</v>
      </c>
      <c r="D9" s="119">
        <v>1.9627085377821401E-3</v>
      </c>
      <c r="E9" s="119">
        <v>1.4720314033366E-3</v>
      </c>
      <c r="F9" s="119">
        <v>2.4043179587831202E-2</v>
      </c>
      <c r="G9" s="119">
        <v>0.77870461236506405</v>
      </c>
      <c r="H9" s="119">
        <v>0</v>
      </c>
      <c r="I9" s="119">
        <v>9.8135426889107008E-3</v>
      </c>
      <c r="J9" s="119">
        <v>0</v>
      </c>
      <c r="K9" s="119">
        <v>2.9440628066732099E-3</v>
      </c>
      <c r="L9" s="119">
        <v>3.4838076545633E-2</v>
      </c>
      <c r="M9" s="120">
        <v>5.49558390578999E-2</v>
      </c>
    </row>
    <row r="10" spans="1:13" x14ac:dyDescent="0.35">
      <c r="A10" s="175"/>
      <c r="B10" s="25" t="s">
        <v>28</v>
      </c>
      <c r="C10" s="119">
        <v>4.8797198538367802E-2</v>
      </c>
      <c r="D10" s="119">
        <v>7.9933008526187602E-4</v>
      </c>
      <c r="E10" s="119">
        <v>2.1315468940316701E-3</v>
      </c>
      <c r="F10" s="119">
        <v>0.32471833130328898</v>
      </c>
      <c r="G10" s="119">
        <v>0.45889159561510401</v>
      </c>
      <c r="H10" s="119">
        <v>1.9792935444579801E-2</v>
      </c>
      <c r="I10" s="119">
        <v>6.7372107186358101E-3</v>
      </c>
      <c r="J10" s="119">
        <v>2.0440012180267999E-2</v>
      </c>
      <c r="K10" s="119">
        <v>1.37028014616322E-3</v>
      </c>
      <c r="L10" s="119">
        <v>2.32566991473812E-2</v>
      </c>
      <c r="M10" s="120">
        <v>9.3064859926918403E-2</v>
      </c>
    </row>
    <row r="11" spans="1:13" x14ac:dyDescent="0.35">
      <c r="A11" s="175"/>
      <c r="B11" s="25" t="s">
        <v>29</v>
      </c>
      <c r="C11" s="119">
        <v>0.107872988255763</v>
      </c>
      <c r="D11" s="119">
        <v>3.2622879512831699E-3</v>
      </c>
      <c r="E11" s="119">
        <v>5.0021748586341896E-3</v>
      </c>
      <c r="F11" s="119">
        <v>4.7629404088734201E-2</v>
      </c>
      <c r="G11" s="119">
        <v>0.71705089169203995</v>
      </c>
      <c r="H11" s="119">
        <v>6.0896041757285803E-3</v>
      </c>
      <c r="I11" s="119">
        <v>4.2192257503262297E-2</v>
      </c>
      <c r="J11" s="119">
        <v>4.78468899521531E-3</v>
      </c>
      <c r="K11" s="119">
        <v>1.08742931709439E-3</v>
      </c>
      <c r="L11" s="119">
        <v>1.4571552849064799E-2</v>
      </c>
      <c r="M11" s="120">
        <v>5.0456720313179597E-2</v>
      </c>
    </row>
    <row r="12" spans="1:13" x14ac:dyDescent="0.35">
      <c r="A12" s="175"/>
      <c r="B12" s="25" t="s">
        <v>764</v>
      </c>
      <c r="C12" s="119">
        <v>0.117723831897677</v>
      </c>
      <c r="D12" s="119">
        <v>1.5661707126076699E-3</v>
      </c>
      <c r="E12" s="119">
        <v>7.8308535630383701E-4</v>
      </c>
      <c r="F12" s="119">
        <v>1.5922735578177999E-2</v>
      </c>
      <c r="G12" s="119">
        <v>5.1422605063952E-2</v>
      </c>
      <c r="H12" s="119">
        <v>1.0441138084051199E-3</v>
      </c>
      <c r="I12" s="119">
        <v>4.6985121378230197E-3</v>
      </c>
      <c r="J12" s="119">
        <v>0</v>
      </c>
      <c r="K12" s="119">
        <v>1.3051422605063999E-3</v>
      </c>
      <c r="L12" s="119">
        <v>0.76898981989036796</v>
      </c>
      <c r="M12" s="120">
        <v>3.65439832941791E-2</v>
      </c>
    </row>
    <row r="13" spans="1:13" x14ac:dyDescent="0.35">
      <c r="A13" s="175"/>
      <c r="B13" s="25" t="s">
        <v>30</v>
      </c>
      <c r="C13" s="119">
        <v>0.11491196740611399</v>
      </c>
      <c r="D13" s="119">
        <v>8.4659444157837E-4</v>
      </c>
      <c r="E13" s="119">
        <v>1.0714710901226199E-3</v>
      </c>
      <c r="F13" s="119">
        <v>0.19207111393309301</v>
      </c>
      <c r="G13" s="119">
        <v>0.55578925089620002</v>
      </c>
      <c r="H13" s="119">
        <v>4.9605143061232596E-3</v>
      </c>
      <c r="I13" s="119">
        <v>2.00272497585883E-2</v>
      </c>
      <c r="J13" s="119">
        <v>3.9684114448986097E-5</v>
      </c>
      <c r="K13" s="119">
        <v>1.3426458721907E-2</v>
      </c>
      <c r="L13" s="119">
        <v>1.46169821553765E-2</v>
      </c>
      <c r="M13" s="120">
        <v>8.2238713176448805E-2</v>
      </c>
    </row>
    <row r="14" spans="1:13" x14ac:dyDescent="0.35">
      <c r="A14" s="175"/>
      <c r="B14" s="25" t="s">
        <v>31</v>
      </c>
      <c r="C14" s="119">
        <v>0.134611872146119</v>
      </c>
      <c r="D14" s="119">
        <v>1.34246575342466E-2</v>
      </c>
      <c r="E14" s="119">
        <v>2.2602739726027402E-2</v>
      </c>
      <c r="F14" s="119">
        <v>1.5205479452054801E-2</v>
      </c>
      <c r="G14" s="119">
        <v>0.10456621004566199</v>
      </c>
      <c r="H14" s="119">
        <v>1.82648401826484E-4</v>
      </c>
      <c r="I14" s="119">
        <v>0.63333333333333297</v>
      </c>
      <c r="J14" s="119">
        <v>0</v>
      </c>
      <c r="K14" s="119">
        <v>1.82648401826484E-4</v>
      </c>
      <c r="L14" s="119">
        <v>9.1780821917808193E-3</v>
      </c>
      <c r="M14" s="120">
        <v>6.6712328767123297E-2</v>
      </c>
    </row>
    <row r="15" spans="1:13" x14ac:dyDescent="0.35">
      <c r="A15" s="175"/>
      <c r="B15" s="25" t="s">
        <v>39</v>
      </c>
      <c r="C15" s="119">
        <v>0.107850788200406</v>
      </c>
      <c r="D15" s="119">
        <v>3.4479333683329299E-3</v>
      </c>
      <c r="E15" s="119">
        <v>5.7962172056131803E-3</v>
      </c>
      <c r="F15" s="119">
        <v>0.17624898903188299</v>
      </c>
      <c r="G15" s="119">
        <v>0.45157285355505999</v>
      </c>
      <c r="H15" s="119">
        <v>7.5485619421939102E-3</v>
      </c>
      <c r="I15" s="119">
        <v>0.118996268286108</v>
      </c>
      <c r="J15" s="119">
        <v>4.0722505214467099E-3</v>
      </c>
      <c r="K15" s="119">
        <v>7.6195070732295598E-3</v>
      </c>
      <c r="L15" s="119">
        <v>3.5869858251628202E-2</v>
      </c>
      <c r="M15" s="120">
        <v>8.0976772564098895E-2</v>
      </c>
    </row>
    <row r="16" spans="1:13" ht="5.15" customHeight="1" x14ac:dyDescent="0.35">
      <c r="A16" s="24"/>
      <c r="B16" s="25"/>
      <c r="C16" s="111"/>
      <c r="D16" s="111"/>
      <c r="E16" s="111"/>
      <c r="F16" s="111"/>
      <c r="G16" s="111"/>
      <c r="H16" s="111"/>
      <c r="I16" s="111"/>
      <c r="J16" s="111"/>
      <c r="K16" s="111"/>
      <c r="L16" s="111"/>
      <c r="M16" s="111"/>
    </row>
    <row r="17" spans="1:13" x14ac:dyDescent="0.35">
      <c r="A17" s="175" t="s">
        <v>32</v>
      </c>
      <c r="B17" s="25" t="s">
        <v>675</v>
      </c>
      <c r="C17" s="119">
        <v>6.4782044992641397E-2</v>
      </c>
      <c r="D17" s="119">
        <v>1.2702361763263E-3</v>
      </c>
      <c r="E17" s="119">
        <v>2.1725418739925702E-3</v>
      </c>
      <c r="F17" s="119">
        <v>1.0442217394351401E-2</v>
      </c>
      <c r="G17" s="119">
        <v>0.72760880229868996</v>
      </c>
      <c r="H17" s="119">
        <v>5.6941621697385902E-4</v>
      </c>
      <c r="I17" s="119">
        <v>0.103887798724508</v>
      </c>
      <c r="J17" s="119">
        <v>6.1321746443338703E-5</v>
      </c>
      <c r="K17" s="119">
        <v>1.1213119349639099E-3</v>
      </c>
      <c r="L17" s="119">
        <v>4.4519587917863902E-2</v>
      </c>
      <c r="M17" s="120">
        <v>4.35647207232462E-2</v>
      </c>
    </row>
    <row r="18" spans="1:13" x14ac:dyDescent="0.35">
      <c r="A18" s="175"/>
      <c r="B18" s="25" t="s">
        <v>766</v>
      </c>
      <c r="C18" s="119">
        <v>7.4494501596310797E-2</v>
      </c>
      <c r="D18" s="119">
        <v>2.57183398368216E-3</v>
      </c>
      <c r="E18" s="119">
        <v>2.7492018446257501E-3</v>
      </c>
      <c r="F18" s="119">
        <v>6.5626108549130899E-3</v>
      </c>
      <c r="G18" s="119">
        <v>0.65643845335225304</v>
      </c>
      <c r="H18" s="119">
        <v>6.2078751330259003E-4</v>
      </c>
      <c r="I18" s="119">
        <v>0.19226676126285899</v>
      </c>
      <c r="J18" s="119">
        <v>8.8683930471798505E-5</v>
      </c>
      <c r="K18" s="119">
        <v>1.7736786094359701E-4</v>
      </c>
      <c r="L18" s="119">
        <v>2.2437034409364998E-2</v>
      </c>
      <c r="M18" s="120">
        <v>4.1592763391273498E-2</v>
      </c>
    </row>
    <row r="19" spans="1:13" x14ac:dyDescent="0.35">
      <c r="A19" s="175"/>
      <c r="B19" s="25" t="s">
        <v>40</v>
      </c>
      <c r="C19" s="119">
        <v>6.5655196606818206E-2</v>
      </c>
      <c r="D19" s="119">
        <v>1.38725005580891E-3</v>
      </c>
      <c r="E19" s="119">
        <v>2.2243837101763599E-3</v>
      </c>
      <c r="F19" s="119">
        <v>1.0093440061230301E-2</v>
      </c>
      <c r="G19" s="119">
        <v>0.72121057499122998</v>
      </c>
      <c r="H19" s="119">
        <v>5.7403450585196303E-4</v>
      </c>
      <c r="I19" s="119">
        <v>0.111833083522021</v>
      </c>
      <c r="J19" s="119">
        <v>6.3781611761329194E-5</v>
      </c>
      <c r="K19" s="119">
        <v>1.0364511911216E-3</v>
      </c>
      <c r="L19" s="119">
        <v>4.25343623433364E-2</v>
      </c>
      <c r="M19" s="120">
        <v>4.3387441400644197E-2</v>
      </c>
    </row>
    <row r="20" spans="1:13" ht="5.15" customHeight="1" x14ac:dyDescent="0.35">
      <c r="A20" s="24"/>
      <c r="B20" s="25"/>
      <c r="C20" s="111"/>
      <c r="D20" s="111"/>
      <c r="E20" s="111"/>
      <c r="F20" s="111"/>
      <c r="G20" s="111"/>
      <c r="H20" s="111"/>
      <c r="I20" s="111"/>
      <c r="J20" s="111"/>
      <c r="K20" s="111"/>
      <c r="L20" s="111"/>
      <c r="M20" s="111"/>
    </row>
    <row r="21" spans="1:13" x14ac:dyDescent="0.35">
      <c r="A21" s="30" t="s">
        <v>5</v>
      </c>
      <c r="B21" s="31" t="s">
        <v>5</v>
      </c>
      <c r="C21" s="121">
        <v>0.28044759404145098</v>
      </c>
      <c r="D21" s="121">
        <v>1.26299742433496E-2</v>
      </c>
      <c r="E21" s="121">
        <v>5.3168973935644299E-2</v>
      </c>
      <c r="F21" s="121">
        <v>8.6373029397569301E-2</v>
      </c>
      <c r="G21" s="121">
        <v>0.278049991955928</v>
      </c>
      <c r="H21" s="121">
        <v>6.0260253068071597E-2</v>
      </c>
      <c r="I21" s="121">
        <v>7.60297583810641E-2</v>
      </c>
      <c r="J21" s="121">
        <v>3.01254406667677E-2</v>
      </c>
      <c r="K21" s="121">
        <v>1.38982823172551E-2</v>
      </c>
      <c r="L21" s="121">
        <v>4.1801059943176101E-2</v>
      </c>
      <c r="M21" s="122">
        <v>6.7215642049723301E-2</v>
      </c>
    </row>
    <row r="22" spans="1:13" x14ac:dyDescent="0.35">
      <c r="A22" s="165" t="s">
        <v>825</v>
      </c>
      <c r="B22" s="165"/>
      <c r="C22" s="165"/>
      <c r="D22" s="165"/>
      <c r="E22" s="165"/>
      <c r="F22" s="165"/>
      <c r="G22" s="165"/>
      <c r="H22" s="165"/>
      <c r="I22" s="165"/>
      <c r="J22" s="165"/>
      <c r="K22" s="165"/>
      <c r="L22" s="165"/>
      <c r="M22" s="165"/>
    </row>
    <row r="23" spans="1:13" x14ac:dyDescent="0.35">
      <c r="A23" s="165"/>
      <c r="B23" s="165"/>
      <c r="C23" s="165"/>
      <c r="D23" s="165"/>
      <c r="E23" s="165"/>
      <c r="F23" s="165"/>
      <c r="G23" s="165"/>
      <c r="H23" s="165"/>
      <c r="I23" s="165"/>
      <c r="J23" s="165"/>
      <c r="K23" s="165"/>
      <c r="L23" s="165"/>
      <c r="M23" s="165"/>
    </row>
    <row r="24" spans="1:13" x14ac:dyDescent="0.35">
      <c r="A24" s="19" t="s">
        <v>678</v>
      </c>
    </row>
    <row r="25" spans="1:13" x14ac:dyDescent="0.35">
      <c r="A25" s="17" t="s">
        <v>662</v>
      </c>
    </row>
    <row r="26" spans="1:13" x14ac:dyDescent="0.35">
      <c r="A26" s="18" t="s">
        <v>807</v>
      </c>
    </row>
  </sheetData>
  <mergeCells count="3">
    <mergeCell ref="A22:M23"/>
    <mergeCell ref="A7:A15"/>
    <mergeCell ref="A17:A19"/>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26"/>
  <sheetViews>
    <sheetView showGridLines="0" workbookViewId="0"/>
  </sheetViews>
  <sheetFormatPr baseColWidth="10" defaultColWidth="8.7265625" defaultRowHeight="14.5" x14ac:dyDescent="0.35"/>
  <cols>
    <col min="1" max="1" width="15.54296875" customWidth="1"/>
    <col min="2" max="2" width="56.7265625" bestFit="1" customWidth="1"/>
    <col min="3" max="12" width="10.54296875" customWidth="1"/>
  </cols>
  <sheetData>
    <row r="1" spans="1:12" ht="15" x14ac:dyDescent="0.35">
      <c r="A1" s="35" t="s">
        <v>680</v>
      </c>
    </row>
    <row r="2" spans="1:12" x14ac:dyDescent="0.35">
      <c r="A2" s="1" t="str">
        <f>HYPERLINK("#'Sommaire'!A1", "Retour au sommaire")</f>
        <v>Retour au sommaire</v>
      </c>
    </row>
    <row r="4" spans="1:12" ht="43.5" x14ac:dyDescent="0.35">
      <c r="A4" s="37" t="s">
        <v>25</v>
      </c>
      <c r="B4" s="38" t="s">
        <v>26</v>
      </c>
      <c r="C4" s="12" t="s">
        <v>8</v>
      </c>
      <c r="D4" s="32" t="s">
        <v>14</v>
      </c>
      <c r="E4" s="32" t="s">
        <v>15</v>
      </c>
      <c r="F4" s="32" t="s">
        <v>16</v>
      </c>
      <c r="G4" s="32" t="s">
        <v>17</v>
      </c>
      <c r="H4" s="32" t="s">
        <v>18</v>
      </c>
      <c r="I4" s="32" t="s">
        <v>19</v>
      </c>
      <c r="J4" s="32" t="s">
        <v>20</v>
      </c>
      <c r="K4" s="32" t="s">
        <v>21</v>
      </c>
      <c r="L4" s="32" t="s">
        <v>22</v>
      </c>
    </row>
    <row r="5" spans="1:12" x14ac:dyDescent="0.35">
      <c r="A5" s="24" t="s">
        <v>37</v>
      </c>
      <c r="B5" s="25" t="s">
        <v>38</v>
      </c>
      <c r="C5" s="119">
        <v>0.44159625539811198</v>
      </c>
      <c r="D5" s="119">
        <v>2.5243893475976099E-2</v>
      </c>
      <c r="E5" s="119">
        <v>9.2380011058941405E-2</v>
      </c>
      <c r="F5" s="119">
        <v>8.8349509678229604E-2</v>
      </c>
      <c r="G5" s="119">
        <v>7.2948016733877602E-2</v>
      </c>
      <c r="H5" s="119">
        <v>0.105684706039402</v>
      </c>
      <c r="I5" s="119">
        <v>5.1108206047872903E-2</v>
      </c>
      <c r="J5" s="119">
        <v>5.2108567673473598E-2</v>
      </c>
      <c r="K5" s="119">
        <v>2.13848044132844E-2</v>
      </c>
      <c r="L5" s="120">
        <v>4.9196029480829698E-2</v>
      </c>
    </row>
    <row r="6" spans="1:12" ht="5.15" customHeight="1" x14ac:dyDescent="0.35">
      <c r="A6" s="24"/>
      <c r="B6" s="25"/>
      <c r="C6" s="123"/>
      <c r="D6" s="123"/>
      <c r="E6" s="123"/>
      <c r="F6" s="123"/>
      <c r="G6" s="123"/>
      <c r="H6" s="123"/>
      <c r="I6" s="123"/>
      <c r="J6" s="123"/>
      <c r="K6" s="123"/>
      <c r="L6" s="123"/>
    </row>
    <row r="7" spans="1:12" x14ac:dyDescent="0.35">
      <c r="A7" s="175" t="s">
        <v>4</v>
      </c>
      <c r="B7" s="25" t="s">
        <v>27</v>
      </c>
      <c r="C7" s="119">
        <v>0.83851310176721505</v>
      </c>
      <c r="D7" s="119">
        <v>2.7422303473491798E-3</v>
      </c>
      <c r="E7" s="119">
        <v>3.6563071297989001E-3</v>
      </c>
      <c r="F7" s="119">
        <v>2.4070688604509401E-2</v>
      </c>
      <c r="G7" s="119">
        <v>7.1297989031078604E-2</v>
      </c>
      <c r="H7" s="119">
        <v>5.4844606946983501E-3</v>
      </c>
      <c r="I7" s="119">
        <v>1.9195612431444201E-2</v>
      </c>
      <c r="J7" s="119">
        <v>0</v>
      </c>
      <c r="K7" s="119">
        <v>0</v>
      </c>
      <c r="L7" s="120">
        <v>3.50396099939062E-2</v>
      </c>
    </row>
    <row r="8" spans="1:12" x14ac:dyDescent="0.35">
      <c r="A8" s="175"/>
      <c r="B8" s="25" t="s">
        <v>765</v>
      </c>
      <c r="C8" s="119">
        <v>0.14004753416518101</v>
      </c>
      <c r="D8" s="119">
        <v>1.98050018905634E-2</v>
      </c>
      <c r="E8" s="119">
        <v>2.8990439150866999E-2</v>
      </c>
      <c r="F8" s="119">
        <v>0.212442607897153</v>
      </c>
      <c r="G8" s="119">
        <v>0.39152757521741499</v>
      </c>
      <c r="H8" s="119">
        <v>2.6848700912872E-2</v>
      </c>
      <c r="I8" s="119">
        <v>0.168951547561173</v>
      </c>
      <c r="J8" s="119">
        <v>2.4577324042564701E-3</v>
      </c>
      <c r="K8" s="119">
        <v>4.8614487117160901E-4</v>
      </c>
      <c r="L8" s="120">
        <v>8.4427159293469396E-3</v>
      </c>
    </row>
    <row r="9" spans="1:12" x14ac:dyDescent="0.35">
      <c r="A9" s="175"/>
      <c r="B9" s="25" t="s">
        <v>763</v>
      </c>
      <c r="C9" s="119">
        <v>0.104596009159307</v>
      </c>
      <c r="D9" s="119">
        <v>2.6578344782466502E-3</v>
      </c>
      <c r="E9" s="119">
        <v>1.8400392541707601E-3</v>
      </c>
      <c r="F9" s="119">
        <v>2.96450768727511E-2</v>
      </c>
      <c r="G9" s="119">
        <v>0.80307491004252496</v>
      </c>
      <c r="H9" s="119">
        <v>0</v>
      </c>
      <c r="I9" s="119">
        <v>1.0713117435394199E-2</v>
      </c>
      <c r="J9" s="119">
        <v>0</v>
      </c>
      <c r="K9" s="119">
        <v>3.5982989859339198E-3</v>
      </c>
      <c r="L9" s="120">
        <v>4.3874713771671597E-2</v>
      </c>
    </row>
    <row r="10" spans="1:12" x14ac:dyDescent="0.35">
      <c r="A10" s="175"/>
      <c r="B10" s="25" t="s">
        <v>28</v>
      </c>
      <c r="C10" s="119">
        <v>6.01743300852619E-2</v>
      </c>
      <c r="D10" s="119">
        <v>1.4590946000812E-3</v>
      </c>
      <c r="E10" s="119">
        <v>2.4233658140479101E-3</v>
      </c>
      <c r="F10" s="119">
        <v>0.35903179557450299</v>
      </c>
      <c r="G10" s="119">
        <v>0.49284218940316699</v>
      </c>
      <c r="H10" s="119">
        <v>2.5279765529841701E-2</v>
      </c>
      <c r="I10" s="119">
        <v>7.2288621599675201E-3</v>
      </c>
      <c r="J10" s="119">
        <v>2.29407734470158E-2</v>
      </c>
      <c r="K10" s="119">
        <v>1.59231628095818E-3</v>
      </c>
      <c r="L10" s="120">
        <v>2.70275071051563E-2</v>
      </c>
    </row>
    <row r="11" spans="1:12" x14ac:dyDescent="0.35">
      <c r="A11" s="175"/>
      <c r="B11" s="25" t="s">
        <v>29</v>
      </c>
      <c r="C11" s="119">
        <v>0.122933884297521</v>
      </c>
      <c r="D11" s="119">
        <v>4.7665651732637397E-3</v>
      </c>
      <c r="E11" s="119">
        <v>5.79962302450341E-3</v>
      </c>
      <c r="F11" s="119">
        <v>5.6183848049876799E-2</v>
      </c>
      <c r="G11" s="119">
        <v>0.73472161809482395</v>
      </c>
      <c r="H11" s="119">
        <v>7.3945193562418403E-3</v>
      </c>
      <c r="I11" s="119">
        <v>4.3714658547194397E-2</v>
      </c>
      <c r="J11" s="119">
        <v>5.3646512976656497E-3</v>
      </c>
      <c r="K11" s="119">
        <v>1.15992460490068E-3</v>
      </c>
      <c r="L11" s="120">
        <v>1.7960707554009001E-2</v>
      </c>
    </row>
    <row r="12" spans="1:12" x14ac:dyDescent="0.35">
      <c r="A12" s="175"/>
      <c r="B12" s="25" t="s">
        <v>764</v>
      </c>
      <c r="C12" s="119">
        <v>0.13073174976072399</v>
      </c>
      <c r="D12" s="119">
        <v>1.8271991647089501E-3</v>
      </c>
      <c r="E12" s="119">
        <v>9.13599582354477E-4</v>
      </c>
      <c r="F12" s="119">
        <v>1.84895153571739E-2</v>
      </c>
      <c r="G12" s="119">
        <v>5.9079439658922803E-2</v>
      </c>
      <c r="H12" s="119">
        <v>1.1746280344557599E-3</v>
      </c>
      <c r="I12" s="119">
        <v>4.9595405899242996E-3</v>
      </c>
      <c r="J12" s="119">
        <v>0</v>
      </c>
      <c r="K12" s="119">
        <v>1.4356564865570299E-3</v>
      </c>
      <c r="L12" s="120">
        <v>0.78138867136517898</v>
      </c>
    </row>
    <row r="13" spans="1:12" x14ac:dyDescent="0.35">
      <c r="A13" s="175"/>
      <c r="B13" s="25" t="s">
        <v>30</v>
      </c>
      <c r="C13" s="119">
        <v>0.13203191484670901</v>
      </c>
      <c r="D13" s="119">
        <v>1.48131980545965E-3</v>
      </c>
      <c r="E13" s="119">
        <v>1.30847344030407E-3</v>
      </c>
      <c r="F13" s="119">
        <v>0.21787901636308299</v>
      </c>
      <c r="G13" s="119">
        <v>0.58637357743473095</v>
      </c>
      <c r="H13" s="119">
        <v>6.2628146619574804E-3</v>
      </c>
      <c r="I13" s="119">
        <v>2.1695084901958199E-2</v>
      </c>
      <c r="J13" s="119">
        <v>5.5116825623591797E-5</v>
      </c>
      <c r="K13" s="119">
        <v>1.43449255040985E-2</v>
      </c>
      <c r="L13" s="120">
        <v>1.85677562160756E-2</v>
      </c>
    </row>
    <row r="14" spans="1:12" x14ac:dyDescent="0.35">
      <c r="A14" s="175"/>
      <c r="B14" s="25" t="s">
        <v>31</v>
      </c>
      <c r="C14" s="119">
        <v>0.151268645357686</v>
      </c>
      <c r="D14" s="119">
        <v>1.8671232876712299E-2</v>
      </c>
      <c r="E14" s="119">
        <v>2.60646879756469E-2</v>
      </c>
      <c r="F14" s="119">
        <v>2.0140791476407901E-2</v>
      </c>
      <c r="G14" s="119">
        <v>0.11994444444444401</v>
      </c>
      <c r="H14" s="119">
        <v>1.9786910197869099E-4</v>
      </c>
      <c r="I14" s="119">
        <v>0.65204946727549495</v>
      </c>
      <c r="J14" s="119">
        <v>0</v>
      </c>
      <c r="K14" s="119">
        <v>2.0547945205479499E-4</v>
      </c>
      <c r="L14" s="120">
        <v>1.1457382039573799E-2</v>
      </c>
    </row>
    <row r="15" spans="1:12" x14ac:dyDescent="0.35">
      <c r="A15" s="175"/>
      <c r="B15" s="25" t="s">
        <v>39</v>
      </c>
      <c r="C15" s="119">
        <v>0.123991160236673</v>
      </c>
      <c r="D15" s="119">
        <v>5.08865776541756E-3</v>
      </c>
      <c r="E15" s="119">
        <v>6.7271355666860596E-3</v>
      </c>
      <c r="F15" s="119">
        <v>0.19905997701377801</v>
      </c>
      <c r="G15" s="119">
        <v>0.479583291948674</v>
      </c>
      <c r="H15" s="119">
        <v>9.5713258699055507E-3</v>
      </c>
      <c r="I15" s="119">
        <v>0.123478699906825</v>
      </c>
      <c r="J15" s="119">
        <v>4.5880216240759397E-3</v>
      </c>
      <c r="K15" s="119">
        <v>8.1724061277674495E-3</v>
      </c>
      <c r="L15" s="120">
        <v>3.9739323940198003E-2</v>
      </c>
    </row>
    <row r="16" spans="1:12" ht="5.15" customHeight="1" x14ac:dyDescent="0.35">
      <c r="A16" s="24"/>
      <c r="B16" s="25"/>
      <c r="C16" s="123"/>
      <c r="D16" s="123"/>
      <c r="E16" s="123"/>
      <c r="F16" s="123"/>
      <c r="G16" s="123"/>
      <c r="H16" s="123"/>
      <c r="I16" s="123"/>
      <c r="J16" s="123"/>
      <c r="K16" s="123"/>
      <c r="L16" s="123"/>
    </row>
    <row r="17" spans="1:12" x14ac:dyDescent="0.35">
      <c r="A17" s="175" t="s">
        <v>32</v>
      </c>
      <c r="B17" s="25" t="s">
        <v>675</v>
      </c>
      <c r="C17" s="119">
        <v>7.4368031430106604E-2</v>
      </c>
      <c r="D17" s="119">
        <v>2.5132530060170402E-3</v>
      </c>
      <c r="E17" s="119">
        <v>2.76657022049131E-3</v>
      </c>
      <c r="F17" s="119">
        <v>1.44111318576067E-2</v>
      </c>
      <c r="G17" s="119">
        <v>0.74497827040971298</v>
      </c>
      <c r="H17" s="119">
        <v>8.2565351461209597E-4</v>
      </c>
      <c r="I17" s="119">
        <v>0.10738774783163001</v>
      </c>
      <c r="J17" s="119">
        <v>8.9792557292031706E-5</v>
      </c>
      <c r="K17" s="119">
        <v>1.3300978811876601E-3</v>
      </c>
      <c r="L17" s="120">
        <v>5.1329451291344197E-2</v>
      </c>
    </row>
    <row r="18" spans="1:12" x14ac:dyDescent="0.35">
      <c r="A18" s="175"/>
      <c r="B18" s="25" t="s">
        <v>766</v>
      </c>
      <c r="C18" s="119">
        <v>8.4622206456190105E-2</v>
      </c>
      <c r="D18" s="119">
        <v>4.3455125931181303E-3</v>
      </c>
      <c r="E18" s="119">
        <v>3.6138701667257898E-3</v>
      </c>
      <c r="F18" s="119">
        <v>9.58821094950928E-3</v>
      </c>
      <c r="G18" s="119">
        <v>0.67111859997635104</v>
      </c>
      <c r="H18" s="119">
        <v>7.9815537424618704E-4</v>
      </c>
      <c r="I18" s="119">
        <v>0.19890623152418099</v>
      </c>
      <c r="J18" s="119">
        <v>1.7736786094359701E-4</v>
      </c>
      <c r="K18" s="119">
        <v>2.2170982617949599E-4</v>
      </c>
      <c r="L18" s="120">
        <v>2.6608135272555299E-2</v>
      </c>
    </row>
    <row r="19" spans="1:12" x14ac:dyDescent="0.35">
      <c r="A19" s="175"/>
      <c r="B19" s="25" t="s">
        <v>40</v>
      </c>
      <c r="C19" s="119">
        <v>7.5289883628930701E-2</v>
      </c>
      <c r="D19" s="119">
        <v>2.6779734759611699E-3</v>
      </c>
      <c r="E19" s="119">
        <v>2.8427426396779301E-3</v>
      </c>
      <c r="F19" s="119">
        <v>1.39775503912698E-2</v>
      </c>
      <c r="G19" s="119">
        <v>0.73833827261172003</v>
      </c>
      <c r="H19" s="119">
        <v>8.2318142679465504E-4</v>
      </c>
      <c r="I19" s="119">
        <v>0.1156152761516</v>
      </c>
      <c r="J19" s="119">
        <v>9.7665593009535405E-5</v>
      </c>
      <c r="K19" s="119">
        <v>1.23045359356231E-3</v>
      </c>
      <c r="L19" s="120">
        <v>4.9107000487473698E-2</v>
      </c>
    </row>
    <row r="20" spans="1:12" ht="5.15" customHeight="1" x14ac:dyDescent="0.35">
      <c r="A20" s="24"/>
      <c r="B20" s="25"/>
      <c r="C20" s="123"/>
      <c r="D20" s="123"/>
      <c r="E20" s="123"/>
      <c r="F20" s="123"/>
      <c r="G20" s="123"/>
      <c r="H20" s="123"/>
      <c r="I20" s="123"/>
      <c r="J20" s="123"/>
      <c r="K20" s="123"/>
      <c r="L20" s="123"/>
    </row>
    <row r="21" spans="1:12" x14ac:dyDescent="0.35">
      <c r="A21" s="30" t="s">
        <v>5</v>
      </c>
      <c r="B21" s="31" t="s">
        <v>5</v>
      </c>
      <c r="C21" s="121">
        <v>0.29990689999905501</v>
      </c>
      <c r="D21" s="121">
        <v>1.6385481160098799E-2</v>
      </c>
      <c r="E21" s="121">
        <v>5.5980825282381103E-2</v>
      </c>
      <c r="F21" s="121">
        <v>9.8153526565111296E-2</v>
      </c>
      <c r="G21" s="121">
        <v>0.29283302179753901</v>
      </c>
      <c r="H21" s="121">
        <v>6.3980273837620394E-2</v>
      </c>
      <c r="I21" s="121">
        <v>7.9679349821784595E-2</v>
      </c>
      <c r="J21" s="121">
        <v>3.1456647211391998E-2</v>
      </c>
      <c r="K21" s="121">
        <v>1.45274120631926E-2</v>
      </c>
      <c r="L21" s="122">
        <v>4.7096562261825001E-2</v>
      </c>
    </row>
    <row r="22" spans="1:12" x14ac:dyDescent="0.35">
      <c r="A22" s="165" t="s">
        <v>819</v>
      </c>
      <c r="B22" s="165"/>
      <c r="C22" s="165"/>
      <c r="D22" s="165"/>
      <c r="E22" s="165"/>
      <c r="F22" s="165"/>
      <c r="G22" s="165"/>
      <c r="H22" s="165"/>
      <c r="I22" s="165"/>
      <c r="J22" s="165"/>
      <c r="K22" s="165"/>
      <c r="L22" s="165"/>
    </row>
    <row r="23" spans="1:12" x14ac:dyDescent="0.35">
      <c r="A23" s="165"/>
      <c r="B23" s="165"/>
      <c r="C23" s="165"/>
      <c r="D23" s="165"/>
      <c r="E23" s="165"/>
      <c r="F23" s="165"/>
      <c r="G23" s="165"/>
      <c r="H23" s="165"/>
      <c r="I23" s="165"/>
      <c r="J23" s="165"/>
      <c r="K23" s="165"/>
      <c r="L23" s="165"/>
    </row>
    <row r="24" spans="1:12" x14ac:dyDescent="0.35">
      <c r="A24" s="19" t="s">
        <v>681</v>
      </c>
    </row>
    <row r="25" spans="1:12" x14ac:dyDescent="0.35">
      <c r="A25" s="17" t="s">
        <v>662</v>
      </c>
    </row>
    <row r="26" spans="1:12" x14ac:dyDescent="0.35">
      <c r="A26" s="18" t="s">
        <v>807</v>
      </c>
    </row>
  </sheetData>
  <mergeCells count="3">
    <mergeCell ref="A7:A15"/>
    <mergeCell ref="A17:A19"/>
    <mergeCell ref="A22:L23"/>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27"/>
  <sheetViews>
    <sheetView showGridLines="0" workbookViewId="0"/>
  </sheetViews>
  <sheetFormatPr baseColWidth="10" defaultColWidth="8.7265625" defaultRowHeight="14.5" x14ac:dyDescent="0.35"/>
  <cols>
    <col min="1" max="1" width="15.54296875" customWidth="1"/>
    <col min="2" max="2" width="56.7265625" bestFit="1" customWidth="1"/>
    <col min="3" max="12" width="10.54296875" customWidth="1"/>
  </cols>
  <sheetData>
    <row r="1" spans="1:12" ht="15" x14ac:dyDescent="0.35">
      <c r="A1" s="3" t="s">
        <v>683</v>
      </c>
    </row>
    <row r="2" spans="1:12" x14ac:dyDescent="0.35">
      <c r="A2" s="1" t="str">
        <f>HYPERLINK("#'Sommaire'!A1", "Retour au sommaire")</f>
        <v>Retour au sommaire</v>
      </c>
    </row>
    <row r="4" spans="1:12" ht="43.5" x14ac:dyDescent="0.35">
      <c r="A4" s="37" t="s">
        <v>25</v>
      </c>
      <c r="B4" s="38" t="s">
        <v>26</v>
      </c>
      <c r="C4" s="12" t="s">
        <v>8</v>
      </c>
      <c r="D4" s="32" t="s">
        <v>14</v>
      </c>
      <c r="E4" s="32" t="s">
        <v>15</v>
      </c>
      <c r="F4" s="32" t="s">
        <v>16</v>
      </c>
      <c r="G4" s="32" t="s">
        <v>17</v>
      </c>
      <c r="H4" s="32" t="s">
        <v>18</v>
      </c>
      <c r="I4" s="32" t="s">
        <v>19</v>
      </c>
      <c r="J4" s="32" t="s">
        <v>20</v>
      </c>
      <c r="K4" s="32" t="s">
        <v>21</v>
      </c>
      <c r="L4" s="39" t="s">
        <v>22</v>
      </c>
    </row>
    <row r="5" spans="1:12" x14ac:dyDescent="0.35">
      <c r="A5" s="24" t="s">
        <v>37</v>
      </c>
      <c r="B5" s="25" t="s">
        <v>38</v>
      </c>
      <c r="C5" s="119">
        <v>0.29195711635823102</v>
      </c>
      <c r="D5" s="119">
        <v>5.5563585303708703E-2</v>
      </c>
      <c r="E5" s="119">
        <v>0.124197953028159</v>
      </c>
      <c r="F5" s="119">
        <v>8.8559346637255898E-2</v>
      </c>
      <c r="G5" s="119">
        <v>5.3465948005941302E-2</v>
      </c>
      <c r="H5" s="119">
        <v>0.129804555583096</v>
      </c>
      <c r="I5" s="119">
        <v>5.8284473269679497E-2</v>
      </c>
      <c r="J5" s="119">
        <v>0.112871273529157</v>
      </c>
      <c r="K5" s="119">
        <v>3.6500356187834898E-2</v>
      </c>
      <c r="L5" s="120">
        <v>4.8795392096937999E-2</v>
      </c>
    </row>
    <row r="6" spans="1:12" ht="5.15" customHeight="1" x14ac:dyDescent="0.35">
      <c r="A6" s="24"/>
      <c r="B6" s="25"/>
      <c r="C6" s="123"/>
      <c r="D6" s="123"/>
      <c r="E6" s="123"/>
      <c r="F6" s="123"/>
      <c r="G6" s="123"/>
      <c r="H6" s="123"/>
      <c r="I6" s="123"/>
      <c r="J6" s="123"/>
      <c r="K6" s="123"/>
      <c r="L6" s="123"/>
    </row>
    <row r="7" spans="1:12" x14ac:dyDescent="0.35">
      <c r="A7" s="175" t="s">
        <v>4</v>
      </c>
      <c r="B7" s="25" t="s">
        <v>27</v>
      </c>
      <c r="C7" s="119">
        <v>0.72485721380680401</v>
      </c>
      <c r="D7" s="119">
        <v>3.4765333995530202E-2</v>
      </c>
      <c r="E7" s="119">
        <v>8.9396573131363295E-3</v>
      </c>
      <c r="F7" s="119">
        <v>4.3704991308666501E-2</v>
      </c>
      <c r="G7" s="119">
        <v>7.9960268189719394E-2</v>
      </c>
      <c r="H7" s="119">
        <v>1.19195430841818E-2</v>
      </c>
      <c r="I7" s="119">
        <v>3.2530419667246097E-2</v>
      </c>
      <c r="J7" s="119">
        <v>0</v>
      </c>
      <c r="K7" s="119">
        <v>2.2349143282840802E-3</v>
      </c>
      <c r="L7" s="120">
        <v>6.1087658306431598E-2</v>
      </c>
    </row>
    <row r="8" spans="1:12" x14ac:dyDescent="0.35">
      <c r="A8" s="175"/>
      <c r="B8" s="25" t="s">
        <v>765</v>
      </c>
      <c r="C8" s="119">
        <v>0.145325536258917</v>
      </c>
      <c r="D8" s="119">
        <v>4.84082373402566E-2</v>
      </c>
      <c r="E8" s="119">
        <v>4.7740276762533701E-2</v>
      </c>
      <c r="F8" s="119">
        <v>0.20564363673027</v>
      </c>
      <c r="G8" s="119">
        <v>0.29576790260378599</v>
      </c>
      <c r="H8" s="119">
        <v>3.03859047715071E-2</v>
      </c>
      <c r="I8" s="119">
        <v>0.20900864567842101</v>
      </c>
      <c r="J8" s="119">
        <v>4.5748998059133399E-3</v>
      </c>
      <c r="K8" s="119">
        <v>8.8221208378494204E-4</v>
      </c>
      <c r="L8" s="120">
        <v>1.22627479646107E-2</v>
      </c>
    </row>
    <row r="9" spans="1:12" x14ac:dyDescent="0.35">
      <c r="A9" s="175"/>
      <c r="B9" s="25" t="s">
        <v>763</v>
      </c>
      <c r="C9" s="119">
        <v>0.13751593258745201</v>
      </c>
      <c r="D9" s="119">
        <v>9.5595524713213403E-3</v>
      </c>
      <c r="E9" s="119">
        <v>4.2486899872539296E-3</v>
      </c>
      <c r="F9" s="119">
        <v>6.7129301798612095E-2</v>
      </c>
      <c r="G9" s="119">
        <v>0.68552612944342195</v>
      </c>
      <c r="H9" s="119">
        <v>1.20379549638861E-3</v>
      </c>
      <c r="I9" s="119">
        <v>2.6412689420761901E-2</v>
      </c>
      <c r="J9" s="119">
        <v>0</v>
      </c>
      <c r="K9" s="119">
        <v>7.7892649766322097E-3</v>
      </c>
      <c r="L9" s="120">
        <v>6.0614643818156101E-2</v>
      </c>
    </row>
    <row r="10" spans="1:12" x14ac:dyDescent="0.35">
      <c r="A10" s="175"/>
      <c r="B10" s="25" t="s">
        <v>28</v>
      </c>
      <c r="C10" s="119">
        <v>8.6609304961615702E-2</v>
      </c>
      <c r="D10" s="119">
        <v>7.2749755268174598E-3</v>
      </c>
      <c r="E10" s="119">
        <v>4.1836261528157004E-3</v>
      </c>
      <c r="F10" s="119">
        <v>0.3573325089735</v>
      </c>
      <c r="G10" s="119">
        <v>0.406838751781819</v>
      </c>
      <c r="H10" s="119">
        <v>4.4154773558658399E-2</v>
      </c>
      <c r="I10" s="119">
        <v>1.0520892369519299E-2</v>
      </c>
      <c r="J10" s="119">
        <v>4.8087656928916103E-2</v>
      </c>
      <c r="K10" s="119">
        <v>3.5584866127397899E-3</v>
      </c>
      <c r="L10" s="120">
        <v>3.1439023133597803E-2</v>
      </c>
    </row>
    <row r="11" spans="1:12" x14ac:dyDescent="0.35">
      <c r="A11" s="175"/>
      <c r="B11" s="25" t="s">
        <v>29</v>
      </c>
      <c r="C11" s="119">
        <v>0.14545739430183099</v>
      </c>
      <c r="D11" s="119">
        <v>1.9742511686209E-2</v>
      </c>
      <c r="E11" s="119">
        <v>1.0994176481341199E-2</v>
      </c>
      <c r="F11" s="119">
        <v>0.10612905753009701</v>
      </c>
      <c r="G11" s="119">
        <v>0.58621680202647997</v>
      </c>
      <c r="H11" s="119">
        <v>1.6530436372182902E-2</v>
      </c>
      <c r="I11" s="119">
        <v>8.2834982895046094E-2</v>
      </c>
      <c r="J11" s="119">
        <v>1.0524116679288599E-2</v>
      </c>
      <c r="K11" s="119">
        <v>1.9846969419998399E-3</v>
      </c>
      <c r="L11" s="120">
        <v>1.95858250855248E-2</v>
      </c>
    </row>
    <row r="12" spans="1:12" x14ac:dyDescent="0.35">
      <c r="A12" s="175"/>
      <c r="B12" s="25" t="s">
        <v>764</v>
      </c>
      <c r="C12" s="119">
        <v>0.17773566855544901</v>
      </c>
      <c r="D12" s="119">
        <v>3.7530355434542599E-3</v>
      </c>
      <c r="E12" s="119">
        <v>1.7845316064463901E-3</v>
      </c>
      <c r="F12" s="119">
        <v>3.0079476046802601E-2</v>
      </c>
      <c r="G12" s="119">
        <v>8.0248730590919096E-2</v>
      </c>
      <c r="H12" s="119">
        <v>8.0395908455368308E-3</v>
      </c>
      <c r="I12" s="119">
        <v>8.29715210832291E-3</v>
      </c>
      <c r="J12" s="119">
        <v>9.1986165280741794E-5</v>
      </c>
      <c r="K12" s="119">
        <v>1.30620354698653E-3</v>
      </c>
      <c r="L12" s="120">
        <v>0.68866362499080103</v>
      </c>
    </row>
    <row r="13" spans="1:12" x14ac:dyDescent="0.35">
      <c r="A13" s="175"/>
      <c r="B13" s="25" t="s">
        <v>30</v>
      </c>
      <c r="C13" s="119">
        <v>0.156693261270094</v>
      </c>
      <c r="D13" s="119">
        <v>7.7662283895246001E-3</v>
      </c>
      <c r="E13" s="119">
        <v>2.8105075288440001E-3</v>
      </c>
      <c r="F13" s="119">
        <v>0.260089866209955</v>
      </c>
      <c r="G13" s="119">
        <v>0.46713642341547201</v>
      </c>
      <c r="H13" s="119">
        <v>1.50885840253183E-2</v>
      </c>
      <c r="I13" s="119">
        <v>3.2548952161639701E-2</v>
      </c>
      <c r="J13" s="119">
        <v>1.75077420265108E-4</v>
      </c>
      <c r="K13" s="119">
        <v>2.7434631755542501E-2</v>
      </c>
      <c r="L13" s="120">
        <v>3.0256467823344801E-2</v>
      </c>
    </row>
    <row r="14" spans="1:12" x14ac:dyDescent="0.35">
      <c r="A14" s="175"/>
      <c r="B14" s="25" t="s">
        <v>31</v>
      </c>
      <c r="C14" s="119">
        <v>0.12115962763992701</v>
      </c>
      <c r="D14" s="119">
        <v>4.5848353508292097E-2</v>
      </c>
      <c r="E14" s="119">
        <v>4.82959991397005E-2</v>
      </c>
      <c r="F14" s="119">
        <v>3.3282837492226901E-2</v>
      </c>
      <c r="G14" s="119">
        <v>0.10105713978464501</v>
      </c>
      <c r="H14" s="119">
        <v>3.3897671113106002E-4</v>
      </c>
      <c r="I14" s="119">
        <v>0.640595850925056</v>
      </c>
      <c r="J14" s="119">
        <v>5.3768719696650898E-5</v>
      </c>
      <c r="K14" s="119">
        <v>2.9222130269918999E-4</v>
      </c>
      <c r="L14" s="120">
        <v>9.0752247766260393E-3</v>
      </c>
    </row>
    <row r="15" spans="1:12" x14ac:dyDescent="0.35">
      <c r="A15" s="175"/>
      <c r="B15" s="25" t="s">
        <v>39</v>
      </c>
      <c r="C15" s="119">
        <v>0.138728194566487</v>
      </c>
      <c r="D15" s="119">
        <v>1.8269331012810398E-2</v>
      </c>
      <c r="E15" s="119">
        <v>1.54294917756894E-2</v>
      </c>
      <c r="F15" s="119">
        <v>0.20954705122667899</v>
      </c>
      <c r="G15" s="119">
        <v>0.35932450229676499</v>
      </c>
      <c r="H15" s="119">
        <v>1.6593831181956099E-2</v>
      </c>
      <c r="I15" s="119">
        <v>0.17520887897891299</v>
      </c>
      <c r="J15" s="119">
        <v>7.9594220536202496E-3</v>
      </c>
      <c r="K15" s="119">
        <v>1.49656708701323E-2</v>
      </c>
      <c r="L15" s="120">
        <v>4.3973626036948203E-2</v>
      </c>
    </row>
    <row r="16" spans="1:12" ht="5.15" customHeight="1" x14ac:dyDescent="0.35">
      <c r="A16" s="24"/>
      <c r="B16" s="25"/>
      <c r="C16" s="123"/>
      <c r="D16" s="123"/>
      <c r="E16" s="123"/>
      <c r="F16" s="123"/>
      <c r="G16" s="123"/>
      <c r="H16" s="123"/>
      <c r="I16" s="123"/>
      <c r="J16" s="123"/>
      <c r="K16" s="123"/>
      <c r="L16" s="123"/>
    </row>
    <row r="17" spans="1:12" x14ac:dyDescent="0.35">
      <c r="A17" s="175" t="s">
        <v>32</v>
      </c>
      <c r="B17" s="25" t="s">
        <v>675</v>
      </c>
      <c r="C17" s="119">
        <v>9.0011983638866602E-2</v>
      </c>
      <c r="D17" s="119">
        <v>1.23926672014737E-2</v>
      </c>
      <c r="E17" s="119">
        <v>1.0227689138465499E-2</v>
      </c>
      <c r="F17" s="119">
        <v>3.00363470699508E-2</v>
      </c>
      <c r="G17" s="119">
        <v>0.60948985352229801</v>
      </c>
      <c r="H17" s="119">
        <v>1.6281902724544701E-3</v>
      </c>
      <c r="I17" s="119">
        <v>0.20156777688643299</v>
      </c>
      <c r="J17" s="119">
        <v>1.97086292103673E-4</v>
      </c>
      <c r="K17" s="119">
        <v>2.10555506036387E-3</v>
      </c>
      <c r="L17" s="120">
        <v>4.23428509175902E-2</v>
      </c>
    </row>
    <row r="18" spans="1:12" x14ac:dyDescent="0.35">
      <c r="A18" s="175"/>
      <c r="B18" s="25" t="s">
        <v>766</v>
      </c>
      <c r="C18" s="119">
        <v>9.9774658926690699E-2</v>
      </c>
      <c r="D18" s="119">
        <v>1.7966051877434001E-2</v>
      </c>
      <c r="E18" s="119">
        <v>1.3949102309745999E-2</v>
      </c>
      <c r="F18" s="119">
        <v>1.5577926372253701E-2</v>
      </c>
      <c r="G18" s="119">
        <v>0.43122198545080498</v>
      </c>
      <c r="H18" s="119">
        <v>1.1511989614715801E-3</v>
      </c>
      <c r="I18" s="119">
        <v>0.39925784407377501</v>
      </c>
      <c r="J18" s="119">
        <v>9.7974379699708504E-5</v>
      </c>
      <c r="K18" s="119">
        <v>3.0616993656158899E-4</v>
      </c>
      <c r="L18" s="120">
        <v>2.0697087711563401E-2</v>
      </c>
    </row>
    <row r="19" spans="1:12" x14ac:dyDescent="0.35">
      <c r="A19" s="175"/>
      <c r="B19" s="25" t="s">
        <v>40</v>
      </c>
      <c r="C19" s="119">
        <v>9.0742410414857005E-2</v>
      </c>
      <c r="D19" s="119">
        <v>1.2809658372458701E-2</v>
      </c>
      <c r="E19" s="119">
        <v>1.05061189483985E-2</v>
      </c>
      <c r="F19" s="119">
        <v>2.8954592601551799E-2</v>
      </c>
      <c r="G19" s="119">
        <v>0.59615215455155202</v>
      </c>
      <c r="H19" s="119">
        <v>1.5925025930853499E-3</v>
      </c>
      <c r="I19" s="119">
        <v>0.21635861179221599</v>
      </c>
      <c r="J19" s="119">
        <v>1.89670907231684E-4</v>
      </c>
      <c r="K19" s="119">
        <v>1.9709281229727199E-3</v>
      </c>
      <c r="L19" s="120">
        <v>4.0723351695676202E-2</v>
      </c>
    </row>
    <row r="20" spans="1:12" ht="5.15" customHeight="1" x14ac:dyDescent="0.35">
      <c r="A20" s="24"/>
      <c r="B20" s="25"/>
      <c r="C20" s="123"/>
      <c r="D20" s="123"/>
      <c r="E20" s="123"/>
      <c r="F20" s="123"/>
      <c r="G20" s="123"/>
      <c r="H20" s="123"/>
      <c r="I20" s="123"/>
      <c r="J20" s="123"/>
      <c r="K20" s="123"/>
      <c r="L20" s="123"/>
    </row>
    <row r="21" spans="1:12" x14ac:dyDescent="0.35">
      <c r="A21" s="30" t="s">
        <v>5</v>
      </c>
      <c r="B21" s="31" t="s">
        <v>5</v>
      </c>
      <c r="C21" s="121">
        <v>0.23782326800262599</v>
      </c>
      <c r="D21" s="121">
        <v>4.3111783881907402E-2</v>
      </c>
      <c r="E21" s="121">
        <v>8.91624259500719E-2</v>
      </c>
      <c r="F21" s="121">
        <v>0.105877375153175</v>
      </c>
      <c r="G21" s="121">
        <v>0.17793564859185201</v>
      </c>
      <c r="H21" s="121">
        <v>9.2188721591890593E-2</v>
      </c>
      <c r="I21" s="121">
        <v>0.10011993859758</v>
      </c>
      <c r="J21" s="121">
        <v>7.8726445735675304E-2</v>
      </c>
      <c r="K21" s="121">
        <v>2.8164990639927001E-2</v>
      </c>
      <c r="L21" s="122">
        <v>4.6889401855294902E-2</v>
      </c>
    </row>
    <row r="22" spans="1:12" x14ac:dyDescent="0.35">
      <c r="A22" s="165" t="s">
        <v>820</v>
      </c>
      <c r="B22" s="165"/>
      <c r="C22" s="165"/>
      <c r="D22" s="165"/>
      <c r="E22" s="165"/>
      <c r="F22" s="165"/>
      <c r="G22" s="165"/>
      <c r="H22" s="165"/>
      <c r="I22" s="165"/>
      <c r="J22" s="165"/>
      <c r="K22" s="165"/>
      <c r="L22" s="165"/>
    </row>
    <row r="23" spans="1:12" x14ac:dyDescent="0.35">
      <c r="A23" s="165"/>
      <c r="B23" s="165"/>
      <c r="C23" s="165"/>
      <c r="D23" s="165"/>
      <c r="E23" s="165"/>
      <c r="F23" s="165"/>
      <c r="G23" s="165"/>
      <c r="H23" s="165"/>
      <c r="I23" s="165"/>
      <c r="J23" s="165"/>
      <c r="K23" s="165"/>
      <c r="L23" s="165"/>
    </row>
    <row r="25" spans="1:12" x14ac:dyDescent="0.35">
      <c r="A25" s="19" t="s">
        <v>682</v>
      </c>
    </row>
    <row r="26" spans="1:12" x14ac:dyDescent="0.35">
      <c r="A26" s="17" t="s">
        <v>662</v>
      </c>
      <c r="B26" s="40"/>
    </row>
    <row r="27" spans="1:12" x14ac:dyDescent="0.35">
      <c r="A27" s="18" t="s">
        <v>807</v>
      </c>
    </row>
  </sheetData>
  <mergeCells count="3">
    <mergeCell ref="A7:A15"/>
    <mergeCell ref="A17:A19"/>
    <mergeCell ref="A22:L23"/>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8"/>
  <sheetViews>
    <sheetView showGridLines="0" zoomScaleNormal="100" workbookViewId="0"/>
  </sheetViews>
  <sheetFormatPr baseColWidth="10" defaultColWidth="8.7265625" defaultRowHeight="14.5" x14ac:dyDescent="0.35"/>
  <cols>
    <col min="1" max="1" width="15.54296875" customWidth="1"/>
    <col min="2" max="2" width="26.81640625" bestFit="1" customWidth="1"/>
    <col min="3" max="9" width="15.54296875" customWidth="1"/>
  </cols>
  <sheetData>
    <row r="1" spans="1:9" ht="15" x14ac:dyDescent="0.35">
      <c r="A1" s="3" t="s">
        <v>41</v>
      </c>
    </row>
    <row r="2" spans="1:9" x14ac:dyDescent="0.35">
      <c r="A2" s="1" t="str">
        <f>HYPERLINK("#'Sommaire'!A1", "Retour au sommaire")</f>
        <v>Retour au sommaire</v>
      </c>
    </row>
    <row r="4" spans="1:9" ht="16.5" customHeight="1" x14ac:dyDescent="0.35">
      <c r="A4" s="172" t="s">
        <v>660</v>
      </c>
      <c r="B4" s="172" t="s">
        <v>684</v>
      </c>
      <c r="C4" s="172" t="s">
        <v>804</v>
      </c>
      <c r="D4" s="172" t="s">
        <v>43</v>
      </c>
      <c r="E4" s="181" t="s">
        <v>665</v>
      </c>
      <c r="F4" s="182"/>
      <c r="G4" s="182"/>
      <c r="H4" s="182"/>
      <c r="I4" s="182"/>
    </row>
    <row r="5" spans="1:9" ht="36.75" customHeight="1" x14ac:dyDescent="0.35">
      <c r="A5" s="172"/>
      <c r="B5" s="172"/>
      <c r="C5" s="173"/>
      <c r="D5" s="173"/>
      <c r="E5" s="12" t="s">
        <v>10</v>
      </c>
      <c r="F5" s="12" t="s">
        <v>11</v>
      </c>
      <c r="G5" s="12" t="s">
        <v>12</v>
      </c>
      <c r="H5" s="12" t="s">
        <v>13</v>
      </c>
      <c r="I5" s="13" t="s">
        <v>667</v>
      </c>
    </row>
    <row r="6" spans="1:9" x14ac:dyDescent="0.35">
      <c r="A6" s="180" t="s">
        <v>37</v>
      </c>
      <c r="B6" s="5" t="s">
        <v>8</v>
      </c>
      <c r="C6" s="124">
        <v>0.54198615170026698</v>
      </c>
      <c r="D6" s="125">
        <v>0.92818069714129803</v>
      </c>
      <c r="E6" s="119">
        <v>0.16516519112832601</v>
      </c>
      <c r="F6" s="119">
        <v>0.25302888827408099</v>
      </c>
      <c r="G6" s="119">
        <v>0.29121420666758902</v>
      </c>
      <c r="H6" s="119">
        <v>0.186024461659058</v>
      </c>
      <c r="I6" s="120">
        <v>0.104567252270946</v>
      </c>
    </row>
    <row r="7" spans="1:9" x14ac:dyDescent="0.35">
      <c r="A7" s="180"/>
      <c r="B7" s="5" t="s">
        <v>14</v>
      </c>
      <c r="C7" s="124">
        <v>0.17050465228521899</v>
      </c>
      <c r="D7" s="125">
        <v>0.29199846993775402</v>
      </c>
      <c r="E7" s="119">
        <v>4.2322807596119503E-3</v>
      </c>
      <c r="F7" s="119">
        <v>0.13969274740978899</v>
      </c>
      <c r="G7" s="119">
        <v>0.29849488370388699</v>
      </c>
      <c r="H7" s="119">
        <v>0.30419288940189299</v>
      </c>
      <c r="I7" s="120">
        <v>0.25338719872481902</v>
      </c>
    </row>
    <row r="8" spans="1:9" x14ac:dyDescent="0.35">
      <c r="A8" s="180"/>
      <c r="B8" s="5" t="s">
        <v>15</v>
      </c>
      <c r="C8" s="124">
        <v>0.101880126143547</v>
      </c>
      <c r="D8" s="125">
        <v>0.17447524482333401</v>
      </c>
      <c r="E8" s="119">
        <v>7.9416183730414303E-3</v>
      </c>
      <c r="F8" s="119">
        <v>7.8802931346395599E-2</v>
      </c>
      <c r="G8" s="119">
        <v>0.28030233342532102</v>
      </c>
      <c r="H8" s="119">
        <v>0.32275472970901198</v>
      </c>
      <c r="I8" s="120">
        <v>0.31019838714622999</v>
      </c>
    </row>
    <row r="9" spans="1:9" x14ac:dyDescent="0.35">
      <c r="A9" s="180"/>
      <c r="B9" s="5" t="s">
        <v>16</v>
      </c>
      <c r="C9" s="124">
        <v>0.21210265798010999</v>
      </c>
      <c r="D9" s="125">
        <v>0.36323731211932297</v>
      </c>
      <c r="E9" s="119">
        <v>6.4436311150059301E-3</v>
      </c>
      <c r="F9" s="119">
        <v>0.19027490371374101</v>
      </c>
      <c r="G9" s="119">
        <v>0.34599721635135799</v>
      </c>
      <c r="H9" s="119">
        <v>0.26603727732651899</v>
      </c>
      <c r="I9" s="120">
        <v>0.19124697149337599</v>
      </c>
    </row>
    <row r="10" spans="1:9" x14ac:dyDescent="0.35">
      <c r="A10" s="180"/>
      <c r="B10" s="5" t="s">
        <v>17</v>
      </c>
      <c r="C10" s="124">
        <v>0.14778288190208699</v>
      </c>
      <c r="D10" s="125">
        <v>0.25308620509788898</v>
      </c>
      <c r="E10" s="119">
        <v>3.3895617984653403E-2</v>
      </c>
      <c r="F10" s="119">
        <v>0.19406218952797699</v>
      </c>
      <c r="G10" s="119">
        <v>0.376646162301562</v>
      </c>
      <c r="H10" s="119">
        <v>0.23717420254930599</v>
      </c>
      <c r="I10" s="120">
        <v>0.158221827636502</v>
      </c>
    </row>
    <row r="11" spans="1:9" x14ac:dyDescent="0.35">
      <c r="A11" s="180"/>
      <c r="B11" s="5" t="s">
        <v>18</v>
      </c>
      <c r="C11" s="124">
        <v>0.14984622545581799</v>
      </c>
      <c r="D11" s="125">
        <v>0.25661979290661002</v>
      </c>
      <c r="E11" s="119">
        <v>3.9088966487726097E-3</v>
      </c>
      <c r="F11" s="119">
        <v>0.16324594777714099</v>
      </c>
      <c r="G11" s="119">
        <v>0.31560952728409902</v>
      </c>
      <c r="H11" s="119">
        <v>0.29173919841559398</v>
      </c>
      <c r="I11" s="120">
        <v>0.225496429874394</v>
      </c>
    </row>
    <row r="12" spans="1:9" ht="14.15" customHeight="1" x14ac:dyDescent="0.35">
      <c r="A12" s="180"/>
      <c r="B12" s="5" t="s">
        <v>19</v>
      </c>
      <c r="C12" s="124">
        <v>7.1582870343614602E-2</v>
      </c>
      <c r="D12" s="125">
        <v>0.122589550102851</v>
      </c>
      <c r="E12" s="119">
        <v>1.3572192279997401E-2</v>
      </c>
      <c r="F12" s="119">
        <v>0.116105522703965</v>
      </c>
      <c r="G12" s="119">
        <v>0.24645966527744401</v>
      </c>
      <c r="H12" s="119">
        <v>0.34517445285736098</v>
      </c>
      <c r="I12" s="120">
        <v>0.27868816688123199</v>
      </c>
    </row>
    <row r="13" spans="1:9" ht="14.15" customHeight="1" x14ac:dyDescent="0.35">
      <c r="A13" s="180"/>
      <c r="B13" s="5" t="s">
        <v>20</v>
      </c>
      <c r="C13" s="124">
        <v>6.3352925465033294E-2</v>
      </c>
      <c r="D13" s="125">
        <v>0.108495322877908</v>
      </c>
      <c r="E13" s="119">
        <v>1.9230769230769199E-3</v>
      </c>
      <c r="F13" s="119">
        <v>3.3826429980276101E-2</v>
      </c>
      <c r="G13" s="119">
        <v>0.23641518737672601</v>
      </c>
      <c r="H13" s="119">
        <v>0.38219921104536497</v>
      </c>
      <c r="I13" s="120">
        <v>0.34563609467455603</v>
      </c>
    </row>
    <row r="14" spans="1:9" ht="14.15" customHeight="1" x14ac:dyDescent="0.35">
      <c r="A14" s="180"/>
      <c r="B14" s="5" t="s">
        <v>21</v>
      </c>
      <c r="C14" s="124">
        <v>2.5625446133612801E-2</v>
      </c>
      <c r="D14" s="125">
        <v>4.3884967138435899E-2</v>
      </c>
      <c r="E14" s="119">
        <v>1.5421187370474199E-2</v>
      </c>
      <c r="F14" s="119">
        <v>0.13946117274167999</v>
      </c>
      <c r="G14" s="119">
        <v>0.33018407899548902</v>
      </c>
      <c r="H14" s="119">
        <v>0.34670242594172901</v>
      </c>
      <c r="I14" s="120">
        <v>0.168231134950628</v>
      </c>
    </row>
    <row r="15" spans="1:9" x14ac:dyDescent="0.35">
      <c r="A15" s="180"/>
      <c r="B15" s="5" t="s">
        <v>769</v>
      </c>
      <c r="C15" s="124">
        <v>0.14697535077621399</v>
      </c>
      <c r="D15" s="125">
        <v>0.25170326422195499</v>
      </c>
      <c r="E15" s="119">
        <v>1.56646864405879E-2</v>
      </c>
      <c r="F15" s="119">
        <v>0.20001700373019299</v>
      </c>
      <c r="G15" s="119">
        <v>0.31903248775200099</v>
      </c>
      <c r="H15" s="119">
        <v>0.26132607840845101</v>
      </c>
      <c r="I15" s="120">
        <v>0.20395974366876701</v>
      </c>
    </row>
    <row r="16" spans="1:9" x14ac:dyDescent="0.35">
      <c r="A16" s="180"/>
      <c r="B16" s="5" t="s">
        <v>5</v>
      </c>
      <c r="C16" s="126">
        <v>0.58392310179421902</v>
      </c>
      <c r="D16" s="127">
        <v>1</v>
      </c>
      <c r="E16" s="119">
        <v>0.174338823189538</v>
      </c>
      <c r="F16" s="119">
        <v>0.26194291155865701</v>
      </c>
      <c r="G16" s="119">
        <v>0.28633830960221102</v>
      </c>
      <c r="H16" s="119">
        <v>0.178525094893283</v>
      </c>
      <c r="I16" s="120">
        <v>9.8854860756310795E-2</v>
      </c>
    </row>
    <row r="17" spans="1:9" ht="5.15" customHeight="1" x14ac:dyDescent="0.35">
      <c r="A17" s="29"/>
      <c r="B17" s="78"/>
      <c r="C17" s="128"/>
      <c r="D17" s="128"/>
      <c r="E17" s="128"/>
      <c r="F17" s="128"/>
      <c r="G17" s="128"/>
      <c r="H17" s="128"/>
      <c r="I17" s="129"/>
    </row>
    <row r="18" spans="1:9" x14ac:dyDescent="0.35">
      <c r="A18" s="180" t="s">
        <v>4</v>
      </c>
      <c r="B18" s="5" t="s">
        <v>8</v>
      </c>
      <c r="C18" s="130">
        <v>0.13032802632832599</v>
      </c>
      <c r="D18" s="131">
        <v>0.59195907884841903</v>
      </c>
      <c r="E18" s="132">
        <v>3.5846546578937898E-2</v>
      </c>
      <c r="F18" s="132">
        <v>0.17300063519457301</v>
      </c>
      <c r="G18" s="132">
        <v>0.43915914620261498</v>
      </c>
      <c r="H18" s="132">
        <v>0.250050935413895</v>
      </c>
      <c r="I18" s="133">
        <v>0.101942736609979</v>
      </c>
    </row>
    <row r="19" spans="1:9" x14ac:dyDescent="0.35">
      <c r="A19" s="180" t="s">
        <v>4</v>
      </c>
      <c r="B19" s="5" t="s">
        <v>14</v>
      </c>
      <c r="C19" s="124">
        <v>2.7073379119463101E-2</v>
      </c>
      <c r="D19" s="125">
        <v>0.12296919562410399</v>
      </c>
      <c r="E19" s="119">
        <v>1.7884959326140901E-3</v>
      </c>
      <c r="F19" s="119">
        <v>5.9770380199619201E-2</v>
      </c>
      <c r="G19" s="119">
        <v>0.22471585992038301</v>
      </c>
      <c r="H19" s="119">
        <v>0.39087290140195002</v>
      </c>
      <c r="I19" s="120">
        <v>0.32285236254543398</v>
      </c>
    </row>
    <row r="20" spans="1:9" x14ac:dyDescent="0.35">
      <c r="A20" s="180" t="s">
        <v>4</v>
      </c>
      <c r="B20" s="5" t="s">
        <v>15</v>
      </c>
      <c r="C20" s="124">
        <v>9.1155737922567603E-3</v>
      </c>
      <c r="D20" s="125">
        <v>4.14035784724094E-2</v>
      </c>
      <c r="E20" s="119">
        <v>3.2556545579163799E-3</v>
      </c>
      <c r="F20" s="119">
        <v>5.4832076764907499E-2</v>
      </c>
      <c r="G20" s="119">
        <v>0.17529129540781399</v>
      </c>
      <c r="H20" s="119">
        <v>0.31973954763536699</v>
      </c>
      <c r="I20" s="120">
        <v>0.44688142563399602</v>
      </c>
    </row>
    <row r="21" spans="1:9" x14ac:dyDescent="0.35">
      <c r="A21" s="180" t="s">
        <v>4</v>
      </c>
      <c r="B21" s="5" t="s">
        <v>16</v>
      </c>
      <c r="C21" s="124">
        <v>0.13832523979925701</v>
      </c>
      <c r="D21" s="125">
        <v>0.62828298593867504</v>
      </c>
      <c r="E21" s="119">
        <v>1.8213846136474001E-2</v>
      </c>
      <c r="F21" s="119">
        <v>0.27685497803724102</v>
      </c>
      <c r="G21" s="119">
        <v>0.40960263778949602</v>
      </c>
      <c r="H21" s="119">
        <v>0.20995042852787399</v>
      </c>
      <c r="I21" s="120">
        <v>8.5378109508915001E-2</v>
      </c>
    </row>
    <row r="22" spans="1:9" x14ac:dyDescent="0.35">
      <c r="A22" s="180" t="s">
        <v>4</v>
      </c>
      <c r="B22" s="5" t="s">
        <v>17</v>
      </c>
      <c r="C22" s="124">
        <v>0.18018877797267499</v>
      </c>
      <c r="D22" s="125">
        <v>0.81843012614044297</v>
      </c>
      <c r="E22" s="119">
        <v>0.13595582562564501</v>
      </c>
      <c r="F22" s="119">
        <v>0.27460753634243801</v>
      </c>
      <c r="G22" s="119">
        <v>0.34423245290869497</v>
      </c>
      <c r="H22" s="119">
        <v>0.17473842979863199</v>
      </c>
      <c r="I22" s="120">
        <v>7.0465755324589804E-2</v>
      </c>
    </row>
    <row r="23" spans="1:9" x14ac:dyDescent="0.35">
      <c r="A23" s="180" t="s">
        <v>4</v>
      </c>
      <c r="B23" s="5" t="s">
        <v>18</v>
      </c>
      <c r="C23" s="124">
        <v>1.9137081923017399E-2</v>
      </c>
      <c r="D23" s="125">
        <v>8.6921974544886996E-2</v>
      </c>
      <c r="E23" s="119">
        <v>3.1831537708129302E-3</v>
      </c>
      <c r="F23" s="119">
        <v>6.01534443356187E-2</v>
      </c>
      <c r="G23" s="119">
        <v>0.27326150832517099</v>
      </c>
      <c r="H23" s="119">
        <v>0.41421808684296402</v>
      </c>
      <c r="I23" s="120">
        <v>0.249183806725433</v>
      </c>
    </row>
    <row r="24" spans="1:9" ht="14.15" customHeight="1" x14ac:dyDescent="0.35">
      <c r="A24" s="180" t="s">
        <v>4</v>
      </c>
      <c r="B24" s="5" t="s">
        <v>19</v>
      </c>
      <c r="C24" s="124">
        <v>3.9087942794932398E-2</v>
      </c>
      <c r="D24" s="125">
        <v>0.177540190416732</v>
      </c>
      <c r="E24" s="119">
        <v>7.2767232767232806E-2</v>
      </c>
      <c r="F24" s="119">
        <v>0.16239760239760201</v>
      </c>
      <c r="G24" s="119">
        <v>0.27432567432567401</v>
      </c>
      <c r="H24" s="119">
        <v>0.296503496503496</v>
      </c>
      <c r="I24" s="120">
        <v>0.194005994005994</v>
      </c>
    </row>
    <row r="25" spans="1:9" ht="14.15" customHeight="1" x14ac:dyDescent="0.35">
      <c r="A25" s="180" t="s">
        <v>4</v>
      </c>
      <c r="B25" s="5" t="s">
        <v>20</v>
      </c>
      <c r="C25" s="124">
        <v>4.7264781177808399E-3</v>
      </c>
      <c r="D25" s="125">
        <v>2.1467996651389799E-2</v>
      </c>
      <c r="E25" s="119">
        <v>3.63516192994052E-3</v>
      </c>
      <c r="F25" s="119">
        <v>6.2458691341705203E-2</v>
      </c>
      <c r="G25" s="119">
        <v>0.28255122273628602</v>
      </c>
      <c r="H25" s="119">
        <v>0.36814276272306701</v>
      </c>
      <c r="I25" s="120">
        <v>0.28321216126900201</v>
      </c>
    </row>
    <row r="26" spans="1:9" ht="14.15" customHeight="1" x14ac:dyDescent="0.35">
      <c r="A26" s="180" t="s">
        <v>4</v>
      </c>
      <c r="B26" s="5" t="s">
        <v>21</v>
      </c>
      <c r="C26" s="124">
        <v>5.2419235172744497E-3</v>
      </c>
      <c r="D26" s="125">
        <v>2.3809185975566499E-2</v>
      </c>
      <c r="E26" s="119">
        <v>2.7711561382598299E-2</v>
      </c>
      <c r="F26" s="119">
        <v>9.5649582836710406E-2</v>
      </c>
      <c r="G26" s="119">
        <v>0.28486293206197899</v>
      </c>
      <c r="H26" s="119">
        <v>0.382002383790226</v>
      </c>
      <c r="I26" s="120">
        <v>0.20977353992848599</v>
      </c>
    </row>
    <row r="27" spans="1:9" x14ac:dyDescent="0.35">
      <c r="A27" s="180" t="s">
        <v>4</v>
      </c>
      <c r="B27" s="5" t="s">
        <v>769</v>
      </c>
      <c r="C27" s="124">
        <v>3.6621614656143199E-2</v>
      </c>
      <c r="D27" s="125">
        <v>0.16633795422620101</v>
      </c>
      <c r="E27" s="119">
        <v>4.0475987375245201E-2</v>
      </c>
      <c r="F27" s="119">
        <v>0.180201313656914</v>
      </c>
      <c r="G27" s="119">
        <v>0.28290539964173</v>
      </c>
      <c r="H27" s="119">
        <v>0.33272199948818598</v>
      </c>
      <c r="I27" s="120">
        <v>0.163695299837925</v>
      </c>
    </row>
    <row r="28" spans="1:9" x14ac:dyDescent="0.35">
      <c r="A28" s="180" t="s">
        <v>4</v>
      </c>
      <c r="B28" s="5" t="s">
        <v>5</v>
      </c>
      <c r="C28" s="126">
        <v>0.22016391163703899</v>
      </c>
      <c r="D28" s="127">
        <v>1</v>
      </c>
      <c r="E28" s="119">
        <v>0.16495452417100601</v>
      </c>
      <c r="F28" s="119">
        <v>0.28918654312754499</v>
      </c>
      <c r="G28" s="119">
        <v>0.32209798941498602</v>
      </c>
      <c r="H28" s="119">
        <v>0.16130794443577301</v>
      </c>
      <c r="I28" s="120">
        <v>6.2452998850688897E-2</v>
      </c>
    </row>
    <row r="29" spans="1:9" ht="5.15" customHeight="1" x14ac:dyDescent="0.35">
      <c r="A29" s="29"/>
      <c r="B29" s="78"/>
      <c r="C29" s="128"/>
      <c r="D29" s="128"/>
      <c r="E29" s="128"/>
      <c r="F29" s="128"/>
      <c r="G29" s="128"/>
      <c r="H29" s="128"/>
      <c r="I29" s="129"/>
    </row>
    <row r="30" spans="1:9" x14ac:dyDescent="0.35">
      <c r="A30" s="180" t="s">
        <v>32</v>
      </c>
      <c r="B30" s="5" t="s">
        <v>8</v>
      </c>
      <c r="C30" s="130">
        <v>5.0006013529660803E-2</v>
      </c>
      <c r="D30" s="131">
        <v>0.25524603756736902</v>
      </c>
      <c r="E30" s="132">
        <v>8.7271591441511795E-2</v>
      </c>
      <c r="F30" s="132">
        <v>0.37313759175386502</v>
      </c>
      <c r="G30" s="132">
        <v>0.34009058253943503</v>
      </c>
      <c r="H30" s="132">
        <v>0.15089801655474</v>
      </c>
      <c r="I30" s="133">
        <v>4.8602217710448203E-2</v>
      </c>
    </row>
    <row r="31" spans="1:9" x14ac:dyDescent="0.35">
      <c r="A31" s="180" t="s">
        <v>32</v>
      </c>
      <c r="B31" s="5" t="s">
        <v>14</v>
      </c>
      <c r="C31" s="124">
        <v>1.22504189946316E-2</v>
      </c>
      <c r="D31" s="125">
        <v>6.2529897630513101E-2</v>
      </c>
      <c r="E31" s="119">
        <v>5.6100981767180898E-3</v>
      </c>
      <c r="F31" s="119">
        <v>0.10659186535764401</v>
      </c>
      <c r="G31" s="119">
        <v>0.34196098431722599</v>
      </c>
      <c r="H31" s="119">
        <v>0.37256151982659702</v>
      </c>
      <c r="I31" s="120">
        <v>0.173275532321816</v>
      </c>
    </row>
    <row r="32" spans="1:9" x14ac:dyDescent="0.35">
      <c r="A32" s="180" t="s">
        <v>32</v>
      </c>
      <c r="B32" s="5" t="s">
        <v>15</v>
      </c>
      <c r="C32" s="124">
        <v>4.3609804708671799E-3</v>
      </c>
      <c r="D32" s="125">
        <v>2.2259782504703899E-2</v>
      </c>
      <c r="E32" s="119">
        <v>1.14613180515759E-2</v>
      </c>
      <c r="F32" s="119">
        <v>0.12428366762177701</v>
      </c>
      <c r="G32" s="119">
        <v>0.25465616045845302</v>
      </c>
      <c r="H32" s="119">
        <v>0.31805157593123201</v>
      </c>
      <c r="I32" s="120">
        <v>0.291547277936963</v>
      </c>
    </row>
    <row r="33" spans="1:9" x14ac:dyDescent="0.35">
      <c r="A33" s="180" t="s">
        <v>32</v>
      </c>
      <c r="B33" s="5" t="s">
        <v>16</v>
      </c>
      <c r="C33" s="124">
        <v>2.4030689306694698E-2</v>
      </c>
      <c r="D33" s="125">
        <v>0.122660012118506</v>
      </c>
      <c r="E33" s="119">
        <v>2.95092622684433E-2</v>
      </c>
      <c r="F33" s="119">
        <v>0.41377965550861201</v>
      </c>
      <c r="G33" s="119">
        <v>0.35671108222294401</v>
      </c>
      <c r="H33" s="119">
        <v>0.14754631134221599</v>
      </c>
      <c r="I33" s="120">
        <v>5.2453688657783597E-2</v>
      </c>
    </row>
    <row r="34" spans="1:9" x14ac:dyDescent="0.35">
      <c r="A34" s="180" t="s">
        <v>32</v>
      </c>
      <c r="B34" s="5" t="s">
        <v>17</v>
      </c>
      <c r="C34" s="124">
        <v>0.170823291259452</v>
      </c>
      <c r="D34" s="125">
        <v>0.87193449628472097</v>
      </c>
      <c r="E34" s="119">
        <v>0.57128880354775302</v>
      </c>
      <c r="F34" s="119">
        <v>0.25500845791615201</v>
      </c>
      <c r="G34" s="119">
        <v>0.11501851597860401</v>
      </c>
      <c r="H34" s="119">
        <v>4.4401773876468702E-2</v>
      </c>
      <c r="I34" s="120">
        <v>1.4282448681022301E-2</v>
      </c>
    </row>
    <row r="35" spans="1:9" x14ac:dyDescent="0.35">
      <c r="A35" s="180" t="s">
        <v>32</v>
      </c>
      <c r="B35" s="5" t="s">
        <v>18</v>
      </c>
      <c r="C35" s="124">
        <v>1.7712578273507799E-3</v>
      </c>
      <c r="D35" s="125">
        <v>9.0410434671684206E-3</v>
      </c>
      <c r="E35" s="119">
        <v>2.2927689594356301E-2</v>
      </c>
      <c r="F35" s="119">
        <v>0.29805996472663099</v>
      </c>
      <c r="G35" s="119">
        <v>0.331569664902998</v>
      </c>
      <c r="H35" s="119">
        <v>0.247795414462081</v>
      </c>
      <c r="I35" s="120">
        <v>9.9647266313933003E-2</v>
      </c>
    </row>
    <row r="36" spans="1:9" ht="14.15" customHeight="1" x14ac:dyDescent="0.35">
      <c r="A36" s="180" t="s">
        <v>32</v>
      </c>
      <c r="B36" s="5" t="s">
        <v>19</v>
      </c>
      <c r="C36" s="124">
        <v>2.9659977851467401E-2</v>
      </c>
      <c r="D36" s="125">
        <v>0.15139362821698499</v>
      </c>
      <c r="E36" s="119">
        <v>0.26188846174100799</v>
      </c>
      <c r="F36" s="119">
        <v>0.30322818473853302</v>
      </c>
      <c r="G36" s="119">
        <v>0.211385538996261</v>
      </c>
      <c r="H36" s="119">
        <v>0.15530043709516</v>
      </c>
      <c r="I36" s="120">
        <v>6.8197377429037906E-2</v>
      </c>
    </row>
    <row r="37" spans="1:9" ht="14.15" customHeight="1" x14ac:dyDescent="0.35">
      <c r="A37" s="180" t="s">
        <v>32</v>
      </c>
      <c r="B37" s="5" t="s">
        <v>20</v>
      </c>
      <c r="C37" s="124">
        <v>2.15549894333693E-4</v>
      </c>
      <c r="D37" s="125">
        <v>1.1002328028829301E-3</v>
      </c>
      <c r="E37" s="119">
        <v>2.1739130434782601E-2</v>
      </c>
      <c r="F37" s="119">
        <v>0.21014492753623201</v>
      </c>
      <c r="G37" s="119">
        <v>0.35507246376811602</v>
      </c>
      <c r="H37" s="119">
        <v>0.30434782608695699</v>
      </c>
      <c r="I37" s="120">
        <v>0.108695652173913</v>
      </c>
    </row>
    <row r="38" spans="1:9" ht="14.15" customHeight="1" x14ac:dyDescent="0.35">
      <c r="A38" s="180" t="s">
        <v>32</v>
      </c>
      <c r="B38" s="5" t="s">
        <v>21</v>
      </c>
      <c r="C38" s="124">
        <v>1.1792765958111499E-3</v>
      </c>
      <c r="D38" s="125">
        <v>6.0193896099754399E-3</v>
      </c>
      <c r="E38" s="119">
        <v>7.2847682119205295E-2</v>
      </c>
      <c r="F38" s="119">
        <v>0.29271523178807901</v>
      </c>
      <c r="G38" s="119">
        <v>0.34304635761589403</v>
      </c>
      <c r="H38" s="119">
        <v>0.20927152317880801</v>
      </c>
      <c r="I38" s="120">
        <v>8.2119205298013198E-2</v>
      </c>
    </row>
    <row r="39" spans="1:9" x14ac:dyDescent="0.35">
      <c r="A39" s="180" t="s">
        <v>32</v>
      </c>
      <c r="B39" s="5" t="s">
        <v>769</v>
      </c>
      <c r="C39" s="124">
        <v>2.83307535030763E-2</v>
      </c>
      <c r="D39" s="125">
        <v>0.144608859265874</v>
      </c>
      <c r="E39" s="119">
        <v>0.15955452640864501</v>
      </c>
      <c r="F39" s="119">
        <v>0.44845076634689601</v>
      </c>
      <c r="G39" s="119">
        <v>0.24931083912228499</v>
      </c>
      <c r="H39" s="119">
        <v>0.10668210387032701</v>
      </c>
      <c r="I39" s="120">
        <v>3.6001764251847E-2</v>
      </c>
    </row>
    <row r="40" spans="1:9" x14ac:dyDescent="0.35">
      <c r="A40" s="180" t="s">
        <v>32</v>
      </c>
      <c r="B40" s="5" t="s">
        <v>5</v>
      </c>
      <c r="C40" s="126">
        <v>0.19591298656874201</v>
      </c>
      <c r="D40" s="127">
        <v>1</v>
      </c>
      <c r="E40" s="119">
        <v>0.588018624230634</v>
      </c>
      <c r="F40" s="119">
        <v>0.246611601875179</v>
      </c>
      <c r="G40" s="119">
        <v>0.110469751570622</v>
      </c>
      <c r="H40" s="119">
        <v>4.21197818668878E-2</v>
      </c>
      <c r="I40" s="120">
        <v>1.2780240456676299E-2</v>
      </c>
    </row>
    <row r="41" spans="1:9" ht="5.15" customHeight="1" x14ac:dyDescent="0.35">
      <c r="A41" s="27"/>
      <c r="B41" s="78"/>
      <c r="C41" s="128"/>
      <c r="D41" s="128"/>
      <c r="E41" s="128"/>
      <c r="F41" s="128"/>
      <c r="G41" s="128"/>
      <c r="H41" s="128"/>
      <c r="I41" s="129"/>
    </row>
    <row r="42" spans="1:9" x14ac:dyDescent="0.35">
      <c r="A42" s="27"/>
      <c r="B42" s="81" t="s">
        <v>5</v>
      </c>
      <c r="C42" s="134">
        <v>1</v>
      </c>
      <c r="D42" s="135"/>
      <c r="E42" s="136">
        <v>0.253317984514771</v>
      </c>
      <c r="F42" s="136">
        <v>0.264937373383962</v>
      </c>
      <c r="G42" s="136">
        <v>0.25975636614117298</v>
      </c>
      <c r="H42" s="136">
        <v>0.14801092744246899</v>
      </c>
      <c r="I42" s="137">
        <v>7.3977348517625899E-2</v>
      </c>
    </row>
    <row r="43" spans="1:9" ht="14.15" customHeight="1" x14ac:dyDescent="0.35">
      <c r="A43" s="179" t="s">
        <v>685</v>
      </c>
      <c r="B43" s="171"/>
      <c r="C43" s="171"/>
      <c r="D43" s="171"/>
      <c r="E43" s="171"/>
      <c r="F43" s="171"/>
      <c r="G43" s="171"/>
      <c r="H43" s="171"/>
      <c r="I43" s="171"/>
    </row>
    <row r="44" spans="1:9" x14ac:dyDescent="0.35">
      <c r="A44" s="171"/>
      <c r="B44" s="171"/>
      <c r="C44" s="171"/>
      <c r="D44" s="171"/>
      <c r="E44" s="171"/>
      <c r="F44" s="171"/>
      <c r="G44" s="171"/>
      <c r="H44" s="171"/>
      <c r="I44" s="171"/>
    </row>
    <row r="45" spans="1:9" ht="33.75" customHeight="1" x14ac:dyDescent="0.35">
      <c r="A45" s="171"/>
      <c r="B45" s="171"/>
      <c r="C45" s="171"/>
      <c r="D45" s="171"/>
      <c r="E45" s="171"/>
      <c r="F45" s="171"/>
      <c r="G45" s="171"/>
      <c r="H45" s="171"/>
      <c r="I45" s="171"/>
    </row>
    <row r="46" spans="1:9" x14ac:dyDescent="0.35">
      <c r="A46" t="s">
        <v>821</v>
      </c>
    </row>
    <row r="47" spans="1:9" x14ac:dyDescent="0.35">
      <c r="A47" s="17" t="s">
        <v>662</v>
      </c>
    </row>
    <row r="48" spans="1:9" x14ac:dyDescent="0.35">
      <c r="A48" s="18" t="s">
        <v>807</v>
      </c>
    </row>
  </sheetData>
  <mergeCells count="9">
    <mergeCell ref="A43:I45"/>
    <mergeCell ref="A18:A28"/>
    <mergeCell ref="A30:A40"/>
    <mergeCell ref="C4:C5"/>
    <mergeCell ref="E4:I4"/>
    <mergeCell ref="D4:D5"/>
    <mergeCell ref="A4:A5"/>
    <mergeCell ref="B4:B5"/>
    <mergeCell ref="A6:A16"/>
  </mergeCells>
  <pageMargins left="0.7" right="0.7"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46"/>
  <sheetViews>
    <sheetView showGridLines="0" zoomScaleNormal="100" workbookViewId="0"/>
  </sheetViews>
  <sheetFormatPr baseColWidth="10" defaultColWidth="8.7265625" defaultRowHeight="14.5" x14ac:dyDescent="0.35"/>
  <cols>
    <col min="1" max="1" width="15.54296875" customWidth="1"/>
    <col min="2" max="2" width="23.54296875" customWidth="1"/>
    <col min="3" max="12" width="15.54296875" customWidth="1"/>
  </cols>
  <sheetData>
    <row r="1" spans="1:12" ht="15" x14ac:dyDescent="0.35">
      <c r="A1" s="3" t="s">
        <v>44</v>
      </c>
    </row>
    <row r="2" spans="1:12" x14ac:dyDescent="0.35">
      <c r="A2" s="1" t="str">
        <f>HYPERLINK("#'Sommaire'!A1", "Retour au sommaire")</f>
        <v>Retour au sommaire</v>
      </c>
    </row>
    <row r="4" spans="1:12" ht="29.5" thickBot="1" x14ac:dyDescent="0.4">
      <c r="A4" s="37" t="s">
        <v>660</v>
      </c>
      <c r="B4" s="14" t="s">
        <v>42</v>
      </c>
      <c r="C4" s="12" t="s">
        <v>8</v>
      </c>
      <c r="D4" s="32" t="s">
        <v>14</v>
      </c>
      <c r="E4" s="32" t="s">
        <v>15</v>
      </c>
      <c r="F4" s="32" t="s">
        <v>16</v>
      </c>
      <c r="G4" s="32" t="s">
        <v>17</v>
      </c>
      <c r="H4" s="32" t="s">
        <v>18</v>
      </c>
      <c r="I4" s="32" t="s">
        <v>19</v>
      </c>
      <c r="J4" s="32" t="s">
        <v>20</v>
      </c>
      <c r="K4" s="32" t="s">
        <v>21</v>
      </c>
      <c r="L4" s="39" t="s">
        <v>22</v>
      </c>
    </row>
    <row r="5" spans="1:12" x14ac:dyDescent="0.35">
      <c r="A5" s="180" t="s">
        <v>37</v>
      </c>
      <c r="B5" s="5" t="s">
        <v>8</v>
      </c>
      <c r="C5" s="138"/>
      <c r="D5" s="139">
        <v>0.28499999999999998</v>
      </c>
      <c r="E5" s="139">
        <v>0.159</v>
      </c>
      <c r="F5" s="139">
        <v>0.36699999999999999</v>
      </c>
      <c r="G5" s="139">
        <v>0.24399999999999999</v>
      </c>
      <c r="H5" s="139">
        <v>0.26300000000000001</v>
      </c>
      <c r="I5" s="139">
        <v>0.11700000000000001</v>
      </c>
      <c r="J5" s="139">
        <v>0.108</v>
      </c>
      <c r="K5" s="139">
        <v>4.3999999999999997E-2</v>
      </c>
      <c r="L5" s="139">
        <v>0.255</v>
      </c>
    </row>
    <row r="6" spans="1:12" x14ac:dyDescent="0.35">
      <c r="A6" s="180"/>
      <c r="B6" s="5" t="s">
        <v>14</v>
      </c>
      <c r="C6" s="140">
        <v>0.90700000000000003</v>
      </c>
      <c r="D6" s="141"/>
      <c r="E6" s="140">
        <v>0.52400000000000002</v>
      </c>
      <c r="F6" s="140">
        <v>0.30599999999999999</v>
      </c>
      <c r="G6" s="140">
        <v>0.191</v>
      </c>
      <c r="H6" s="140">
        <v>0.23699999999999999</v>
      </c>
      <c r="I6" s="140">
        <v>0.28899999999999998</v>
      </c>
      <c r="J6" s="140">
        <v>9.9000000000000005E-2</v>
      </c>
      <c r="K6" s="140">
        <v>1.7999999999999999E-2</v>
      </c>
      <c r="L6" s="140">
        <v>0.182</v>
      </c>
    </row>
    <row r="7" spans="1:12" x14ac:dyDescent="0.35">
      <c r="A7" s="180"/>
      <c r="B7" s="5" t="s">
        <v>15</v>
      </c>
      <c r="C7" s="140">
        <v>0.84599999999999997</v>
      </c>
      <c r="D7" s="140">
        <v>0.877</v>
      </c>
      <c r="E7" s="141"/>
      <c r="F7" s="140">
        <v>0.247</v>
      </c>
      <c r="G7" s="140">
        <v>0.13800000000000001</v>
      </c>
      <c r="H7" s="140">
        <v>0.27200000000000002</v>
      </c>
      <c r="I7" s="140">
        <v>0.32600000000000001</v>
      </c>
      <c r="J7" s="140">
        <v>0.10299999999999999</v>
      </c>
      <c r="K7" s="140">
        <v>0.01</v>
      </c>
      <c r="L7" s="140">
        <v>0.156</v>
      </c>
    </row>
    <row r="8" spans="1:12" x14ac:dyDescent="0.35">
      <c r="A8" s="180"/>
      <c r="B8" s="5" t="s">
        <v>16</v>
      </c>
      <c r="C8" s="140">
        <v>0.93799999999999994</v>
      </c>
      <c r="D8" s="140">
        <v>0.246</v>
      </c>
      <c r="E8" s="140">
        <v>0.11899999999999999</v>
      </c>
      <c r="F8" s="141"/>
      <c r="G8" s="140">
        <v>0.39500000000000002</v>
      </c>
      <c r="H8" s="140">
        <v>0.25</v>
      </c>
      <c r="I8" s="140">
        <v>0.10299999999999999</v>
      </c>
      <c r="J8" s="140">
        <v>0.16700000000000001</v>
      </c>
      <c r="K8" s="140">
        <v>5.8000000000000003E-2</v>
      </c>
      <c r="L8" s="140">
        <v>0.23400000000000001</v>
      </c>
    </row>
    <row r="9" spans="1:12" x14ac:dyDescent="0.35">
      <c r="A9" s="180"/>
      <c r="B9" s="5" t="s">
        <v>17</v>
      </c>
      <c r="C9" s="140">
        <v>0.89500000000000002</v>
      </c>
      <c r="D9" s="140">
        <v>0.221</v>
      </c>
      <c r="E9" s="140">
        <v>9.5000000000000001E-2</v>
      </c>
      <c r="F9" s="140">
        <v>0.56699999999999995</v>
      </c>
      <c r="G9" s="141"/>
      <c r="H9" s="140">
        <v>0.106</v>
      </c>
      <c r="I9" s="140">
        <v>0.14000000000000001</v>
      </c>
      <c r="J9" s="140">
        <v>5.3999999999999999E-2</v>
      </c>
      <c r="K9" s="140">
        <v>4.2999999999999997E-2</v>
      </c>
      <c r="L9" s="140">
        <v>0.224</v>
      </c>
    </row>
    <row r="10" spans="1:12" x14ac:dyDescent="0.35">
      <c r="A10" s="180"/>
      <c r="B10" s="5" t="s">
        <v>18</v>
      </c>
      <c r="C10" s="140">
        <v>0.95099999999999996</v>
      </c>
      <c r="D10" s="140">
        <v>0.26900000000000002</v>
      </c>
      <c r="E10" s="140">
        <v>0.185</v>
      </c>
      <c r="F10" s="140">
        <v>0.35399999999999998</v>
      </c>
      <c r="G10" s="140">
        <v>0.105</v>
      </c>
      <c r="H10" s="141"/>
      <c r="I10" s="140">
        <v>4.1000000000000002E-2</v>
      </c>
      <c r="J10" s="140">
        <v>0.28799999999999998</v>
      </c>
      <c r="K10" s="140">
        <v>5.1999999999999998E-2</v>
      </c>
      <c r="L10" s="140">
        <v>0.40400000000000003</v>
      </c>
    </row>
    <row r="11" spans="1:12" x14ac:dyDescent="0.35">
      <c r="A11" s="180"/>
      <c r="B11" s="5" t="s">
        <v>19</v>
      </c>
      <c r="C11" s="140">
        <v>0.88300000000000001</v>
      </c>
      <c r="D11" s="140">
        <v>0.68700000000000006</v>
      </c>
      <c r="E11" s="140">
        <v>0.46400000000000002</v>
      </c>
      <c r="F11" s="140">
        <v>0.30499999999999999</v>
      </c>
      <c r="G11" s="140">
        <v>0.28899999999999998</v>
      </c>
      <c r="H11" s="140">
        <v>8.6999999999999994E-2</v>
      </c>
      <c r="I11" s="141"/>
      <c r="J11" s="140">
        <v>0.03</v>
      </c>
      <c r="K11" s="140">
        <v>7.0000000000000001E-3</v>
      </c>
      <c r="L11" s="140">
        <v>0.111</v>
      </c>
    </row>
    <row r="12" spans="1:12" x14ac:dyDescent="0.35">
      <c r="A12" s="180"/>
      <c r="B12" s="5" t="s">
        <v>20</v>
      </c>
      <c r="C12" s="140">
        <v>0.92600000000000005</v>
      </c>
      <c r="D12" s="140">
        <v>0.26800000000000002</v>
      </c>
      <c r="E12" s="140">
        <v>0.16500000000000001</v>
      </c>
      <c r="F12" s="140">
        <v>0.56000000000000005</v>
      </c>
      <c r="G12" s="140">
        <v>0.127</v>
      </c>
      <c r="H12" s="140">
        <v>0.68200000000000005</v>
      </c>
      <c r="I12" s="140">
        <v>3.4000000000000002E-2</v>
      </c>
      <c r="J12" s="141"/>
      <c r="K12" s="140">
        <v>2.5999999999999999E-2</v>
      </c>
      <c r="L12" s="140">
        <v>0.376</v>
      </c>
    </row>
    <row r="13" spans="1:12" x14ac:dyDescent="0.35">
      <c r="A13" s="180"/>
      <c r="B13" s="5" t="s">
        <v>21</v>
      </c>
      <c r="C13" s="140">
        <v>0.93200000000000005</v>
      </c>
      <c r="D13" s="140">
        <v>0.11899999999999999</v>
      </c>
      <c r="E13" s="140">
        <v>3.7999999999999999E-2</v>
      </c>
      <c r="F13" s="140">
        <v>0.48099999999999998</v>
      </c>
      <c r="G13" s="140">
        <v>0.248</v>
      </c>
      <c r="H13" s="140">
        <v>0.307</v>
      </c>
      <c r="I13" s="140">
        <v>1.9E-2</v>
      </c>
      <c r="J13" s="140">
        <v>6.5000000000000002E-2</v>
      </c>
      <c r="K13" s="141"/>
      <c r="L13" s="140">
        <v>0.35</v>
      </c>
    </row>
    <row r="14" spans="1:12" ht="15" thickBot="1" x14ac:dyDescent="0.4">
      <c r="A14" s="180"/>
      <c r="B14" s="5" t="s">
        <v>769</v>
      </c>
      <c r="C14" s="142">
        <v>0.94199999999999995</v>
      </c>
      <c r="D14" s="142">
        <v>0.21099999999999999</v>
      </c>
      <c r="E14" s="142">
        <v>0.108</v>
      </c>
      <c r="F14" s="142">
        <v>0.33700000000000002</v>
      </c>
      <c r="G14" s="142">
        <v>0.22500000000000001</v>
      </c>
      <c r="H14" s="142">
        <v>0.41199999999999998</v>
      </c>
      <c r="I14" s="142">
        <v>5.3999999999999999E-2</v>
      </c>
      <c r="J14" s="142">
        <v>0.16200000000000001</v>
      </c>
      <c r="K14" s="142">
        <v>6.0999999999999999E-2</v>
      </c>
      <c r="L14" s="143"/>
    </row>
    <row r="15" spans="1:12" x14ac:dyDescent="0.35">
      <c r="A15" s="180"/>
      <c r="B15" s="5" t="s">
        <v>5</v>
      </c>
      <c r="C15" s="144">
        <v>0.928183372075294</v>
      </c>
      <c r="D15" s="144">
        <v>0.29200114487175</v>
      </c>
      <c r="E15" s="144">
        <v>0.17447791975733001</v>
      </c>
      <c r="F15" s="144">
        <v>0.363239987053319</v>
      </c>
      <c r="G15" s="144">
        <v>0.25308888003188501</v>
      </c>
      <c r="H15" s="144">
        <v>0.25662246784060599</v>
      </c>
      <c r="I15" s="144">
        <v>0.122592225036847</v>
      </c>
      <c r="J15" s="144">
        <v>0.108497997811904</v>
      </c>
      <c r="K15" s="144">
        <v>4.3887642072431898E-2</v>
      </c>
      <c r="L15" s="145">
        <v>0.25170593915595102</v>
      </c>
    </row>
    <row r="16" spans="1:12" ht="5.15" customHeight="1" thickBot="1" x14ac:dyDescent="0.4">
      <c r="A16" s="29"/>
      <c r="B16" s="22"/>
      <c r="C16" s="146"/>
      <c r="D16" s="146"/>
      <c r="E16" s="146"/>
      <c r="F16" s="146"/>
      <c r="G16" s="146"/>
      <c r="H16" s="146"/>
      <c r="I16" s="146"/>
      <c r="J16" s="146"/>
      <c r="K16" s="146"/>
      <c r="L16" s="146"/>
    </row>
    <row r="17" spans="1:12" x14ac:dyDescent="0.35">
      <c r="A17" s="180" t="s">
        <v>4</v>
      </c>
      <c r="B17" s="5" t="s">
        <v>8</v>
      </c>
      <c r="C17" s="138"/>
      <c r="D17" s="139">
        <v>0.183</v>
      </c>
      <c r="E17" s="139">
        <v>5.0999999999999997E-2</v>
      </c>
      <c r="F17" s="139">
        <v>0.67100000000000004</v>
      </c>
      <c r="G17" s="139">
        <v>0.78100000000000003</v>
      </c>
      <c r="H17" s="139">
        <v>0.10199999999999999</v>
      </c>
      <c r="I17" s="139">
        <v>0.20300000000000001</v>
      </c>
      <c r="J17" s="139">
        <v>1.7999999999999999E-2</v>
      </c>
      <c r="K17" s="139">
        <v>2.7E-2</v>
      </c>
      <c r="L17" s="139">
        <v>0.19400000000000001</v>
      </c>
    </row>
    <row r="18" spans="1:12" x14ac:dyDescent="0.35">
      <c r="A18" s="180" t="s">
        <v>4</v>
      </c>
      <c r="B18" s="5" t="s">
        <v>14</v>
      </c>
      <c r="C18" s="140">
        <v>0.88100000000000001</v>
      </c>
      <c r="D18" s="141"/>
      <c r="E18" s="140">
        <v>0.23699999999999999</v>
      </c>
      <c r="F18" s="140">
        <v>0.48799999999999999</v>
      </c>
      <c r="G18" s="140">
        <v>0.66100000000000003</v>
      </c>
      <c r="H18" s="140">
        <v>6.0999999999999999E-2</v>
      </c>
      <c r="I18" s="140">
        <v>0.57099999999999995</v>
      </c>
      <c r="J18" s="140">
        <v>1.2999999999999999E-2</v>
      </c>
      <c r="K18" s="140">
        <v>1.0999999999999999E-2</v>
      </c>
      <c r="L18" s="140">
        <v>0.13500000000000001</v>
      </c>
    </row>
    <row r="19" spans="1:12" x14ac:dyDescent="0.35">
      <c r="A19" s="180" t="s">
        <v>4</v>
      </c>
      <c r="B19" s="5" t="s">
        <v>15</v>
      </c>
      <c r="C19" s="140">
        <v>0.73199999999999998</v>
      </c>
      <c r="D19" s="140">
        <v>0.70399999999999996</v>
      </c>
      <c r="E19" s="141"/>
      <c r="F19" s="140">
        <v>0.39</v>
      </c>
      <c r="G19" s="140">
        <v>0.58099999999999996</v>
      </c>
      <c r="H19" s="140">
        <v>4.5999999999999999E-2</v>
      </c>
      <c r="I19" s="140">
        <v>0.745</v>
      </c>
      <c r="J19" s="140">
        <v>6.0000000000000001E-3</v>
      </c>
      <c r="K19" s="140">
        <v>5.0000000000000001E-3</v>
      </c>
      <c r="L19" s="140">
        <v>0.112</v>
      </c>
    </row>
    <row r="20" spans="1:12" x14ac:dyDescent="0.35">
      <c r="A20" s="180" t="s">
        <v>4</v>
      </c>
      <c r="B20" s="5" t="s">
        <v>16</v>
      </c>
      <c r="C20" s="140">
        <v>0.63200000000000001</v>
      </c>
      <c r="D20" s="140">
        <v>9.6000000000000002E-2</v>
      </c>
      <c r="E20" s="140">
        <v>2.5999999999999999E-2</v>
      </c>
      <c r="F20" s="141"/>
      <c r="G20" s="140">
        <v>0.872</v>
      </c>
      <c r="H20" s="140">
        <v>0.124</v>
      </c>
      <c r="I20" s="140">
        <v>0.114</v>
      </c>
      <c r="J20" s="140">
        <v>3.1E-2</v>
      </c>
      <c r="K20" s="140">
        <v>3.1E-2</v>
      </c>
      <c r="L20" s="140">
        <v>0.159</v>
      </c>
    </row>
    <row r="21" spans="1:12" x14ac:dyDescent="0.35">
      <c r="A21" s="180" t="s">
        <v>4</v>
      </c>
      <c r="B21" s="5" t="s">
        <v>17</v>
      </c>
      <c r="C21" s="140">
        <v>0.56499999999999995</v>
      </c>
      <c r="D21" s="140">
        <v>9.9000000000000005E-2</v>
      </c>
      <c r="E21" s="140">
        <v>2.9000000000000001E-2</v>
      </c>
      <c r="F21" s="140">
        <v>0.66900000000000004</v>
      </c>
      <c r="G21" s="141"/>
      <c r="H21" s="140">
        <v>8.4000000000000005E-2</v>
      </c>
      <c r="I21" s="140">
        <v>0.14199999999999999</v>
      </c>
      <c r="J21" s="140">
        <v>1.9E-2</v>
      </c>
      <c r="K21" s="140">
        <v>2.1999999999999999E-2</v>
      </c>
      <c r="L21" s="140">
        <v>0.153</v>
      </c>
    </row>
    <row r="22" spans="1:12" x14ac:dyDescent="0.35">
      <c r="A22" s="180" t="s">
        <v>4</v>
      </c>
      <c r="B22" s="5" t="s">
        <v>18</v>
      </c>
      <c r="C22" s="140">
        <v>0.69099999999999995</v>
      </c>
      <c r="D22" s="140">
        <v>8.5999999999999993E-2</v>
      </c>
      <c r="E22" s="140">
        <v>2.1999999999999999E-2</v>
      </c>
      <c r="F22" s="140">
        <v>0.89700000000000002</v>
      </c>
      <c r="G22" s="140">
        <v>0.78700000000000003</v>
      </c>
      <c r="H22" s="141"/>
      <c r="I22" s="140">
        <v>3.7999999999999999E-2</v>
      </c>
      <c r="J22" s="140">
        <v>0.11</v>
      </c>
      <c r="K22" s="140">
        <v>4.5999999999999999E-2</v>
      </c>
      <c r="L22" s="140">
        <v>0.222</v>
      </c>
    </row>
    <row r="23" spans="1:12" x14ac:dyDescent="0.35">
      <c r="A23" s="180" t="s">
        <v>4</v>
      </c>
      <c r="B23" s="5" t="s">
        <v>19</v>
      </c>
      <c r="C23" s="140">
        <v>0.67500000000000004</v>
      </c>
      <c r="D23" s="140">
        <v>0.39600000000000002</v>
      </c>
      <c r="E23" s="140">
        <v>0.17399999999999999</v>
      </c>
      <c r="F23" s="140">
        <v>0.40500000000000003</v>
      </c>
      <c r="G23" s="140">
        <v>0.65600000000000003</v>
      </c>
      <c r="H23" s="140">
        <v>1.9E-2</v>
      </c>
      <c r="I23" s="141"/>
      <c r="J23" s="140">
        <v>3.0000000000000001E-3</v>
      </c>
      <c r="K23" s="140">
        <v>4.0000000000000001E-3</v>
      </c>
      <c r="L23" s="140">
        <v>9.4E-2</v>
      </c>
    </row>
    <row r="24" spans="1:12" x14ac:dyDescent="0.35">
      <c r="A24" s="180" t="s">
        <v>4</v>
      </c>
      <c r="B24" s="5" t="s">
        <v>20</v>
      </c>
      <c r="C24" s="140">
        <v>0.504</v>
      </c>
      <c r="D24" s="140">
        <v>7.3999999999999996E-2</v>
      </c>
      <c r="E24" s="140">
        <v>1.2E-2</v>
      </c>
      <c r="F24" s="140">
        <v>0.91900000000000004</v>
      </c>
      <c r="G24" s="140">
        <v>0.74199999999999999</v>
      </c>
      <c r="H24" s="140">
        <v>0.44600000000000001</v>
      </c>
      <c r="I24" s="140">
        <v>2.5999999999999999E-2</v>
      </c>
      <c r="J24" s="141"/>
      <c r="K24" s="140">
        <v>2.5999999999999999E-2</v>
      </c>
      <c r="L24" s="140">
        <v>0.19600000000000001</v>
      </c>
    </row>
    <row r="25" spans="1:12" x14ac:dyDescent="0.35">
      <c r="A25" s="180" t="s">
        <v>4</v>
      </c>
      <c r="B25" s="5" t="s">
        <v>21</v>
      </c>
      <c r="C25" s="140">
        <v>0.66</v>
      </c>
      <c r="D25" s="140">
        <v>5.6000000000000001E-2</v>
      </c>
      <c r="E25" s="140">
        <v>8.9999999999999993E-3</v>
      </c>
      <c r="F25" s="140">
        <v>0.82099999999999995</v>
      </c>
      <c r="G25" s="140">
        <v>0.76300000000000001</v>
      </c>
      <c r="H25" s="140">
        <v>0.16900000000000001</v>
      </c>
      <c r="I25" s="140">
        <v>2.7E-2</v>
      </c>
      <c r="J25" s="140">
        <v>2.4E-2</v>
      </c>
      <c r="K25" s="141"/>
      <c r="L25" s="140">
        <v>0.17</v>
      </c>
    </row>
    <row r="26" spans="1:12" ht="15" thickBot="1" x14ac:dyDescent="0.4">
      <c r="A26" s="180" t="s">
        <v>4</v>
      </c>
      <c r="B26" s="5" t="s">
        <v>769</v>
      </c>
      <c r="C26" s="142">
        <v>0.69099999999999995</v>
      </c>
      <c r="D26" s="142">
        <v>0.1</v>
      </c>
      <c r="E26" s="142">
        <v>2.8000000000000001E-2</v>
      </c>
      <c r="F26" s="142">
        <v>0.60099999999999998</v>
      </c>
      <c r="G26" s="142">
        <v>0.752</v>
      </c>
      <c r="H26" s="142">
        <v>0.11600000000000001</v>
      </c>
      <c r="I26" s="142">
        <v>0.10100000000000001</v>
      </c>
      <c r="J26" s="142">
        <v>2.5000000000000001E-2</v>
      </c>
      <c r="K26" s="142">
        <v>2.4E-2</v>
      </c>
      <c r="L26" s="143"/>
    </row>
    <row r="27" spans="1:12" x14ac:dyDescent="0.35">
      <c r="A27" s="180" t="s">
        <v>4</v>
      </c>
      <c r="B27" s="5" t="s">
        <v>5</v>
      </c>
      <c r="C27" s="144">
        <v>0.59196617336152202</v>
      </c>
      <c r="D27" s="144">
        <v>0.122976290137208</v>
      </c>
      <c r="E27" s="144">
        <v>4.1410672985513E-2</v>
      </c>
      <c r="F27" s="144">
        <v>0.62829008045177903</v>
      </c>
      <c r="G27" s="144">
        <v>0.81843722065354696</v>
      </c>
      <c r="H27" s="144">
        <v>8.6929069057990596E-2</v>
      </c>
      <c r="I27" s="144">
        <v>0.17754728492983499</v>
      </c>
      <c r="J27" s="144">
        <v>2.14750911644934E-2</v>
      </c>
      <c r="K27" s="144">
        <v>2.38162804886701E-2</v>
      </c>
      <c r="L27" s="145">
        <v>0.166345048739305</v>
      </c>
    </row>
    <row r="28" spans="1:12" ht="5.15" customHeight="1" thickBot="1" x14ac:dyDescent="0.4">
      <c r="A28" s="29"/>
      <c r="B28" s="22"/>
      <c r="C28" s="146"/>
      <c r="D28" s="146"/>
      <c r="E28" s="146"/>
      <c r="F28" s="146"/>
      <c r="G28" s="146"/>
      <c r="H28" s="146"/>
      <c r="I28" s="146"/>
      <c r="J28" s="146"/>
      <c r="K28" s="146"/>
      <c r="L28" s="146"/>
    </row>
    <row r="29" spans="1:12" x14ac:dyDescent="0.35">
      <c r="A29" s="180" t="s">
        <v>32</v>
      </c>
      <c r="B29" s="5" t="s">
        <v>8</v>
      </c>
      <c r="C29" s="138"/>
      <c r="D29" s="139">
        <v>0.21099999999999999</v>
      </c>
      <c r="E29" s="139">
        <v>5.3999999999999999E-2</v>
      </c>
      <c r="F29" s="139">
        <v>0.21299999999999999</v>
      </c>
      <c r="G29" s="139">
        <v>0.79200000000000004</v>
      </c>
      <c r="H29" s="139">
        <v>1.7000000000000001E-2</v>
      </c>
      <c r="I29" s="139">
        <v>0.21299999999999999</v>
      </c>
      <c r="J29" s="139">
        <v>2E-3</v>
      </c>
      <c r="K29" s="139">
        <v>0.01</v>
      </c>
      <c r="L29" s="139">
        <v>0.19600000000000001</v>
      </c>
    </row>
    <row r="30" spans="1:12" x14ac:dyDescent="0.35">
      <c r="A30" s="180" t="s">
        <v>32</v>
      </c>
      <c r="B30" s="5" t="s">
        <v>14</v>
      </c>
      <c r="C30" s="140">
        <v>0.86099999999999999</v>
      </c>
      <c r="D30" s="141"/>
      <c r="E30" s="140">
        <v>0.19500000000000001</v>
      </c>
      <c r="F30" s="140">
        <v>0.16</v>
      </c>
      <c r="G30" s="140">
        <v>0.73099999999999998</v>
      </c>
      <c r="H30" s="140">
        <v>1.4999999999999999E-2</v>
      </c>
      <c r="I30" s="140">
        <v>0.51</v>
      </c>
      <c r="J30" s="140">
        <v>1E-3</v>
      </c>
      <c r="K30" s="140">
        <v>7.0000000000000001E-3</v>
      </c>
      <c r="L30" s="140">
        <v>0.14899999999999999</v>
      </c>
    </row>
    <row r="31" spans="1:12" x14ac:dyDescent="0.35">
      <c r="A31" s="180" t="s">
        <v>32</v>
      </c>
      <c r="B31" s="5" t="s">
        <v>15</v>
      </c>
      <c r="C31" s="140">
        <v>0.61699999999999999</v>
      </c>
      <c r="D31" s="140">
        <v>0.54900000000000004</v>
      </c>
      <c r="E31" s="141"/>
      <c r="F31" s="140">
        <v>0.12</v>
      </c>
      <c r="G31" s="140">
        <v>0.67900000000000005</v>
      </c>
      <c r="H31" s="140">
        <v>8.0000000000000002E-3</v>
      </c>
      <c r="I31" s="140">
        <v>0.71699999999999997</v>
      </c>
      <c r="J31" s="140">
        <v>1E-3</v>
      </c>
      <c r="K31" s="140">
        <v>6.0000000000000001E-3</v>
      </c>
      <c r="L31" s="140">
        <v>0.11899999999999999</v>
      </c>
    </row>
    <row r="32" spans="1:12" x14ac:dyDescent="0.35">
      <c r="A32" s="180" t="s">
        <v>32</v>
      </c>
      <c r="B32" s="5" t="s">
        <v>16</v>
      </c>
      <c r="C32" s="140">
        <v>0.443</v>
      </c>
      <c r="D32" s="140">
        <v>8.2000000000000003E-2</v>
      </c>
      <c r="E32" s="140">
        <v>2.1999999999999999E-2</v>
      </c>
      <c r="F32" s="141"/>
      <c r="G32" s="140">
        <v>0.91600000000000004</v>
      </c>
      <c r="H32" s="140">
        <v>2.1999999999999999E-2</v>
      </c>
      <c r="I32" s="140">
        <v>0.13</v>
      </c>
      <c r="J32" s="140">
        <v>4.0000000000000001E-3</v>
      </c>
      <c r="K32" s="140">
        <v>1.2999999999999999E-2</v>
      </c>
      <c r="L32" s="140">
        <v>0.158</v>
      </c>
    </row>
    <row r="33" spans="1:12" x14ac:dyDescent="0.35">
      <c r="A33" s="180" t="s">
        <v>32</v>
      </c>
      <c r="B33" s="5" t="s">
        <v>17</v>
      </c>
      <c r="C33" s="140">
        <v>0.23200000000000001</v>
      </c>
      <c r="D33" s="140">
        <v>5.1999999999999998E-2</v>
      </c>
      <c r="E33" s="140">
        <v>1.7000000000000001E-2</v>
      </c>
      <c r="F33" s="140">
        <v>0.129</v>
      </c>
      <c r="G33" s="141"/>
      <c r="H33" s="140">
        <v>8.9999999999999993E-3</v>
      </c>
      <c r="I33" s="140">
        <v>0.106</v>
      </c>
      <c r="J33" s="140">
        <v>1E-3</v>
      </c>
      <c r="K33" s="140">
        <v>6.0000000000000001E-3</v>
      </c>
      <c r="L33" s="140">
        <v>0.125</v>
      </c>
    </row>
    <row r="34" spans="1:12" x14ac:dyDescent="0.35">
      <c r="A34" s="180" t="s">
        <v>32</v>
      </c>
      <c r="B34" s="5" t="s">
        <v>18</v>
      </c>
      <c r="C34" s="140">
        <v>0.48299999999999998</v>
      </c>
      <c r="D34" s="140">
        <v>0.104</v>
      </c>
      <c r="E34" s="140">
        <v>1.9E-2</v>
      </c>
      <c r="F34" s="140">
        <v>0.30499999999999999</v>
      </c>
      <c r="G34" s="140">
        <v>0.90500000000000003</v>
      </c>
      <c r="H34" s="141"/>
      <c r="I34" s="140">
        <v>8.5999999999999993E-2</v>
      </c>
      <c r="J34" s="140">
        <v>5.0000000000000001E-3</v>
      </c>
      <c r="K34" s="140">
        <v>1.4E-2</v>
      </c>
      <c r="L34" s="140">
        <v>0.20599999999999999</v>
      </c>
    </row>
    <row r="35" spans="1:12" x14ac:dyDescent="0.35">
      <c r="A35" s="180" t="s">
        <v>32</v>
      </c>
      <c r="B35" s="5" t="s">
        <v>19</v>
      </c>
      <c r="C35" s="140">
        <v>0.35899999999999999</v>
      </c>
      <c r="D35" s="140">
        <v>0.21099999999999999</v>
      </c>
      <c r="E35" s="140">
        <v>0.105</v>
      </c>
      <c r="F35" s="140">
        <v>0.105</v>
      </c>
      <c r="G35" s="140">
        <v>0.60899999999999999</v>
      </c>
      <c r="H35" s="140">
        <v>5.0000000000000001E-3</v>
      </c>
      <c r="I35" s="141"/>
      <c r="J35" s="140">
        <v>0</v>
      </c>
      <c r="K35" s="140">
        <v>3.0000000000000001E-3</v>
      </c>
      <c r="L35" s="140">
        <v>7.8E-2</v>
      </c>
    </row>
    <row r="36" spans="1:12" x14ac:dyDescent="0.35">
      <c r="A36" s="180" t="s">
        <v>32</v>
      </c>
      <c r="B36" s="5" t="s">
        <v>20</v>
      </c>
      <c r="C36" s="140">
        <v>0.42799999999999999</v>
      </c>
      <c r="D36" s="140">
        <v>0.08</v>
      </c>
      <c r="E36" s="140">
        <v>2.1999999999999999E-2</v>
      </c>
      <c r="F36" s="140">
        <v>0.47799999999999998</v>
      </c>
      <c r="G36" s="140">
        <v>0.86199999999999999</v>
      </c>
      <c r="H36" s="140">
        <v>4.2999999999999997E-2</v>
      </c>
      <c r="I36" s="140">
        <v>2.9000000000000001E-2</v>
      </c>
      <c r="J36" s="141"/>
      <c r="K36" s="140">
        <v>0.10100000000000001</v>
      </c>
      <c r="L36" s="140">
        <v>0.312</v>
      </c>
    </row>
    <row r="37" spans="1:12" x14ac:dyDescent="0.35">
      <c r="A37" s="180" t="s">
        <v>32</v>
      </c>
      <c r="B37" s="5" t="s">
        <v>21</v>
      </c>
      <c r="C37" s="140">
        <v>0.42399999999999999</v>
      </c>
      <c r="D37" s="140">
        <v>6.8000000000000005E-2</v>
      </c>
      <c r="E37" s="140">
        <v>2.3E-2</v>
      </c>
      <c r="F37" s="140">
        <v>0.26400000000000001</v>
      </c>
      <c r="G37" s="140">
        <v>0.873</v>
      </c>
      <c r="H37" s="140">
        <v>2.1000000000000001E-2</v>
      </c>
      <c r="I37" s="140">
        <v>6.6000000000000003E-2</v>
      </c>
      <c r="J37" s="140">
        <v>1.9E-2</v>
      </c>
      <c r="K37" s="141"/>
      <c r="L37" s="140">
        <v>0.20300000000000001</v>
      </c>
    </row>
    <row r="38" spans="1:12" ht="15" thickBot="1" x14ac:dyDescent="0.4">
      <c r="A38" s="180" t="s">
        <v>32</v>
      </c>
      <c r="B38" s="5" t="s">
        <v>769</v>
      </c>
      <c r="C38" s="142">
        <v>0.34499999999999997</v>
      </c>
      <c r="D38" s="142">
        <v>6.4000000000000001E-2</v>
      </c>
      <c r="E38" s="142">
        <v>1.7999999999999999E-2</v>
      </c>
      <c r="F38" s="142">
        <v>0.13400000000000001</v>
      </c>
      <c r="G38" s="142">
        <v>0.752</v>
      </c>
      <c r="H38" s="142">
        <v>1.2999999999999999E-2</v>
      </c>
      <c r="I38" s="142">
        <v>8.2000000000000003E-2</v>
      </c>
      <c r="J38" s="142">
        <v>2E-3</v>
      </c>
      <c r="K38" s="142">
        <v>8.0000000000000002E-3</v>
      </c>
      <c r="L38" s="143"/>
    </row>
    <row r="39" spans="1:12" x14ac:dyDescent="0.35">
      <c r="A39" s="180" t="s">
        <v>32</v>
      </c>
      <c r="B39" s="5" t="s">
        <v>5</v>
      </c>
      <c r="C39" s="144">
        <v>0.25525401026883898</v>
      </c>
      <c r="D39" s="144">
        <v>6.2537870331983297E-2</v>
      </c>
      <c r="E39" s="144">
        <v>2.2267755206174099E-2</v>
      </c>
      <c r="F39" s="144">
        <v>0.122667984819976</v>
      </c>
      <c r="G39" s="144">
        <v>0.87194246898619099</v>
      </c>
      <c r="H39" s="144">
        <v>9.0490161686385805E-3</v>
      </c>
      <c r="I39" s="144">
        <v>0.151401600918455</v>
      </c>
      <c r="J39" s="144">
        <v>1.1082055043531E-3</v>
      </c>
      <c r="K39" s="144">
        <v>6.0273623114456103E-3</v>
      </c>
      <c r="L39" s="145">
        <v>0.14461683196734401</v>
      </c>
    </row>
    <row r="40" spans="1:12" ht="5.15" customHeight="1" thickBot="1" x14ac:dyDescent="0.4">
      <c r="A40" s="27"/>
      <c r="B40" s="22"/>
      <c r="C40" s="146"/>
      <c r="D40" s="146"/>
      <c r="E40" s="146"/>
      <c r="F40" s="146"/>
      <c r="G40" s="146"/>
      <c r="H40" s="146"/>
      <c r="I40" s="146"/>
      <c r="J40" s="146"/>
      <c r="K40" s="146"/>
      <c r="L40" s="146"/>
    </row>
    <row r="41" spans="1:12" ht="15.5" thickTop="1" thickBot="1" x14ac:dyDescent="0.4">
      <c r="A41" s="27"/>
      <c r="B41" s="81" t="s">
        <v>5</v>
      </c>
      <c r="C41" s="147">
        <v>0.72232487742552198</v>
      </c>
      <c r="D41" s="148">
        <v>0.20983313626658201</v>
      </c>
      <c r="E41" s="148">
        <v>0.115361366273939</v>
      </c>
      <c r="F41" s="148">
        <v>0.37446327295332998</v>
      </c>
      <c r="G41" s="148">
        <v>0.498799637001482</v>
      </c>
      <c r="H41" s="148">
        <v>0.17075925107345399</v>
      </c>
      <c r="I41" s="148">
        <v>0.14033547685728301</v>
      </c>
      <c r="J41" s="148">
        <v>6.8299639344415894E-2</v>
      </c>
      <c r="K41" s="148">
        <v>3.2051332113966498E-2</v>
      </c>
      <c r="L41" s="149">
        <v>0.21193240480270201</v>
      </c>
    </row>
    <row r="42" spans="1:12" ht="15" thickTop="1" x14ac:dyDescent="0.35">
      <c r="A42" t="s">
        <v>815</v>
      </c>
    </row>
    <row r="45" spans="1:12" x14ac:dyDescent="0.35">
      <c r="A45" s="17" t="s">
        <v>662</v>
      </c>
    </row>
    <row r="46" spans="1:12" x14ac:dyDescent="0.35">
      <c r="A46" s="18" t="s">
        <v>807</v>
      </c>
    </row>
  </sheetData>
  <mergeCells count="3">
    <mergeCell ref="A5:A15"/>
    <mergeCell ref="A17:A27"/>
    <mergeCell ref="A29:A39"/>
  </mergeCells>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546"/>
  <sheetViews>
    <sheetView showGridLines="0" workbookViewId="0"/>
  </sheetViews>
  <sheetFormatPr baseColWidth="10" defaultColWidth="8.7265625" defaultRowHeight="14.5" x14ac:dyDescent="0.35"/>
  <cols>
    <col min="1" max="1" width="20.54296875" customWidth="1"/>
    <col min="2" max="2" width="37" customWidth="1"/>
    <col min="3" max="3" width="38.54296875" customWidth="1"/>
    <col min="4" max="4" width="18.453125" bestFit="1" customWidth="1"/>
    <col min="5" max="6" width="15.54296875" customWidth="1"/>
  </cols>
  <sheetData>
    <row r="1" spans="1:6" ht="15" x14ac:dyDescent="0.35">
      <c r="A1" s="3" t="s">
        <v>45</v>
      </c>
    </row>
    <row r="2" spans="1:6" x14ac:dyDescent="0.35">
      <c r="A2" s="1" t="str">
        <f>HYPERLINK("#'Sommaire'!A1", "Retour au sommaire")</f>
        <v>Retour au sommaire</v>
      </c>
    </row>
    <row r="4" spans="1:6" ht="58" x14ac:dyDescent="0.35">
      <c r="A4" s="11" t="s">
        <v>759</v>
      </c>
      <c r="B4" s="12" t="s">
        <v>755</v>
      </c>
      <c r="C4" s="12" t="s">
        <v>46</v>
      </c>
      <c r="D4" s="12" t="s">
        <v>756</v>
      </c>
      <c r="E4" s="12" t="s">
        <v>757</v>
      </c>
      <c r="F4" s="13" t="s">
        <v>758</v>
      </c>
    </row>
    <row r="5" spans="1:6" x14ac:dyDescent="0.35">
      <c r="A5" s="5" t="s">
        <v>47</v>
      </c>
      <c r="B5" s="6" t="s">
        <v>48</v>
      </c>
      <c r="C5" s="6" t="s">
        <v>49</v>
      </c>
      <c r="D5" s="9">
        <v>817</v>
      </c>
      <c r="E5" s="150">
        <v>8.7117562431409605E-5</v>
      </c>
      <c r="F5" s="151">
        <v>1.25535864872959E-4</v>
      </c>
    </row>
    <row r="6" spans="1:6" x14ac:dyDescent="0.35">
      <c r="A6" s="5" t="s">
        <v>47</v>
      </c>
      <c r="B6" s="6" t="s">
        <v>50</v>
      </c>
      <c r="C6" s="6" t="s">
        <v>49</v>
      </c>
      <c r="D6" s="9">
        <v>1918</v>
      </c>
      <c r="E6" s="150">
        <v>2.0451834117924501E-4</v>
      </c>
      <c r="F6" s="151">
        <v>3.4680791450647302E-4</v>
      </c>
    </row>
    <row r="7" spans="1:6" x14ac:dyDescent="0.35">
      <c r="A7" s="5" t="s">
        <v>47</v>
      </c>
      <c r="B7" s="6" t="s">
        <v>51</v>
      </c>
      <c r="C7" s="6" t="s">
        <v>49</v>
      </c>
      <c r="D7" s="9">
        <v>1347</v>
      </c>
      <c r="E7" s="150">
        <v>1.4363201541629E-4</v>
      </c>
      <c r="F7" s="151">
        <v>2.16948671502625E-4</v>
      </c>
    </row>
    <row r="8" spans="1:6" x14ac:dyDescent="0.35">
      <c r="A8" s="5" t="s">
        <v>47</v>
      </c>
      <c r="B8" s="6" t="s">
        <v>52</v>
      </c>
      <c r="C8" s="6" t="s">
        <v>53</v>
      </c>
      <c r="D8" s="9">
        <v>18524</v>
      </c>
      <c r="E8" s="150">
        <v>1.97523344734324E-3</v>
      </c>
      <c r="F8" s="151">
        <v>3.5174285700650398E-3</v>
      </c>
    </row>
    <row r="9" spans="1:6" x14ac:dyDescent="0.35">
      <c r="A9" s="5" t="s">
        <v>47</v>
      </c>
      <c r="B9" s="6" t="s">
        <v>52</v>
      </c>
      <c r="C9" s="6" t="s">
        <v>54</v>
      </c>
      <c r="D9" s="9">
        <v>16341</v>
      </c>
      <c r="E9" s="150">
        <v>1.74245787967156E-3</v>
      </c>
      <c r="F9" s="151">
        <v>3.1027655526303499E-3</v>
      </c>
    </row>
    <row r="10" spans="1:6" x14ac:dyDescent="0.35">
      <c r="A10" s="5" t="s">
        <v>47</v>
      </c>
      <c r="B10" s="6" t="s">
        <v>52</v>
      </c>
      <c r="C10" s="6" t="s">
        <v>55</v>
      </c>
      <c r="D10" s="9">
        <v>11696</v>
      </c>
      <c r="E10" s="150">
        <v>1.2471566832285999E-3</v>
      </c>
      <c r="F10" s="151">
        <v>2.2968243153415799E-3</v>
      </c>
    </row>
    <row r="11" spans="1:6" x14ac:dyDescent="0.35">
      <c r="A11" s="5" t="s">
        <v>47</v>
      </c>
      <c r="B11" s="6" t="s">
        <v>52</v>
      </c>
      <c r="C11" s="6" t="s">
        <v>56</v>
      </c>
      <c r="D11" s="9">
        <v>6128</v>
      </c>
      <c r="E11" s="150">
        <v>6.5343503375725595E-4</v>
      </c>
      <c r="F11" s="151">
        <v>9.3979421648352195E-4</v>
      </c>
    </row>
    <row r="12" spans="1:6" x14ac:dyDescent="0.35">
      <c r="A12" s="5" t="s">
        <v>47</v>
      </c>
      <c r="B12" s="6" t="s">
        <v>52</v>
      </c>
      <c r="C12" s="6" t="s">
        <v>57</v>
      </c>
      <c r="D12" s="9">
        <v>12131</v>
      </c>
      <c r="E12" s="150">
        <v>1.2935411870935499E-3</v>
      </c>
      <c r="F12" s="151">
        <v>2.0205022338179199E-3</v>
      </c>
    </row>
    <row r="13" spans="1:6" x14ac:dyDescent="0.35">
      <c r="A13" s="5" t="s">
        <v>47</v>
      </c>
      <c r="B13" s="6" t="s">
        <v>52</v>
      </c>
      <c r="C13" s="6" t="s">
        <v>58</v>
      </c>
      <c r="D13" s="9">
        <v>1491</v>
      </c>
      <c r="E13" s="150">
        <v>1.5898688566123799E-4</v>
      </c>
      <c r="F13" s="151">
        <v>2.6283763962660399E-4</v>
      </c>
    </row>
    <row r="14" spans="1:6" x14ac:dyDescent="0.35">
      <c r="A14" s="5" t="s">
        <v>47</v>
      </c>
      <c r="B14" s="6" t="s">
        <v>52</v>
      </c>
      <c r="C14" s="6" t="s">
        <v>59</v>
      </c>
      <c r="D14" s="9">
        <v>2573</v>
      </c>
      <c r="E14" s="150">
        <v>2.7436167458508802E-4</v>
      </c>
      <c r="F14" s="151">
        <v>3.5420231351225199E-4</v>
      </c>
    </row>
    <row r="15" spans="1:6" x14ac:dyDescent="0.35">
      <c r="A15" s="5" t="s">
        <v>47</v>
      </c>
      <c r="B15" s="6" t="s">
        <v>52</v>
      </c>
      <c r="C15" s="6" t="s">
        <v>60</v>
      </c>
      <c r="D15" s="9">
        <v>5627</v>
      </c>
      <c r="E15" s="150">
        <v>6.0001288103003899E-4</v>
      </c>
      <c r="F15" s="151">
        <v>8.4235936687593598E-4</v>
      </c>
    </row>
    <row r="16" spans="1:6" x14ac:dyDescent="0.35">
      <c r="A16" s="5" t="s">
        <v>47</v>
      </c>
      <c r="B16" s="6" t="s">
        <v>52</v>
      </c>
      <c r="C16" s="6" t="s">
        <v>61</v>
      </c>
      <c r="D16" s="9">
        <v>4259</v>
      </c>
      <c r="E16" s="150">
        <v>4.5414161370302701E-4</v>
      </c>
      <c r="F16" s="151">
        <v>7.9676884579484096E-4</v>
      </c>
    </row>
    <row r="17" spans="1:6" x14ac:dyDescent="0.35">
      <c r="A17" s="5" t="s">
        <v>47</v>
      </c>
      <c r="B17" s="6" t="s">
        <v>52</v>
      </c>
      <c r="C17" s="6" t="s">
        <v>62</v>
      </c>
      <c r="D17" s="9">
        <v>4654</v>
      </c>
      <c r="E17" s="150">
        <v>4.9626087583326799E-4</v>
      </c>
      <c r="F17" s="151">
        <v>7.4736906789622999E-4</v>
      </c>
    </row>
    <row r="18" spans="1:6" x14ac:dyDescent="0.35">
      <c r="A18" s="5" t="s">
        <v>47</v>
      </c>
      <c r="B18" s="6" t="s">
        <v>52</v>
      </c>
      <c r="C18" s="6" t="s">
        <v>63</v>
      </c>
      <c r="D18" s="9">
        <v>5334</v>
      </c>
      <c r="E18" s="150">
        <v>5.6876998532330299E-4</v>
      </c>
      <c r="F18" s="151">
        <v>8.4950334434242397E-4</v>
      </c>
    </row>
    <row r="19" spans="1:6" x14ac:dyDescent="0.35">
      <c r="A19" s="5" t="s">
        <v>47</v>
      </c>
      <c r="B19" s="6" t="s">
        <v>52</v>
      </c>
      <c r="C19" s="6" t="s">
        <v>64</v>
      </c>
      <c r="D19" s="9">
        <v>90648</v>
      </c>
      <c r="E19" s="150">
        <v>9.6658908191951196E-3</v>
      </c>
      <c r="F19" s="151">
        <v>1.51841964465793E-2</v>
      </c>
    </row>
    <row r="20" spans="1:6" x14ac:dyDescent="0.35">
      <c r="A20" s="5" t="s">
        <v>47</v>
      </c>
      <c r="B20" s="6" t="s">
        <v>52</v>
      </c>
      <c r="C20" s="6" t="s">
        <v>65</v>
      </c>
      <c r="D20" s="9">
        <v>102</v>
      </c>
      <c r="E20" s="150">
        <v>1.08763664235052E-5</v>
      </c>
      <c r="F20" s="151">
        <v>2.2029076468839201E-5</v>
      </c>
    </row>
    <row r="21" spans="1:6" x14ac:dyDescent="0.35">
      <c r="A21" s="5" t="s">
        <v>47</v>
      </c>
      <c r="B21" s="6" t="s">
        <v>52</v>
      </c>
      <c r="C21" s="6" t="s">
        <v>66</v>
      </c>
      <c r="D21" s="9">
        <v>81179</v>
      </c>
      <c r="E21" s="150">
        <v>8.6562014695463901E-3</v>
      </c>
      <c r="F21" s="151">
        <v>1.5171283211246301E-2</v>
      </c>
    </row>
    <row r="22" spans="1:6" x14ac:dyDescent="0.35">
      <c r="A22" s="5" t="s">
        <v>47</v>
      </c>
      <c r="B22" s="6" t="s">
        <v>52</v>
      </c>
      <c r="C22" s="6" t="s">
        <v>67</v>
      </c>
      <c r="D22" s="9">
        <v>38817</v>
      </c>
      <c r="E22" s="150">
        <v>4.1390972104039499E-3</v>
      </c>
      <c r="F22" s="151">
        <v>6.4014566103166E-3</v>
      </c>
    </row>
    <row r="23" spans="1:6" x14ac:dyDescent="0.35">
      <c r="A23" s="5" t="s">
        <v>47</v>
      </c>
      <c r="B23" s="6" t="s">
        <v>52</v>
      </c>
      <c r="C23" s="6" t="s">
        <v>68</v>
      </c>
      <c r="D23" s="9">
        <v>294</v>
      </c>
      <c r="E23" s="150">
        <v>3.1349526750103301E-5</v>
      </c>
      <c r="F23" s="151">
        <v>3.88142750758425E-5</v>
      </c>
    </row>
    <row r="24" spans="1:6" x14ac:dyDescent="0.35">
      <c r="A24" s="5" t="s">
        <v>47</v>
      </c>
      <c r="B24" s="6" t="s">
        <v>52</v>
      </c>
      <c r="C24" s="6" t="s">
        <v>69</v>
      </c>
      <c r="D24" s="9">
        <v>1599</v>
      </c>
      <c r="E24" s="150">
        <v>1.7050303834495001E-4</v>
      </c>
      <c r="F24" s="151">
        <v>3.1240874588340899E-4</v>
      </c>
    </row>
    <row r="25" spans="1:6" x14ac:dyDescent="0.35">
      <c r="A25" s="5" t="s">
        <v>47</v>
      </c>
      <c r="B25" s="6" t="s">
        <v>52</v>
      </c>
      <c r="C25" s="6" t="s">
        <v>70</v>
      </c>
      <c r="D25" s="9">
        <v>7233</v>
      </c>
      <c r="E25" s="150">
        <v>7.7126233667856197E-4</v>
      </c>
      <c r="F25" s="151">
        <v>1.7296060755911801E-3</v>
      </c>
    </row>
    <row r="26" spans="1:6" x14ac:dyDescent="0.35">
      <c r="A26" s="5" t="s">
        <v>47</v>
      </c>
      <c r="B26" s="6" t="s">
        <v>52</v>
      </c>
      <c r="C26" s="6" t="s">
        <v>71</v>
      </c>
      <c r="D26" s="9">
        <v>2657</v>
      </c>
      <c r="E26" s="150">
        <v>2.8331868222797497E-4</v>
      </c>
      <c r="F26" s="151">
        <v>4.2937067072011101E-4</v>
      </c>
    </row>
    <row r="27" spans="1:6" x14ac:dyDescent="0.35">
      <c r="A27" s="5" t="s">
        <v>47</v>
      </c>
      <c r="B27" s="6" t="s">
        <v>52</v>
      </c>
      <c r="C27" s="6" t="s">
        <v>72</v>
      </c>
      <c r="D27" s="9">
        <v>759</v>
      </c>
      <c r="E27" s="150">
        <v>8.0932961916083099E-5</v>
      </c>
      <c r="F27" s="151">
        <v>1.45214365645962E-4</v>
      </c>
    </row>
    <row r="28" spans="1:6" x14ac:dyDescent="0.35">
      <c r="A28" s="5" t="s">
        <v>47</v>
      </c>
      <c r="B28" s="6" t="s">
        <v>52</v>
      </c>
      <c r="C28" s="6" t="s">
        <v>73</v>
      </c>
      <c r="D28" s="9">
        <v>4488</v>
      </c>
      <c r="E28" s="150">
        <v>4.7856012263423003E-4</v>
      </c>
      <c r="F28" s="151">
        <v>6.7247003141253999E-4</v>
      </c>
    </row>
    <row r="29" spans="1:6" x14ac:dyDescent="0.35">
      <c r="A29" s="5" t="s">
        <v>47</v>
      </c>
      <c r="B29" s="6" t="s">
        <v>74</v>
      </c>
      <c r="C29" s="6" t="s">
        <v>67</v>
      </c>
      <c r="D29" s="9">
        <v>241</v>
      </c>
      <c r="E29" s="150">
        <v>2.5698081451615299E-5</v>
      </c>
      <c r="F29" s="151">
        <v>3.7006397706486299E-5</v>
      </c>
    </row>
    <row r="30" spans="1:6" x14ac:dyDescent="0.35">
      <c r="A30" s="5" t="s">
        <v>47</v>
      </c>
      <c r="B30" s="6" t="s">
        <v>74</v>
      </c>
      <c r="C30" s="6" t="s">
        <v>73</v>
      </c>
      <c r="D30" s="9">
        <v>198</v>
      </c>
      <c r="E30" s="150">
        <v>2.1112946586804299E-5</v>
      </c>
      <c r="F30" s="151">
        <v>3.1433716996728403E-5</v>
      </c>
    </row>
    <row r="31" spans="1:6" x14ac:dyDescent="0.35">
      <c r="A31" s="5" t="s">
        <v>47</v>
      </c>
      <c r="B31" s="6" t="s">
        <v>75</v>
      </c>
      <c r="C31" s="6" t="s">
        <v>76</v>
      </c>
      <c r="D31" s="9">
        <v>9197</v>
      </c>
      <c r="E31" s="150">
        <v>9.80685705852722E-4</v>
      </c>
      <c r="F31" s="151">
        <v>1.0507278611141301E-3</v>
      </c>
    </row>
    <row r="32" spans="1:6" x14ac:dyDescent="0.35">
      <c r="A32" s="5" t="s">
        <v>47</v>
      </c>
      <c r="B32" s="6" t="s">
        <v>75</v>
      </c>
      <c r="C32" s="6" t="s">
        <v>77</v>
      </c>
      <c r="D32" s="9">
        <v>1891</v>
      </c>
      <c r="E32" s="150">
        <v>2.0163930300831799E-4</v>
      </c>
      <c r="F32" s="151">
        <v>2.6720385503794597E-4</v>
      </c>
    </row>
    <row r="33" spans="1:6" x14ac:dyDescent="0.35">
      <c r="A33" s="5" t="s">
        <v>47</v>
      </c>
      <c r="B33" s="6" t="s">
        <v>75</v>
      </c>
      <c r="C33" s="6" t="s">
        <v>78</v>
      </c>
      <c r="D33" s="9">
        <v>63954</v>
      </c>
      <c r="E33" s="150">
        <v>6.8194817475377796E-3</v>
      </c>
      <c r="F33" s="151">
        <v>8.6713363279700695E-3</v>
      </c>
    </row>
    <row r="34" spans="1:6" x14ac:dyDescent="0.35">
      <c r="A34" s="5" t="s">
        <v>47</v>
      </c>
      <c r="B34" s="6" t="s">
        <v>75</v>
      </c>
      <c r="C34" s="6" t="s">
        <v>79</v>
      </c>
      <c r="D34" s="9">
        <v>379432</v>
      </c>
      <c r="E34" s="150">
        <v>4.0459230047092502E-2</v>
      </c>
      <c r="F34" s="151">
        <v>5.3890205077198799E-2</v>
      </c>
    </row>
    <row r="35" spans="1:6" x14ac:dyDescent="0.35">
      <c r="A35" s="5" t="s">
        <v>47</v>
      </c>
      <c r="B35" s="6" t="s">
        <v>75</v>
      </c>
      <c r="C35" s="6" t="s">
        <v>80</v>
      </c>
      <c r="D35" s="9">
        <v>3215</v>
      </c>
      <c r="E35" s="150">
        <v>3.4281880442715E-4</v>
      </c>
      <c r="F35" s="151">
        <v>4.1606344758129098E-4</v>
      </c>
    </row>
    <row r="36" spans="1:6" x14ac:dyDescent="0.35">
      <c r="A36" s="5" t="s">
        <v>47</v>
      </c>
      <c r="B36" s="6" t="s">
        <v>75</v>
      </c>
      <c r="C36" s="6" t="s">
        <v>81</v>
      </c>
      <c r="D36" s="9">
        <v>448</v>
      </c>
      <c r="E36" s="150">
        <v>4.7770707428728903E-5</v>
      </c>
      <c r="F36" s="151">
        <v>5.2480874199720499E-5</v>
      </c>
    </row>
    <row r="37" spans="1:6" x14ac:dyDescent="0.35">
      <c r="A37" s="5" t="s">
        <v>47</v>
      </c>
      <c r="B37" s="6" t="s">
        <v>75</v>
      </c>
      <c r="C37" s="6" t="s">
        <v>82</v>
      </c>
      <c r="D37" s="9">
        <v>102</v>
      </c>
      <c r="E37" s="150">
        <v>1.08763664235052E-5</v>
      </c>
      <c r="F37" s="151">
        <v>1.2104233158044E-5</v>
      </c>
    </row>
    <row r="38" spans="1:6" x14ac:dyDescent="0.35">
      <c r="A38" s="5" t="s">
        <v>47</v>
      </c>
      <c r="B38" s="6" t="s">
        <v>75</v>
      </c>
      <c r="C38" s="6" t="s">
        <v>83</v>
      </c>
      <c r="D38" s="9">
        <v>38417</v>
      </c>
      <c r="E38" s="150">
        <v>4.0964447930568696E-3</v>
      </c>
      <c r="F38" s="151">
        <v>4.76150544397245E-3</v>
      </c>
    </row>
    <row r="39" spans="1:6" x14ac:dyDescent="0.35">
      <c r="A39" s="5" t="s">
        <v>47</v>
      </c>
      <c r="B39" s="6" t="s">
        <v>75</v>
      </c>
      <c r="C39" s="6" t="s">
        <v>84</v>
      </c>
      <c r="D39" s="9">
        <v>152897</v>
      </c>
      <c r="E39" s="150">
        <v>1.6303566637790999E-2</v>
      </c>
      <c r="F39" s="151">
        <v>1.8494650911624302E-2</v>
      </c>
    </row>
    <row r="40" spans="1:6" x14ac:dyDescent="0.35">
      <c r="A40" s="5" t="s">
        <v>47</v>
      </c>
      <c r="B40" s="6" t="s">
        <v>75</v>
      </c>
      <c r="C40" s="6" t="s">
        <v>85</v>
      </c>
      <c r="D40" s="9">
        <v>53360</v>
      </c>
      <c r="E40" s="150">
        <v>5.6898324741003897E-3</v>
      </c>
      <c r="F40" s="151">
        <v>6.7845941351813901E-3</v>
      </c>
    </row>
    <row r="41" spans="1:6" x14ac:dyDescent="0.35">
      <c r="A41" s="5" t="s">
        <v>47</v>
      </c>
      <c r="B41" s="6" t="s">
        <v>75</v>
      </c>
      <c r="C41" s="6" t="s">
        <v>86</v>
      </c>
      <c r="D41" s="9">
        <v>40748</v>
      </c>
      <c r="E41" s="150">
        <v>4.3450017551469704E-3</v>
      </c>
      <c r="F41" s="151">
        <v>5.18981729296832E-3</v>
      </c>
    </row>
    <row r="42" spans="1:6" x14ac:dyDescent="0.35">
      <c r="A42" s="5" t="s">
        <v>47</v>
      </c>
      <c r="B42" s="6" t="s">
        <v>75</v>
      </c>
      <c r="C42" s="6" t="s">
        <v>87</v>
      </c>
      <c r="D42" s="9">
        <v>715</v>
      </c>
      <c r="E42" s="150">
        <v>7.6241196007904302E-5</v>
      </c>
      <c r="F42" s="151">
        <v>1.1419736519115E-4</v>
      </c>
    </row>
    <row r="43" spans="1:6" x14ac:dyDescent="0.35">
      <c r="A43" s="5" t="s">
        <v>47</v>
      </c>
      <c r="B43" s="6" t="s">
        <v>75</v>
      </c>
      <c r="C43" s="6" t="s">
        <v>88</v>
      </c>
      <c r="D43" s="9">
        <v>4576</v>
      </c>
      <c r="E43" s="150">
        <v>4.8794365445058797E-4</v>
      </c>
      <c r="F43" s="151">
        <v>5.4731701222808396E-4</v>
      </c>
    </row>
    <row r="44" spans="1:6" x14ac:dyDescent="0.35">
      <c r="A44" s="5" t="s">
        <v>47</v>
      </c>
      <c r="B44" s="6" t="s">
        <v>75</v>
      </c>
      <c r="C44" s="6" t="s">
        <v>89</v>
      </c>
      <c r="D44" s="9">
        <v>2282</v>
      </c>
      <c r="E44" s="150">
        <v>2.4333204096508801E-4</v>
      </c>
      <c r="F44" s="151">
        <v>3.89074382644955E-4</v>
      </c>
    </row>
    <row r="45" spans="1:6" x14ac:dyDescent="0.35">
      <c r="A45" s="5" t="s">
        <v>47</v>
      </c>
      <c r="B45" s="6" t="s">
        <v>75</v>
      </c>
      <c r="C45" s="6" t="s">
        <v>90</v>
      </c>
      <c r="D45" s="9">
        <v>1089</v>
      </c>
      <c r="E45" s="150">
        <v>1.1612120622742399E-4</v>
      </c>
      <c r="F45" s="151">
        <v>1.3481811153016399E-4</v>
      </c>
    </row>
    <row r="46" spans="1:6" x14ac:dyDescent="0.35">
      <c r="A46" s="5" t="s">
        <v>47</v>
      </c>
      <c r="B46" s="6" t="s">
        <v>91</v>
      </c>
      <c r="C46" s="6" t="s">
        <v>79</v>
      </c>
      <c r="D46" s="9">
        <v>1224</v>
      </c>
      <c r="E46" s="150">
        <v>1.3051639708206301E-4</v>
      </c>
      <c r="F46" s="151">
        <v>1.8652750805873299E-4</v>
      </c>
    </row>
    <row r="47" spans="1:6" x14ac:dyDescent="0.35">
      <c r="A47" s="5" t="s">
        <v>47</v>
      </c>
      <c r="B47" s="6" t="s">
        <v>92</v>
      </c>
      <c r="C47" s="6" t="s">
        <v>93</v>
      </c>
      <c r="D47" s="9">
        <v>408</v>
      </c>
      <c r="E47" s="150">
        <v>4.35054656940209E-5</v>
      </c>
      <c r="F47" s="151">
        <v>4.1241472377172799E-5</v>
      </c>
    </row>
    <row r="48" spans="1:6" x14ac:dyDescent="0.35">
      <c r="A48" s="5" t="s">
        <v>47</v>
      </c>
      <c r="B48" s="6" t="s">
        <v>94</v>
      </c>
      <c r="C48" s="6" t="s">
        <v>79</v>
      </c>
      <c r="D48" s="9">
        <v>1262</v>
      </c>
      <c r="E48" s="150">
        <v>1.34568376730035E-4</v>
      </c>
      <c r="F48" s="151">
        <v>1.87085838015111E-4</v>
      </c>
    </row>
    <row r="49" spans="1:6" x14ac:dyDescent="0.35">
      <c r="A49" s="5" t="s">
        <v>47</v>
      </c>
      <c r="B49" s="6" t="s">
        <v>94</v>
      </c>
      <c r="C49" s="6" t="s">
        <v>95</v>
      </c>
      <c r="D49" s="9">
        <v>54</v>
      </c>
      <c r="E49" s="150">
        <v>5.7580763418557104E-6</v>
      </c>
      <c r="F49" s="151">
        <v>7.5590938714826297E-6</v>
      </c>
    </row>
    <row r="50" spans="1:6" x14ac:dyDescent="0.35">
      <c r="A50" s="5" t="s">
        <v>47</v>
      </c>
      <c r="B50" s="6" t="s">
        <v>94</v>
      </c>
      <c r="C50" s="6" t="s">
        <v>770</v>
      </c>
      <c r="D50" s="9">
        <v>710</v>
      </c>
      <c r="E50" s="150">
        <v>7.5708040791065906E-5</v>
      </c>
      <c r="F50" s="151">
        <v>8.9253464323289E-5</v>
      </c>
    </row>
    <row r="51" spans="1:6" x14ac:dyDescent="0.35">
      <c r="A51" s="5" t="s">
        <v>47</v>
      </c>
      <c r="B51" s="6" t="s">
        <v>96</v>
      </c>
      <c r="C51" s="6" t="s">
        <v>97</v>
      </c>
      <c r="D51" s="9">
        <v>875</v>
      </c>
      <c r="E51" s="150">
        <v>9.3302162946736096E-5</v>
      </c>
      <c r="F51" s="151">
        <v>1.09113899487462E-4</v>
      </c>
    </row>
    <row r="52" spans="1:6" x14ac:dyDescent="0.35">
      <c r="A52" s="5" t="s">
        <v>47</v>
      </c>
      <c r="B52" s="6" t="s">
        <v>96</v>
      </c>
      <c r="C52" s="6" t="s">
        <v>98</v>
      </c>
      <c r="D52" s="9">
        <v>32447</v>
      </c>
      <c r="E52" s="150">
        <v>3.4598574641517099E-3</v>
      </c>
      <c r="F52" s="151">
        <v>4.75236043545258E-3</v>
      </c>
    </row>
    <row r="53" spans="1:6" x14ac:dyDescent="0.35">
      <c r="A53" s="5" t="s">
        <v>47</v>
      </c>
      <c r="B53" s="6" t="s">
        <v>99</v>
      </c>
      <c r="C53" s="6" t="s">
        <v>771</v>
      </c>
      <c r="D53" s="9">
        <v>297</v>
      </c>
      <c r="E53" s="150">
        <v>3.16694198802064E-5</v>
      </c>
      <c r="F53" s="151">
        <v>4.2978250397898502E-5</v>
      </c>
    </row>
    <row r="54" spans="1:6" x14ac:dyDescent="0.35">
      <c r="A54" s="5" t="s">
        <v>47</v>
      </c>
      <c r="B54" s="6" t="s">
        <v>99</v>
      </c>
      <c r="C54" s="6" t="s">
        <v>100</v>
      </c>
      <c r="D54" s="9">
        <v>32232</v>
      </c>
      <c r="E54" s="150">
        <v>3.4369317898276502E-3</v>
      </c>
      <c r="F54" s="151">
        <v>3.2075359640302398E-3</v>
      </c>
    </row>
    <row r="55" spans="1:6" x14ac:dyDescent="0.35">
      <c r="A55" s="5" t="s">
        <v>47</v>
      </c>
      <c r="B55" s="6" t="s">
        <v>99</v>
      </c>
      <c r="C55" s="6" t="s">
        <v>101</v>
      </c>
      <c r="D55" s="9">
        <v>2928</v>
      </c>
      <c r="E55" s="150">
        <v>3.1221569498062098E-4</v>
      </c>
      <c r="F55" s="151">
        <v>2.4486202814271899E-4</v>
      </c>
    </row>
    <row r="56" spans="1:6" x14ac:dyDescent="0.35">
      <c r="A56" s="5" t="s">
        <v>47</v>
      </c>
      <c r="B56" s="6" t="s">
        <v>99</v>
      </c>
      <c r="C56" s="6" t="s">
        <v>102</v>
      </c>
      <c r="D56" s="9">
        <v>71</v>
      </c>
      <c r="E56" s="150">
        <v>7.5708040791065903E-6</v>
      </c>
      <c r="F56" s="151">
        <v>7.0971029681417399E-6</v>
      </c>
    </row>
    <row r="57" spans="1:6" x14ac:dyDescent="0.35">
      <c r="A57" s="5" t="s">
        <v>47</v>
      </c>
      <c r="B57" s="6" t="s">
        <v>99</v>
      </c>
      <c r="C57" s="6" t="s">
        <v>103</v>
      </c>
      <c r="D57" s="9">
        <v>1097</v>
      </c>
      <c r="E57" s="150">
        <v>1.16974254574365E-4</v>
      </c>
      <c r="F57" s="151">
        <v>7.9914745228374203E-5</v>
      </c>
    </row>
    <row r="58" spans="1:6" x14ac:dyDescent="0.35">
      <c r="A58" s="5" t="s">
        <v>47</v>
      </c>
      <c r="B58" s="6" t="s">
        <v>99</v>
      </c>
      <c r="C58" s="6" t="s">
        <v>104</v>
      </c>
      <c r="D58" s="9">
        <v>3252</v>
      </c>
      <c r="E58" s="150">
        <v>3.4676415303175502E-4</v>
      </c>
      <c r="F58" s="151">
        <v>3.4359777689708498E-4</v>
      </c>
    </row>
    <row r="59" spans="1:6" x14ac:dyDescent="0.35">
      <c r="A59" s="5" t="s">
        <v>47</v>
      </c>
      <c r="B59" s="6" t="s">
        <v>99</v>
      </c>
      <c r="C59" s="6" t="s">
        <v>105</v>
      </c>
      <c r="D59" s="9">
        <v>2705</v>
      </c>
      <c r="E59" s="150">
        <v>2.8843697230962402E-4</v>
      </c>
      <c r="F59" s="151">
        <v>3.7346258277316401E-4</v>
      </c>
    </row>
    <row r="60" spans="1:6" x14ac:dyDescent="0.35">
      <c r="A60" s="5" t="s">
        <v>47</v>
      </c>
      <c r="B60" s="6" t="s">
        <v>99</v>
      </c>
      <c r="C60" s="6" t="s">
        <v>106</v>
      </c>
      <c r="D60" s="9">
        <v>285</v>
      </c>
      <c r="E60" s="150">
        <v>3.0389847359793999E-5</v>
      </c>
      <c r="F60" s="151">
        <v>3.18984859310668E-5</v>
      </c>
    </row>
    <row r="61" spans="1:6" x14ac:dyDescent="0.35">
      <c r="A61" s="5" t="s">
        <v>47</v>
      </c>
      <c r="B61" s="6" t="s">
        <v>99</v>
      </c>
      <c r="C61" s="6" t="s">
        <v>107</v>
      </c>
      <c r="D61" s="9">
        <v>42867</v>
      </c>
      <c r="E61" s="150">
        <v>4.5709529360431298E-3</v>
      </c>
      <c r="F61" s="151">
        <v>5.8772894952044104E-3</v>
      </c>
    </row>
    <row r="62" spans="1:6" x14ac:dyDescent="0.35">
      <c r="A62" s="5" t="s">
        <v>47</v>
      </c>
      <c r="B62" s="6" t="s">
        <v>99</v>
      </c>
      <c r="C62" s="6" t="s">
        <v>108</v>
      </c>
      <c r="D62" s="9">
        <v>1067</v>
      </c>
      <c r="E62" s="150">
        <v>1.1377532327333401E-4</v>
      </c>
      <c r="F62" s="151">
        <v>8.6651420086409703E-5</v>
      </c>
    </row>
    <row r="63" spans="1:6" x14ac:dyDescent="0.35">
      <c r="A63" s="5" t="s">
        <v>47</v>
      </c>
      <c r="B63" s="6" t="s">
        <v>99</v>
      </c>
      <c r="C63" s="6" t="s">
        <v>109</v>
      </c>
      <c r="D63" s="9">
        <v>366</v>
      </c>
      <c r="E63" s="150">
        <v>3.9026961872577602E-5</v>
      </c>
      <c r="F63" s="151">
        <v>3.9775017251341399E-5</v>
      </c>
    </row>
    <row r="64" spans="1:6" x14ac:dyDescent="0.35">
      <c r="A64" s="5" t="s">
        <v>47</v>
      </c>
      <c r="B64" s="6" t="s">
        <v>99</v>
      </c>
      <c r="C64" s="6" t="s">
        <v>93</v>
      </c>
      <c r="D64" s="9">
        <v>102357</v>
      </c>
      <c r="E64" s="150">
        <v>1.0914433705987501E-2</v>
      </c>
      <c r="F64" s="151">
        <v>1.0451917243532E-2</v>
      </c>
    </row>
    <row r="65" spans="1:6" x14ac:dyDescent="0.35">
      <c r="A65" s="5" t="s">
        <v>47</v>
      </c>
      <c r="B65" s="6" t="s">
        <v>99</v>
      </c>
      <c r="C65" s="6" t="s">
        <v>110</v>
      </c>
      <c r="D65" s="9">
        <v>12357</v>
      </c>
      <c r="E65" s="150">
        <v>1.3176398028946501E-3</v>
      </c>
      <c r="F65" s="151">
        <v>1.35045644431109E-3</v>
      </c>
    </row>
    <row r="66" spans="1:6" x14ac:dyDescent="0.35">
      <c r="A66" s="5" t="s">
        <v>47</v>
      </c>
      <c r="B66" s="6" t="s">
        <v>99</v>
      </c>
      <c r="C66" s="6" t="s">
        <v>111</v>
      </c>
      <c r="D66" s="9">
        <v>5141</v>
      </c>
      <c r="E66" s="150">
        <v>5.4819019395333695E-4</v>
      </c>
      <c r="F66" s="151">
        <v>3.3041329971956302E-4</v>
      </c>
    </row>
    <row r="67" spans="1:6" x14ac:dyDescent="0.35">
      <c r="A67" s="5" t="s">
        <v>47</v>
      </c>
      <c r="B67" s="6" t="s">
        <v>99</v>
      </c>
      <c r="C67" s="6" t="s">
        <v>112</v>
      </c>
      <c r="D67" s="9">
        <v>326</v>
      </c>
      <c r="E67" s="150">
        <v>3.47617201378697E-5</v>
      </c>
      <c r="F67" s="151">
        <v>3.0245184843101999E-5</v>
      </c>
    </row>
    <row r="68" spans="1:6" x14ac:dyDescent="0.35">
      <c r="A68" s="5" t="s">
        <v>47</v>
      </c>
      <c r="B68" s="6" t="s">
        <v>99</v>
      </c>
      <c r="C68" s="6" t="s">
        <v>113</v>
      </c>
      <c r="D68" s="9">
        <v>741</v>
      </c>
      <c r="E68" s="150">
        <v>7.9013603135464502E-5</v>
      </c>
      <c r="F68" s="151">
        <v>5.3263209146130097E-5</v>
      </c>
    </row>
    <row r="69" spans="1:6" x14ac:dyDescent="0.35">
      <c r="A69" s="5" t="s">
        <v>47</v>
      </c>
      <c r="B69" s="6" t="s">
        <v>99</v>
      </c>
      <c r="C69" s="6" t="s">
        <v>114</v>
      </c>
      <c r="D69" s="9">
        <v>3228</v>
      </c>
      <c r="E69" s="150">
        <v>3.4420500799093001E-4</v>
      </c>
      <c r="F69" s="151">
        <v>3.3896800510583902E-4</v>
      </c>
    </row>
    <row r="70" spans="1:6" x14ac:dyDescent="0.35">
      <c r="A70" s="5" t="s">
        <v>47</v>
      </c>
      <c r="B70" s="6" t="s">
        <v>99</v>
      </c>
      <c r="C70" s="6" t="s">
        <v>115</v>
      </c>
      <c r="D70" s="9">
        <v>36407</v>
      </c>
      <c r="E70" s="150">
        <v>3.8821163958878001E-3</v>
      </c>
      <c r="F70" s="151">
        <v>3.4628794334770601E-3</v>
      </c>
    </row>
    <row r="71" spans="1:6" x14ac:dyDescent="0.35">
      <c r="A71" s="5" t="s">
        <v>47</v>
      </c>
      <c r="B71" s="6" t="s">
        <v>99</v>
      </c>
      <c r="C71" s="6" t="s">
        <v>116</v>
      </c>
      <c r="D71" s="9">
        <v>22040</v>
      </c>
      <c r="E71" s="150">
        <v>2.3501481958240699E-3</v>
      </c>
      <c r="F71" s="151">
        <v>2.19738171463158E-3</v>
      </c>
    </row>
    <row r="72" spans="1:6" x14ac:dyDescent="0.35">
      <c r="A72" s="5" t="s">
        <v>47</v>
      </c>
      <c r="B72" s="6" t="s">
        <v>99</v>
      </c>
      <c r="C72" s="6" t="s">
        <v>117</v>
      </c>
      <c r="D72" s="9">
        <v>5235</v>
      </c>
      <c r="E72" s="150">
        <v>5.5821351202990101E-4</v>
      </c>
      <c r="F72" s="151">
        <v>3.5719475901055099E-4</v>
      </c>
    </row>
    <row r="73" spans="1:6" x14ac:dyDescent="0.35">
      <c r="A73" s="5" t="s">
        <v>47</v>
      </c>
      <c r="B73" s="6" t="s">
        <v>99</v>
      </c>
      <c r="C73" s="6" t="s">
        <v>118</v>
      </c>
      <c r="D73" s="9">
        <v>1210</v>
      </c>
      <c r="E73" s="150">
        <v>1.2902356247491501E-4</v>
      </c>
      <c r="F73" s="151">
        <v>1.5146802335071099E-4</v>
      </c>
    </row>
    <row r="74" spans="1:6" x14ac:dyDescent="0.35">
      <c r="A74" s="5" t="s">
        <v>47</v>
      </c>
      <c r="B74" s="6" t="s">
        <v>99</v>
      </c>
      <c r="C74" s="6" t="s">
        <v>119</v>
      </c>
      <c r="D74" s="9">
        <v>169</v>
      </c>
      <c r="E74" s="150">
        <v>1.8020646329140999E-5</v>
      </c>
      <c r="F74" s="151">
        <v>1.8560490526291601E-5</v>
      </c>
    </row>
    <row r="75" spans="1:6" x14ac:dyDescent="0.35">
      <c r="A75" s="5" t="s">
        <v>47</v>
      </c>
      <c r="B75" s="6" t="s">
        <v>99</v>
      </c>
      <c r="C75" s="6" t="s">
        <v>120</v>
      </c>
      <c r="D75" s="9">
        <v>319</v>
      </c>
      <c r="E75" s="150">
        <v>3.4015302834295799E-5</v>
      </c>
      <c r="F75" s="151">
        <v>4.3940173909387897E-5</v>
      </c>
    </row>
    <row r="76" spans="1:6" x14ac:dyDescent="0.35">
      <c r="A76" s="5" t="s">
        <v>47</v>
      </c>
      <c r="B76" s="6" t="s">
        <v>99</v>
      </c>
      <c r="C76" s="6" t="s">
        <v>121</v>
      </c>
      <c r="D76" s="9">
        <v>7136</v>
      </c>
      <c r="E76" s="150">
        <v>7.6091912547189599E-4</v>
      </c>
      <c r="F76" s="151">
        <v>9.8827193703465103E-4</v>
      </c>
    </row>
    <row r="77" spans="1:6" x14ac:dyDescent="0.35">
      <c r="A77" s="5" t="s">
        <v>47</v>
      </c>
      <c r="B77" s="6" t="s">
        <v>99</v>
      </c>
      <c r="C77" s="6" t="s">
        <v>122</v>
      </c>
      <c r="D77" s="9">
        <v>604</v>
      </c>
      <c r="E77" s="150">
        <v>6.4405150194089795E-5</v>
      </c>
      <c r="F77" s="151">
        <v>1.02713419168263E-4</v>
      </c>
    </row>
    <row r="78" spans="1:6" x14ac:dyDescent="0.35">
      <c r="A78" s="5" t="s">
        <v>47</v>
      </c>
      <c r="B78" s="6" t="s">
        <v>99</v>
      </c>
      <c r="C78" s="6" t="s">
        <v>123</v>
      </c>
      <c r="D78" s="9">
        <v>100640</v>
      </c>
      <c r="E78" s="150">
        <v>1.0731348204525201E-2</v>
      </c>
      <c r="F78" s="151">
        <v>1.13024315543206E-2</v>
      </c>
    </row>
    <row r="79" spans="1:6" x14ac:dyDescent="0.35">
      <c r="A79" s="5" t="s">
        <v>47</v>
      </c>
      <c r="B79" s="6" t="s">
        <v>99</v>
      </c>
      <c r="C79" s="6" t="s">
        <v>124</v>
      </c>
      <c r="D79" s="9">
        <v>28690</v>
      </c>
      <c r="E79" s="150">
        <v>3.05924463421927E-3</v>
      </c>
      <c r="F79" s="151">
        <v>3.4666655714395201E-3</v>
      </c>
    </row>
    <row r="80" spans="1:6" x14ac:dyDescent="0.35">
      <c r="A80" s="5" t="s">
        <v>47</v>
      </c>
      <c r="B80" s="6" t="s">
        <v>99</v>
      </c>
      <c r="C80" s="6" t="s">
        <v>125</v>
      </c>
      <c r="D80" s="9">
        <v>642</v>
      </c>
      <c r="E80" s="150">
        <v>6.8457129842062393E-5</v>
      </c>
      <c r="F80" s="151">
        <v>5.2398794523155901E-5</v>
      </c>
    </row>
    <row r="81" spans="1:6" x14ac:dyDescent="0.35">
      <c r="A81" s="5" t="s">
        <v>47</v>
      </c>
      <c r="B81" s="6" t="s">
        <v>99</v>
      </c>
      <c r="C81" s="6" t="s">
        <v>126</v>
      </c>
      <c r="D81" s="9">
        <v>92</v>
      </c>
      <c r="E81" s="150">
        <v>9.8100559898282498E-6</v>
      </c>
      <c r="F81" s="151">
        <v>1.27681690004829E-5</v>
      </c>
    </row>
    <row r="82" spans="1:6" x14ac:dyDescent="0.35">
      <c r="A82" s="5" t="s">
        <v>47</v>
      </c>
      <c r="B82" s="6" t="s">
        <v>99</v>
      </c>
      <c r="C82" s="6" t="s">
        <v>127</v>
      </c>
      <c r="D82" s="9">
        <v>588</v>
      </c>
      <c r="E82" s="150">
        <v>6.2699053500206697E-5</v>
      </c>
      <c r="F82" s="151">
        <v>7.2357990912214599E-5</v>
      </c>
    </row>
    <row r="83" spans="1:6" x14ac:dyDescent="0.35">
      <c r="A83" s="5" t="s">
        <v>47</v>
      </c>
      <c r="B83" s="6" t="s">
        <v>99</v>
      </c>
      <c r="C83" s="6" t="s">
        <v>98</v>
      </c>
      <c r="D83" s="9">
        <v>101006</v>
      </c>
      <c r="E83" s="150">
        <v>1.07703751663977E-2</v>
      </c>
      <c r="F83" s="151">
        <v>1.48993616093091E-2</v>
      </c>
    </row>
    <row r="84" spans="1:6" x14ac:dyDescent="0.35">
      <c r="A84" s="5" t="s">
        <v>47</v>
      </c>
      <c r="B84" s="6" t="s">
        <v>99</v>
      </c>
      <c r="C84" s="6" t="s">
        <v>128</v>
      </c>
      <c r="D84" s="9">
        <v>467</v>
      </c>
      <c r="E84" s="150">
        <v>4.9796697252715101E-5</v>
      </c>
      <c r="F84" s="151">
        <v>6.9961844310686703E-5</v>
      </c>
    </row>
    <row r="85" spans="1:6" x14ac:dyDescent="0.35">
      <c r="A85" s="5" t="s">
        <v>47</v>
      </c>
      <c r="B85" s="6" t="s">
        <v>99</v>
      </c>
      <c r="C85" s="6" t="s">
        <v>129</v>
      </c>
      <c r="D85" s="9">
        <v>920</v>
      </c>
      <c r="E85" s="150">
        <v>9.8100559898282495E-5</v>
      </c>
      <c r="F85" s="151">
        <v>1.5470874641703E-4</v>
      </c>
    </row>
    <row r="86" spans="1:6" x14ac:dyDescent="0.35">
      <c r="A86" s="5" t="s">
        <v>47</v>
      </c>
      <c r="B86" s="6" t="s">
        <v>99</v>
      </c>
      <c r="C86" s="6" t="s">
        <v>130</v>
      </c>
      <c r="D86" s="9">
        <v>17828</v>
      </c>
      <c r="E86" s="150">
        <v>1.9010182411593299E-3</v>
      </c>
      <c r="F86" s="151">
        <v>1.8831993078137401E-3</v>
      </c>
    </row>
    <row r="87" spans="1:6" x14ac:dyDescent="0.35">
      <c r="A87" s="5" t="s">
        <v>47</v>
      </c>
      <c r="B87" s="6" t="s">
        <v>99</v>
      </c>
      <c r="C87" s="6" t="s">
        <v>131</v>
      </c>
      <c r="D87" s="9">
        <v>17503</v>
      </c>
      <c r="E87" s="150">
        <v>1.8663631520648199E-3</v>
      </c>
      <c r="F87" s="151">
        <v>1.59098494492839E-3</v>
      </c>
    </row>
    <row r="88" spans="1:6" x14ac:dyDescent="0.35">
      <c r="A88" s="5" t="s">
        <v>47</v>
      </c>
      <c r="B88" s="6" t="s">
        <v>99</v>
      </c>
      <c r="C88" s="6" t="s">
        <v>87</v>
      </c>
      <c r="D88" s="9">
        <v>3326</v>
      </c>
      <c r="E88" s="150">
        <v>3.5465485024096502E-4</v>
      </c>
      <c r="F88" s="151">
        <v>2.8786816858640698E-4</v>
      </c>
    </row>
    <row r="89" spans="1:6" x14ac:dyDescent="0.35">
      <c r="A89" s="5" t="s">
        <v>47</v>
      </c>
      <c r="B89" s="6" t="s">
        <v>99</v>
      </c>
      <c r="C89" s="6" t="s">
        <v>132</v>
      </c>
      <c r="D89" s="9">
        <v>774</v>
      </c>
      <c r="E89" s="150">
        <v>8.2532427566598597E-5</v>
      </c>
      <c r="F89" s="151">
        <v>1.1146757256710399E-4</v>
      </c>
    </row>
    <row r="90" spans="1:6" x14ac:dyDescent="0.35">
      <c r="A90" s="5" t="s">
        <v>47</v>
      </c>
      <c r="B90" s="6" t="s">
        <v>133</v>
      </c>
      <c r="C90" s="6" t="s">
        <v>78</v>
      </c>
      <c r="D90" s="9">
        <v>13056</v>
      </c>
      <c r="E90" s="150">
        <v>1.3921749022086699E-3</v>
      </c>
      <c r="F90" s="151">
        <v>1.6376771987861201E-3</v>
      </c>
    </row>
    <row r="91" spans="1:6" x14ac:dyDescent="0.35">
      <c r="A91" s="5" t="s">
        <v>47</v>
      </c>
      <c r="B91" s="6" t="s">
        <v>133</v>
      </c>
      <c r="C91" s="6" t="s">
        <v>134</v>
      </c>
      <c r="D91" s="9">
        <v>14432</v>
      </c>
      <c r="E91" s="150">
        <v>1.53889921788262E-3</v>
      </c>
      <c r="F91" s="151">
        <v>2.3282937445723E-3</v>
      </c>
    </row>
    <row r="92" spans="1:6" x14ac:dyDescent="0.35">
      <c r="A92" s="5" t="s">
        <v>47</v>
      </c>
      <c r="B92" s="6" t="s">
        <v>133</v>
      </c>
      <c r="C92" s="6" t="s">
        <v>95</v>
      </c>
      <c r="D92" s="9">
        <v>75686</v>
      </c>
      <c r="E92" s="150">
        <v>8.0704771483276205E-3</v>
      </c>
      <c r="F92" s="151">
        <v>1.25683468016091E-2</v>
      </c>
    </row>
    <row r="93" spans="1:6" x14ac:dyDescent="0.35">
      <c r="A93" s="5" t="s">
        <v>47</v>
      </c>
      <c r="B93" s="6" t="s">
        <v>133</v>
      </c>
      <c r="C93" s="6" t="s">
        <v>135</v>
      </c>
      <c r="D93" s="9">
        <v>42</v>
      </c>
      <c r="E93" s="150">
        <v>4.47850382144333E-6</v>
      </c>
      <c r="F93" s="151">
        <v>5.2361262816532899E-6</v>
      </c>
    </row>
    <row r="94" spans="1:6" x14ac:dyDescent="0.35">
      <c r="A94" s="5" t="s">
        <v>47</v>
      </c>
      <c r="B94" s="6" t="s">
        <v>133</v>
      </c>
      <c r="C94" s="6" t="s">
        <v>136</v>
      </c>
      <c r="D94" s="9">
        <v>427</v>
      </c>
      <c r="E94" s="150">
        <v>4.55314555180072E-5</v>
      </c>
      <c r="F94" s="151">
        <v>7.3858983618050504E-5</v>
      </c>
    </row>
    <row r="95" spans="1:6" x14ac:dyDescent="0.35">
      <c r="A95" s="5" t="s">
        <v>47</v>
      </c>
      <c r="B95" s="6" t="s">
        <v>133</v>
      </c>
      <c r="C95" s="6" t="s">
        <v>137</v>
      </c>
      <c r="D95" s="9">
        <v>828</v>
      </c>
      <c r="E95" s="150">
        <v>8.8290503908454294E-5</v>
      </c>
      <c r="F95" s="151">
        <v>1.66859456460046E-4</v>
      </c>
    </row>
    <row r="96" spans="1:6" x14ac:dyDescent="0.35">
      <c r="A96" s="5" t="s">
        <v>47</v>
      </c>
      <c r="B96" s="6" t="s">
        <v>133</v>
      </c>
      <c r="C96" s="6" t="s">
        <v>61</v>
      </c>
      <c r="D96" s="9">
        <v>18052</v>
      </c>
      <c r="E96" s="150">
        <v>1.92490359487369E-3</v>
      </c>
      <c r="F96" s="151">
        <v>3.0979587209874998E-3</v>
      </c>
    </row>
    <row r="97" spans="1:6" x14ac:dyDescent="0.35">
      <c r="A97" s="5" t="s">
        <v>47</v>
      </c>
      <c r="B97" s="6" t="s">
        <v>133</v>
      </c>
      <c r="C97" s="6" t="s">
        <v>62</v>
      </c>
      <c r="D97" s="9">
        <v>4187</v>
      </c>
      <c r="E97" s="150">
        <v>4.46464178580553E-4</v>
      </c>
      <c r="F97" s="151">
        <v>6.4041505740153597E-4</v>
      </c>
    </row>
    <row r="98" spans="1:6" x14ac:dyDescent="0.35">
      <c r="A98" s="5" t="s">
        <v>47</v>
      </c>
      <c r="B98" s="6" t="s">
        <v>133</v>
      </c>
      <c r="C98" s="6" t="s">
        <v>63</v>
      </c>
      <c r="D98" s="9">
        <v>29932</v>
      </c>
      <c r="E98" s="150">
        <v>3.1916803900819499E-3</v>
      </c>
      <c r="F98" s="151">
        <v>4.3313082883813499E-3</v>
      </c>
    </row>
    <row r="99" spans="1:6" x14ac:dyDescent="0.35">
      <c r="A99" s="5" t="s">
        <v>47</v>
      </c>
      <c r="B99" s="6" t="s">
        <v>133</v>
      </c>
      <c r="C99" s="6" t="s">
        <v>110</v>
      </c>
      <c r="D99" s="9">
        <v>3705</v>
      </c>
      <c r="E99" s="150">
        <v>3.9506801567732201E-4</v>
      </c>
      <c r="F99" s="151">
        <v>3.5525045878687399E-4</v>
      </c>
    </row>
    <row r="100" spans="1:6" x14ac:dyDescent="0.35">
      <c r="A100" s="5" t="s">
        <v>47</v>
      </c>
      <c r="B100" s="6" t="s">
        <v>133</v>
      </c>
      <c r="C100" s="6" t="s">
        <v>70</v>
      </c>
      <c r="D100" s="9">
        <v>280</v>
      </c>
      <c r="E100" s="150">
        <v>2.9856692142955499E-5</v>
      </c>
      <c r="F100" s="151">
        <v>6.2609512499012897E-5</v>
      </c>
    </row>
    <row r="101" spans="1:6" x14ac:dyDescent="0.35">
      <c r="A101" s="5" t="s">
        <v>47</v>
      </c>
      <c r="B101" s="6" t="s">
        <v>133</v>
      </c>
      <c r="C101" s="6" t="s">
        <v>71</v>
      </c>
      <c r="D101" s="9">
        <v>14398</v>
      </c>
      <c r="E101" s="150">
        <v>1.5352737624081199E-3</v>
      </c>
      <c r="F101" s="151">
        <v>2.2843469296722199E-3</v>
      </c>
    </row>
    <row r="102" spans="1:6" x14ac:dyDescent="0.35">
      <c r="A102" s="5" t="s">
        <v>47</v>
      </c>
      <c r="B102" s="6" t="s">
        <v>133</v>
      </c>
      <c r="C102" s="6" t="s">
        <v>772</v>
      </c>
      <c r="D102" s="9">
        <v>87802</v>
      </c>
      <c r="E102" s="150">
        <v>9.3624188697706504E-3</v>
      </c>
      <c r="F102" s="151">
        <v>1.06295792636241E-2</v>
      </c>
    </row>
    <row r="103" spans="1:6" x14ac:dyDescent="0.35">
      <c r="A103" s="5" t="s">
        <v>47</v>
      </c>
      <c r="B103" s="6" t="s">
        <v>133</v>
      </c>
      <c r="C103" s="6" t="s">
        <v>138</v>
      </c>
      <c r="D103" s="9">
        <v>158613</v>
      </c>
      <c r="E103" s="150">
        <v>1.6913069681680701E-2</v>
      </c>
      <c r="F103" s="151">
        <v>2.2319301498862201E-2</v>
      </c>
    </row>
    <row r="104" spans="1:6" x14ac:dyDescent="0.35">
      <c r="A104" s="5" t="s">
        <v>47</v>
      </c>
      <c r="B104" s="6" t="s">
        <v>133</v>
      </c>
      <c r="C104" s="6" t="s">
        <v>139</v>
      </c>
      <c r="D104" s="9">
        <v>918</v>
      </c>
      <c r="E104" s="150">
        <v>9.7887297811547104E-5</v>
      </c>
      <c r="F104" s="151">
        <v>8.1294597542973094E-5</v>
      </c>
    </row>
    <row r="105" spans="1:6" x14ac:dyDescent="0.35">
      <c r="A105" s="5" t="s">
        <v>47</v>
      </c>
      <c r="B105" s="6" t="s">
        <v>133</v>
      </c>
      <c r="C105" s="6" t="s">
        <v>86</v>
      </c>
      <c r="D105" s="9">
        <v>14630</v>
      </c>
      <c r="E105" s="150">
        <v>1.56001216446943E-3</v>
      </c>
      <c r="F105" s="151">
        <v>1.7277015340827399E-3</v>
      </c>
    </row>
    <row r="106" spans="1:6" x14ac:dyDescent="0.35">
      <c r="A106" s="5" t="s">
        <v>47</v>
      </c>
      <c r="B106" s="6" t="s">
        <v>133</v>
      </c>
      <c r="C106" s="6" t="s">
        <v>140</v>
      </c>
      <c r="D106" s="9">
        <v>3990</v>
      </c>
      <c r="E106" s="150">
        <v>4.2545786303711699E-4</v>
      </c>
      <c r="F106" s="151">
        <v>5.8274443084240098E-4</v>
      </c>
    </row>
    <row r="107" spans="1:6" x14ac:dyDescent="0.35">
      <c r="A107" s="5" t="s">
        <v>47</v>
      </c>
      <c r="B107" s="6" t="s">
        <v>133</v>
      </c>
      <c r="C107" s="6" t="s">
        <v>141</v>
      </c>
      <c r="D107" s="9">
        <v>29750</v>
      </c>
      <c r="E107" s="150">
        <v>3.17227354018903E-3</v>
      </c>
      <c r="F107" s="151">
        <v>4.0606517376941403E-3</v>
      </c>
    </row>
    <row r="108" spans="1:6" x14ac:dyDescent="0.35">
      <c r="A108" s="5" t="s">
        <v>47</v>
      </c>
      <c r="B108" s="6" t="s">
        <v>133</v>
      </c>
      <c r="C108" s="6" t="s">
        <v>73</v>
      </c>
      <c r="D108" s="9">
        <v>6724</v>
      </c>
      <c r="E108" s="150">
        <v>7.1698713560440399E-4</v>
      </c>
      <c r="F108" s="151">
        <v>9.5684592021992804E-4</v>
      </c>
    </row>
    <row r="109" spans="1:6" x14ac:dyDescent="0.35">
      <c r="A109" s="5" t="s">
        <v>47</v>
      </c>
      <c r="B109" s="6" t="s">
        <v>133</v>
      </c>
      <c r="C109" s="6" t="s">
        <v>98</v>
      </c>
      <c r="D109" s="9">
        <v>28904</v>
      </c>
      <c r="E109" s="150">
        <v>3.0820636774999501E-3</v>
      </c>
      <c r="F109" s="151">
        <v>4.2218062700735901E-3</v>
      </c>
    </row>
    <row r="110" spans="1:6" x14ac:dyDescent="0.35">
      <c r="A110" s="5" t="s">
        <v>47</v>
      </c>
      <c r="B110" s="6" t="s">
        <v>133</v>
      </c>
      <c r="C110" s="6" t="s">
        <v>87</v>
      </c>
      <c r="D110" s="9">
        <v>1095</v>
      </c>
      <c r="E110" s="150">
        <v>1.1676099248763E-4</v>
      </c>
      <c r="F110" s="151">
        <v>1.3374939496142501E-4</v>
      </c>
    </row>
    <row r="111" spans="1:6" x14ac:dyDescent="0.35">
      <c r="A111" s="5" t="s">
        <v>47</v>
      </c>
      <c r="B111" s="6" t="s">
        <v>133</v>
      </c>
      <c r="C111" s="6" t="s">
        <v>88</v>
      </c>
      <c r="D111" s="9">
        <v>14839</v>
      </c>
      <c r="E111" s="150">
        <v>1.58229805253328E-3</v>
      </c>
      <c r="F111" s="151">
        <v>2.1520746499610901E-3</v>
      </c>
    </row>
    <row r="112" spans="1:6" x14ac:dyDescent="0.35">
      <c r="A112" s="5" t="s">
        <v>47</v>
      </c>
      <c r="B112" s="6" t="s">
        <v>133</v>
      </c>
      <c r="C112" s="6" t="s">
        <v>142</v>
      </c>
      <c r="D112" s="9">
        <v>39098</v>
      </c>
      <c r="E112" s="150">
        <v>4.1690605335902697E-3</v>
      </c>
      <c r="F112" s="151">
        <v>6.1158412231427E-3</v>
      </c>
    </row>
    <row r="113" spans="1:6" x14ac:dyDescent="0.35">
      <c r="A113" s="5" t="s">
        <v>47</v>
      </c>
      <c r="B113" s="6" t="s">
        <v>133</v>
      </c>
      <c r="C113" s="6" t="s">
        <v>143</v>
      </c>
      <c r="D113" s="9">
        <v>257</v>
      </c>
      <c r="E113" s="150">
        <v>2.7404178145498499E-5</v>
      </c>
      <c r="F113" s="151">
        <v>4.9166074118449201E-5</v>
      </c>
    </row>
    <row r="114" spans="1:6" x14ac:dyDescent="0.35">
      <c r="A114" s="5" t="s">
        <v>47</v>
      </c>
      <c r="B114" s="6" t="s">
        <v>133</v>
      </c>
      <c r="C114" s="6" t="s">
        <v>144</v>
      </c>
      <c r="D114" s="9">
        <v>187</v>
      </c>
      <c r="E114" s="150">
        <v>1.9940005109759599E-5</v>
      </c>
      <c r="F114" s="151">
        <v>3.83067066807715E-5</v>
      </c>
    </row>
    <row r="115" spans="1:6" x14ac:dyDescent="0.35">
      <c r="A115" s="5" t="s">
        <v>47</v>
      </c>
      <c r="B115" s="6" t="s">
        <v>133</v>
      </c>
      <c r="C115" s="6" t="s">
        <v>145</v>
      </c>
      <c r="D115" s="9">
        <v>45</v>
      </c>
      <c r="E115" s="150">
        <v>4.7983969515464304E-6</v>
      </c>
      <c r="F115" s="151">
        <v>1.00279546709213E-5</v>
      </c>
    </row>
    <row r="116" spans="1:6" x14ac:dyDescent="0.35">
      <c r="A116" s="5" t="s">
        <v>47</v>
      </c>
      <c r="B116" s="6" t="s">
        <v>133</v>
      </c>
      <c r="C116" s="6" t="s">
        <v>89</v>
      </c>
      <c r="D116" s="9">
        <v>1190</v>
      </c>
      <c r="E116" s="150">
        <v>1.2689094160756099E-4</v>
      </c>
      <c r="F116" s="151">
        <v>1.9394156075946701E-4</v>
      </c>
    </row>
    <row r="117" spans="1:6" x14ac:dyDescent="0.35">
      <c r="A117" s="5" t="s">
        <v>146</v>
      </c>
      <c r="B117" s="6" t="s">
        <v>52</v>
      </c>
      <c r="C117" s="6" t="s">
        <v>62</v>
      </c>
      <c r="D117" s="9">
        <v>496</v>
      </c>
      <c r="E117" s="150">
        <v>5.2888997510378401E-5</v>
      </c>
      <c r="F117" s="151">
        <v>5.5117291877108103E-5</v>
      </c>
    </row>
    <row r="118" spans="1:6" x14ac:dyDescent="0.35">
      <c r="A118" s="5" t="s">
        <v>146</v>
      </c>
      <c r="B118" s="6" t="s">
        <v>52</v>
      </c>
      <c r="C118" s="6" t="s">
        <v>64</v>
      </c>
      <c r="D118" s="9">
        <v>1178</v>
      </c>
      <c r="E118" s="150">
        <v>1.25611369087149E-4</v>
      </c>
      <c r="F118" s="151">
        <v>1.24373399575542E-4</v>
      </c>
    </row>
    <row r="119" spans="1:6" x14ac:dyDescent="0.35">
      <c r="A119" s="5" t="s">
        <v>146</v>
      </c>
      <c r="B119" s="6" t="s">
        <v>52</v>
      </c>
      <c r="C119" s="6" t="s">
        <v>66</v>
      </c>
      <c r="D119" s="9">
        <v>5446</v>
      </c>
      <c r="E119" s="150">
        <v>5.8071266218048497E-4</v>
      </c>
      <c r="F119" s="151">
        <v>5.3203530684419495E-4</v>
      </c>
    </row>
    <row r="120" spans="1:6" x14ac:dyDescent="0.35">
      <c r="A120" s="5" t="s">
        <v>146</v>
      </c>
      <c r="B120" s="6" t="s">
        <v>52</v>
      </c>
      <c r="C120" s="6" t="s">
        <v>67</v>
      </c>
      <c r="D120" s="9">
        <v>3062</v>
      </c>
      <c r="E120" s="150">
        <v>3.2650425479189199E-4</v>
      </c>
      <c r="F120" s="151">
        <v>3.1888192032331801E-4</v>
      </c>
    </row>
    <row r="121" spans="1:6" x14ac:dyDescent="0.35">
      <c r="A121" s="5" t="s">
        <v>146</v>
      </c>
      <c r="B121" s="6" t="s">
        <v>52</v>
      </c>
      <c r="C121" s="6" t="s">
        <v>71</v>
      </c>
      <c r="D121" s="9">
        <v>243</v>
      </c>
      <c r="E121" s="150">
        <v>2.59113435383507E-5</v>
      </c>
      <c r="F121" s="151">
        <v>2.1359211440579201E-5</v>
      </c>
    </row>
    <row r="122" spans="1:6" x14ac:dyDescent="0.35">
      <c r="A122" s="5" t="s">
        <v>146</v>
      </c>
      <c r="B122" s="6" t="s">
        <v>52</v>
      </c>
      <c r="C122" s="6" t="s">
        <v>72</v>
      </c>
      <c r="D122" s="9">
        <v>317</v>
      </c>
      <c r="E122" s="150">
        <v>3.3802040747560402E-5</v>
      </c>
      <c r="F122" s="151">
        <v>2.0383708522266402E-5</v>
      </c>
    </row>
    <row r="123" spans="1:6" x14ac:dyDescent="0.35">
      <c r="A123" s="5" t="s">
        <v>146</v>
      </c>
      <c r="B123" s="6" t="s">
        <v>52</v>
      </c>
      <c r="C123" s="6" t="s">
        <v>73</v>
      </c>
      <c r="D123" s="9">
        <v>757</v>
      </c>
      <c r="E123" s="150">
        <v>8.0719699829347695E-5</v>
      </c>
      <c r="F123" s="151">
        <v>9.6490739402051596E-5</v>
      </c>
    </row>
    <row r="124" spans="1:6" x14ac:dyDescent="0.35">
      <c r="A124" s="5" t="s">
        <v>146</v>
      </c>
      <c r="B124" s="6" t="s">
        <v>75</v>
      </c>
      <c r="C124" s="6" t="s">
        <v>76</v>
      </c>
      <c r="D124" s="9">
        <v>878</v>
      </c>
      <c r="E124" s="150">
        <v>9.3622056076839196E-5</v>
      </c>
      <c r="F124" s="151">
        <v>7.8816863225829995E-5</v>
      </c>
    </row>
    <row r="125" spans="1:6" x14ac:dyDescent="0.35">
      <c r="A125" s="5" t="s">
        <v>146</v>
      </c>
      <c r="B125" s="6" t="s">
        <v>75</v>
      </c>
      <c r="C125" s="6" t="s">
        <v>78</v>
      </c>
      <c r="D125" s="9">
        <v>1558</v>
      </c>
      <c r="E125" s="150">
        <v>1.6613116556687401E-4</v>
      </c>
      <c r="F125" s="151">
        <v>1.5777145613405199E-4</v>
      </c>
    </row>
    <row r="126" spans="1:6" x14ac:dyDescent="0.35">
      <c r="A126" s="5" t="s">
        <v>146</v>
      </c>
      <c r="B126" s="6" t="s">
        <v>75</v>
      </c>
      <c r="C126" s="6" t="s">
        <v>79</v>
      </c>
      <c r="D126" s="9">
        <v>25965</v>
      </c>
      <c r="E126" s="150">
        <v>2.7686750410422902E-3</v>
      </c>
      <c r="F126" s="151">
        <v>2.5418183571849101E-3</v>
      </c>
    </row>
    <row r="127" spans="1:6" x14ac:dyDescent="0.35">
      <c r="A127" s="5" t="s">
        <v>146</v>
      </c>
      <c r="B127" s="6" t="s">
        <v>75</v>
      </c>
      <c r="C127" s="6" t="s">
        <v>83</v>
      </c>
      <c r="D127" s="9">
        <v>2659</v>
      </c>
      <c r="E127" s="150">
        <v>2.8353194431470998E-4</v>
      </c>
      <c r="F127" s="151">
        <v>2.7771297497225403E-4</v>
      </c>
    </row>
    <row r="128" spans="1:6" x14ac:dyDescent="0.35">
      <c r="A128" s="5" t="s">
        <v>146</v>
      </c>
      <c r="B128" s="6" t="s">
        <v>75</v>
      </c>
      <c r="C128" s="6" t="s">
        <v>84</v>
      </c>
      <c r="D128" s="9">
        <v>14344</v>
      </c>
      <c r="E128" s="150">
        <v>1.5295156860662699E-3</v>
      </c>
      <c r="F128" s="151">
        <v>1.38954886920819E-3</v>
      </c>
    </row>
    <row r="129" spans="1:6" x14ac:dyDescent="0.35">
      <c r="A129" s="5" t="s">
        <v>146</v>
      </c>
      <c r="B129" s="6" t="s">
        <v>75</v>
      </c>
      <c r="C129" s="6" t="s">
        <v>86</v>
      </c>
      <c r="D129" s="9">
        <v>109</v>
      </c>
      <c r="E129" s="150">
        <v>1.1622783727079099E-5</v>
      </c>
      <c r="F129" s="151">
        <v>1.3937398801901E-5</v>
      </c>
    </row>
    <row r="130" spans="1:6" x14ac:dyDescent="0.35">
      <c r="A130" s="5" t="s">
        <v>146</v>
      </c>
      <c r="B130" s="6" t="s">
        <v>75</v>
      </c>
      <c r="C130" s="6" t="s">
        <v>89</v>
      </c>
      <c r="D130" s="9">
        <v>421</v>
      </c>
      <c r="E130" s="150">
        <v>4.4891669257801001E-5</v>
      </c>
      <c r="F130" s="151">
        <v>5.4173469521429499E-5</v>
      </c>
    </row>
    <row r="131" spans="1:6" x14ac:dyDescent="0.35">
      <c r="A131" s="5" t="s">
        <v>146</v>
      </c>
      <c r="B131" s="6" t="s">
        <v>96</v>
      </c>
      <c r="C131" s="6" t="s">
        <v>98</v>
      </c>
      <c r="D131" s="9">
        <v>7852</v>
      </c>
      <c r="E131" s="150">
        <v>8.3726695252316801E-4</v>
      </c>
      <c r="F131" s="151">
        <v>8.9096608799902396E-4</v>
      </c>
    </row>
    <row r="132" spans="1:6" x14ac:dyDescent="0.35">
      <c r="A132" s="5" t="s">
        <v>146</v>
      </c>
      <c r="B132" s="6" t="s">
        <v>99</v>
      </c>
      <c r="C132" s="6" t="s">
        <v>100</v>
      </c>
      <c r="D132" s="9">
        <v>21053</v>
      </c>
      <c r="E132" s="150">
        <v>2.2449033560201499E-3</v>
      </c>
      <c r="F132" s="151">
        <v>1.6846491122658499E-3</v>
      </c>
    </row>
    <row r="133" spans="1:6" x14ac:dyDescent="0.35">
      <c r="A133" s="5" t="s">
        <v>146</v>
      </c>
      <c r="B133" s="6" t="s">
        <v>99</v>
      </c>
      <c r="C133" s="6" t="s">
        <v>101</v>
      </c>
      <c r="D133" s="9">
        <v>1746</v>
      </c>
      <c r="E133" s="150">
        <v>1.86177801720001E-4</v>
      </c>
      <c r="F133" s="151">
        <v>1.19600278664637E-4</v>
      </c>
    </row>
    <row r="134" spans="1:6" x14ac:dyDescent="0.35">
      <c r="A134" s="5" t="s">
        <v>146</v>
      </c>
      <c r="B134" s="6" t="s">
        <v>99</v>
      </c>
      <c r="C134" s="6" t="s">
        <v>104</v>
      </c>
      <c r="D134" s="9">
        <v>834</v>
      </c>
      <c r="E134" s="150">
        <v>8.8930290168660507E-5</v>
      </c>
      <c r="F134" s="151">
        <v>6.9748747047335502E-5</v>
      </c>
    </row>
    <row r="135" spans="1:6" x14ac:dyDescent="0.35">
      <c r="A135" s="5" t="s">
        <v>146</v>
      </c>
      <c r="B135" s="6" t="s">
        <v>99</v>
      </c>
      <c r="C135" s="6" t="s">
        <v>107</v>
      </c>
      <c r="D135" s="9">
        <v>1802</v>
      </c>
      <c r="E135" s="150">
        <v>1.92149140148592E-4</v>
      </c>
      <c r="F135" s="151">
        <v>1.9075528875616199E-4</v>
      </c>
    </row>
    <row r="136" spans="1:6" x14ac:dyDescent="0.35">
      <c r="A136" s="5" t="s">
        <v>146</v>
      </c>
      <c r="B136" s="6" t="s">
        <v>99</v>
      </c>
      <c r="C136" s="6" t="s">
        <v>93</v>
      </c>
      <c r="D136" s="9">
        <v>16690</v>
      </c>
      <c r="E136" s="150">
        <v>1.7796721138068901E-3</v>
      </c>
      <c r="F136" s="151">
        <v>1.35718334332861E-3</v>
      </c>
    </row>
    <row r="137" spans="1:6" x14ac:dyDescent="0.35">
      <c r="A137" s="5" t="s">
        <v>146</v>
      </c>
      <c r="B137" s="6" t="s">
        <v>99</v>
      </c>
      <c r="C137" s="6" t="s">
        <v>110</v>
      </c>
      <c r="D137" s="9">
        <v>1669</v>
      </c>
      <c r="E137" s="150">
        <v>1.7796721138068901E-4</v>
      </c>
      <c r="F137" s="151">
        <v>1.4016017908714999E-4</v>
      </c>
    </row>
    <row r="138" spans="1:6" x14ac:dyDescent="0.35">
      <c r="A138" s="5" t="s">
        <v>146</v>
      </c>
      <c r="B138" s="6" t="s">
        <v>99</v>
      </c>
      <c r="C138" s="6" t="s">
        <v>114</v>
      </c>
      <c r="D138" s="9">
        <v>542</v>
      </c>
      <c r="E138" s="150">
        <v>5.7794025505292501E-5</v>
      </c>
      <c r="F138" s="151">
        <v>4.42038418281538E-5</v>
      </c>
    </row>
    <row r="139" spans="1:6" x14ac:dyDescent="0.35">
      <c r="A139" s="5" t="s">
        <v>146</v>
      </c>
      <c r="B139" s="6" t="s">
        <v>99</v>
      </c>
      <c r="C139" s="6" t="s">
        <v>115</v>
      </c>
      <c r="D139" s="9">
        <v>11179</v>
      </c>
      <c r="E139" s="150">
        <v>1.1920284338075E-3</v>
      </c>
      <c r="F139" s="151">
        <v>8.4008669951957798E-4</v>
      </c>
    </row>
    <row r="140" spans="1:6" x14ac:dyDescent="0.35">
      <c r="A140" s="5" t="s">
        <v>146</v>
      </c>
      <c r="B140" s="6" t="s">
        <v>99</v>
      </c>
      <c r="C140" s="6" t="s">
        <v>116</v>
      </c>
      <c r="D140" s="9">
        <v>8227</v>
      </c>
      <c r="E140" s="150">
        <v>8.7725359378605498E-4</v>
      </c>
      <c r="F140" s="151">
        <v>6.43235643444266E-4</v>
      </c>
    </row>
    <row r="141" spans="1:6" x14ac:dyDescent="0.35">
      <c r="A141" s="5" t="s">
        <v>146</v>
      </c>
      <c r="B141" s="6" t="s">
        <v>99</v>
      </c>
      <c r="C141" s="6" t="s">
        <v>117</v>
      </c>
      <c r="D141" s="9">
        <v>5982</v>
      </c>
      <c r="E141" s="150">
        <v>6.3786690142557205E-4</v>
      </c>
      <c r="F141" s="151">
        <v>3.7128123185501901E-4</v>
      </c>
    </row>
    <row r="142" spans="1:6" x14ac:dyDescent="0.35">
      <c r="A142" s="5" t="s">
        <v>146</v>
      </c>
      <c r="B142" s="6" t="s">
        <v>99</v>
      </c>
      <c r="C142" s="6" t="s">
        <v>121</v>
      </c>
      <c r="D142" s="9">
        <v>1403</v>
      </c>
      <c r="E142" s="150">
        <v>1.4960335384488099E-4</v>
      </c>
      <c r="F142" s="151">
        <v>1.4726941651886701E-4</v>
      </c>
    </row>
    <row r="143" spans="1:6" x14ac:dyDescent="0.35">
      <c r="A143" s="5" t="s">
        <v>146</v>
      </c>
      <c r="B143" s="6" t="s">
        <v>99</v>
      </c>
      <c r="C143" s="6" t="s">
        <v>123</v>
      </c>
      <c r="D143" s="9">
        <v>77257</v>
      </c>
      <c r="E143" s="150">
        <v>8.2379945174582692E-3</v>
      </c>
      <c r="F143" s="151">
        <v>6.6607718988625202E-3</v>
      </c>
    </row>
    <row r="144" spans="1:6" x14ac:dyDescent="0.35">
      <c r="A144" s="5" t="s">
        <v>146</v>
      </c>
      <c r="B144" s="6" t="s">
        <v>99</v>
      </c>
      <c r="C144" s="6" t="s">
        <v>124</v>
      </c>
      <c r="D144" s="9">
        <v>16848</v>
      </c>
      <c r="E144" s="150">
        <v>1.7965198186589799E-3</v>
      </c>
      <c r="F144" s="151">
        <v>1.6923787030919499E-3</v>
      </c>
    </row>
    <row r="145" spans="1:6" x14ac:dyDescent="0.35">
      <c r="A145" s="5" t="s">
        <v>146</v>
      </c>
      <c r="B145" s="6" t="s">
        <v>99</v>
      </c>
      <c r="C145" s="6" t="s">
        <v>127</v>
      </c>
      <c r="D145" s="9">
        <v>405</v>
      </c>
      <c r="E145" s="150">
        <v>4.3185572563917801E-5</v>
      </c>
      <c r="F145" s="151">
        <v>3.40172399167964E-5</v>
      </c>
    </row>
    <row r="146" spans="1:6" x14ac:dyDescent="0.35">
      <c r="A146" s="5" t="s">
        <v>146</v>
      </c>
      <c r="B146" s="6" t="s">
        <v>99</v>
      </c>
      <c r="C146" s="6" t="s">
        <v>98</v>
      </c>
      <c r="D146" s="9">
        <v>36490</v>
      </c>
      <c r="E146" s="150">
        <v>3.8909667724873098E-3</v>
      </c>
      <c r="F146" s="151">
        <v>4.0561835187474197E-3</v>
      </c>
    </row>
    <row r="147" spans="1:6" x14ac:dyDescent="0.35">
      <c r="A147" s="5" t="s">
        <v>146</v>
      </c>
      <c r="B147" s="6" t="s">
        <v>99</v>
      </c>
      <c r="C147" s="6" t="s">
        <v>130</v>
      </c>
      <c r="D147" s="9">
        <v>1434</v>
      </c>
      <c r="E147" s="150">
        <v>1.52908916189279E-4</v>
      </c>
      <c r="F147" s="151">
        <v>1.13255978817163E-4</v>
      </c>
    </row>
    <row r="148" spans="1:6" x14ac:dyDescent="0.35">
      <c r="A148" s="5" t="s">
        <v>146</v>
      </c>
      <c r="B148" s="6" t="s">
        <v>99</v>
      </c>
      <c r="C148" s="6" t="s">
        <v>131</v>
      </c>
      <c r="D148" s="9">
        <v>64037</v>
      </c>
      <c r="E148" s="150">
        <v>6.8283321241372997E-3</v>
      </c>
      <c r="F148" s="151">
        <v>5.9819798596757604E-3</v>
      </c>
    </row>
    <row r="149" spans="1:6" x14ac:dyDescent="0.35">
      <c r="A149" s="5" t="s">
        <v>146</v>
      </c>
      <c r="B149" s="6" t="s">
        <v>99</v>
      </c>
      <c r="C149" s="6" t="s">
        <v>87</v>
      </c>
      <c r="D149" s="9">
        <v>4444</v>
      </c>
      <c r="E149" s="150">
        <v>4.7386835672605197E-4</v>
      </c>
      <c r="F149" s="151">
        <v>3.4310744400614299E-4</v>
      </c>
    </row>
    <row r="150" spans="1:6" x14ac:dyDescent="0.35">
      <c r="A150" s="5" t="s">
        <v>146</v>
      </c>
      <c r="B150" s="6" t="s">
        <v>133</v>
      </c>
      <c r="C150" s="6" t="s">
        <v>134</v>
      </c>
      <c r="D150" s="9">
        <v>229</v>
      </c>
      <c r="E150" s="150">
        <v>2.4418508931202901E-5</v>
      </c>
      <c r="F150" s="151">
        <v>3.0238909015322502E-5</v>
      </c>
    </row>
    <row r="151" spans="1:6" x14ac:dyDescent="0.35">
      <c r="A151" s="5" t="s">
        <v>146</v>
      </c>
      <c r="B151" s="6" t="s">
        <v>133</v>
      </c>
      <c r="C151" s="6" t="s">
        <v>95</v>
      </c>
      <c r="D151" s="9">
        <v>2674</v>
      </c>
      <c r="E151" s="150">
        <v>2.8513140996522501E-4</v>
      </c>
      <c r="F151" s="151">
        <v>2.8726683603009498E-4</v>
      </c>
    </row>
    <row r="152" spans="1:6" x14ac:dyDescent="0.35">
      <c r="A152" s="5" t="s">
        <v>146</v>
      </c>
      <c r="B152" s="6" t="s">
        <v>133</v>
      </c>
      <c r="C152" s="6" t="s">
        <v>61</v>
      </c>
      <c r="D152" s="9">
        <v>188</v>
      </c>
      <c r="E152" s="150">
        <v>2.0046636153127301E-5</v>
      </c>
      <c r="F152" s="151">
        <v>2.47189105610872E-5</v>
      </c>
    </row>
    <row r="153" spans="1:6" x14ac:dyDescent="0.35">
      <c r="A153" s="5" t="s">
        <v>146</v>
      </c>
      <c r="B153" s="6" t="s">
        <v>133</v>
      </c>
      <c r="C153" s="6" t="s">
        <v>62</v>
      </c>
      <c r="D153" s="9">
        <v>273</v>
      </c>
      <c r="E153" s="150">
        <v>2.9110274839381699E-5</v>
      </c>
      <c r="F153" s="151">
        <v>2.4075678328309601E-5</v>
      </c>
    </row>
    <row r="154" spans="1:6" x14ac:dyDescent="0.35">
      <c r="A154" s="5" t="s">
        <v>146</v>
      </c>
      <c r="B154" s="6" t="s">
        <v>133</v>
      </c>
      <c r="C154" s="6" t="s">
        <v>63</v>
      </c>
      <c r="D154" s="9">
        <v>489</v>
      </c>
      <c r="E154" s="150">
        <v>5.21425802068045E-5</v>
      </c>
      <c r="F154" s="151">
        <v>5.2321593952486298E-5</v>
      </c>
    </row>
    <row r="155" spans="1:6" x14ac:dyDescent="0.35">
      <c r="A155" s="5" t="s">
        <v>146</v>
      </c>
      <c r="B155" s="6" t="s">
        <v>133</v>
      </c>
      <c r="C155" s="6" t="s">
        <v>110</v>
      </c>
      <c r="D155" s="9">
        <v>518</v>
      </c>
      <c r="E155" s="150">
        <v>5.52348804644678E-5</v>
      </c>
      <c r="F155" s="151">
        <v>4.4881740565540701E-5</v>
      </c>
    </row>
    <row r="156" spans="1:6" x14ac:dyDescent="0.35">
      <c r="A156" s="5" t="s">
        <v>146</v>
      </c>
      <c r="B156" s="6" t="s">
        <v>133</v>
      </c>
      <c r="C156" s="6" t="s">
        <v>71</v>
      </c>
      <c r="D156" s="9">
        <v>1216</v>
      </c>
      <c r="E156" s="150">
        <v>1.2966334873512099E-4</v>
      </c>
      <c r="F156" s="151">
        <v>1.2833336802091399E-4</v>
      </c>
    </row>
    <row r="157" spans="1:6" x14ac:dyDescent="0.35">
      <c r="A157" s="5" t="s">
        <v>146</v>
      </c>
      <c r="B157" s="6" t="s">
        <v>133</v>
      </c>
      <c r="C157" s="6" t="s">
        <v>138</v>
      </c>
      <c r="D157" s="9">
        <v>45377</v>
      </c>
      <c r="E157" s="150">
        <v>4.8385968548960503E-3</v>
      </c>
      <c r="F157" s="151">
        <v>4.4846774583102104E-3</v>
      </c>
    </row>
    <row r="158" spans="1:6" x14ac:dyDescent="0.35">
      <c r="A158" s="5" t="s">
        <v>146</v>
      </c>
      <c r="B158" s="6" t="s">
        <v>133</v>
      </c>
      <c r="C158" s="6" t="s">
        <v>139</v>
      </c>
      <c r="D158" s="9">
        <v>1381</v>
      </c>
      <c r="E158" s="150">
        <v>1.4725747089079099E-4</v>
      </c>
      <c r="F158" s="151">
        <v>1.07532767835138E-4</v>
      </c>
    </row>
    <row r="159" spans="1:6" x14ac:dyDescent="0.35">
      <c r="A159" s="5" t="s">
        <v>146</v>
      </c>
      <c r="B159" s="6" t="s">
        <v>133</v>
      </c>
      <c r="C159" s="6" t="s">
        <v>140</v>
      </c>
      <c r="D159" s="9">
        <v>575</v>
      </c>
      <c r="E159" s="150">
        <v>6.1312849936426603E-5</v>
      </c>
      <c r="F159" s="151">
        <v>5.2757875245420698E-5</v>
      </c>
    </row>
    <row r="160" spans="1:6" x14ac:dyDescent="0.35">
      <c r="A160" s="5" t="s">
        <v>146</v>
      </c>
      <c r="B160" s="6" t="s">
        <v>133</v>
      </c>
      <c r="C160" s="6" t="s">
        <v>141</v>
      </c>
      <c r="D160" s="9">
        <v>1149</v>
      </c>
      <c r="E160" s="150">
        <v>1.22519068829485E-4</v>
      </c>
      <c r="F160" s="151">
        <v>1.1117903980681E-4</v>
      </c>
    </row>
    <row r="161" spans="1:6" x14ac:dyDescent="0.35">
      <c r="A161" s="5" t="s">
        <v>146</v>
      </c>
      <c r="B161" s="6" t="s">
        <v>133</v>
      </c>
      <c r="C161" s="6" t="s">
        <v>73</v>
      </c>
      <c r="D161" s="9">
        <v>555</v>
      </c>
      <c r="E161" s="150">
        <v>5.9180229069072602E-5</v>
      </c>
      <c r="F161" s="151">
        <v>4.6063657880287603E-5</v>
      </c>
    </row>
    <row r="162" spans="1:6" x14ac:dyDescent="0.35">
      <c r="A162" s="5" t="s">
        <v>146</v>
      </c>
      <c r="B162" s="6" t="s">
        <v>133</v>
      </c>
      <c r="C162" s="6" t="s">
        <v>98</v>
      </c>
      <c r="D162" s="9">
        <v>11314</v>
      </c>
      <c r="E162" s="150">
        <v>1.20642362466214E-3</v>
      </c>
      <c r="F162" s="151">
        <v>1.23067232330571E-3</v>
      </c>
    </row>
    <row r="163" spans="1:6" x14ac:dyDescent="0.35">
      <c r="A163" s="5" t="s">
        <v>146</v>
      </c>
      <c r="B163" s="6" t="s">
        <v>133</v>
      </c>
      <c r="C163" s="6" t="s">
        <v>88</v>
      </c>
      <c r="D163" s="9">
        <v>1043</v>
      </c>
      <c r="E163" s="150">
        <v>1.1121617823250901E-4</v>
      </c>
      <c r="F163" s="151">
        <v>8.96919062160516E-5</v>
      </c>
    </row>
    <row r="164" spans="1:6" x14ac:dyDescent="0.35">
      <c r="A164" s="5" t="s">
        <v>147</v>
      </c>
      <c r="B164" s="6" t="s">
        <v>99</v>
      </c>
      <c r="C164" s="6" t="s">
        <v>148</v>
      </c>
      <c r="D164" s="9">
        <v>836177</v>
      </c>
      <c r="E164" s="150">
        <v>8.91624259500719E-2</v>
      </c>
      <c r="F164" s="151">
        <v>4.4755971510894901E-2</v>
      </c>
    </row>
    <row r="165" spans="1:6" x14ac:dyDescent="0.35">
      <c r="A165" s="5" t="s">
        <v>149</v>
      </c>
      <c r="B165" s="6" t="s">
        <v>150</v>
      </c>
      <c r="C165" s="6" t="s">
        <v>100</v>
      </c>
      <c r="D165" s="9">
        <v>20359</v>
      </c>
      <c r="E165" s="150">
        <v>2.1709014119229699E-3</v>
      </c>
      <c r="F165" s="151">
        <v>2.0810746869947402E-3</v>
      </c>
    </row>
    <row r="166" spans="1:6" x14ac:dyDescent="0.35">
      <c r="A166" s="5" t="s">
        <v>149</v>
      </c>
      <c r="B166" s="6" t="s">
        <v>150</v>
      </c>
      <c r="C166" s="6" t="s">
        <v>151</v>
      </c>
      <c r="D166" s="9">
        <v>7587</v>
      </c>
      <c r="E166" s="150">
        <v>8.0900972603072802E-4</v>
      </c>
      <c r="F166" s="151">
        <v>7.8983172766694195E-4</v>
      </c>
    </row>
    <row r="167" spans="1:6" x14ac:dyDescent="0.35">
      <c r="A167" s="5" t="s">
        <v>149</v>
      </c>
      <c r="B167" s="6" t="s">
        <v>150</v>
      </c>
      <c r="C167" s="6" t="s">
        <v>152</v>
      </c>
      <c r="D167" s="9">
        <v>8574</v>
      </c>
      <c r="E167" s="150">
        <v>9.1425456583464604E-4</v>
      </c>
      <c r="F167" s="151">
        <v>8.7749646652254105E-4</v>
      </c>
    </row>
    <row r="168" spans="1:6" x14ac:dyDescent="0.35">
      <c r="A168" s="5" t="s">
        <v>149</v>
      </c>
      <c r="B168" s="6" t="s">
        <v>150</v>
      </c>
      <c r="C168" s="6" t="s">
        <v>153</v>
      </c>
      <c r="D168" s="9">
        <v>37372</v>
      </c>
      <c r="E168" s="150">
        <v>3.9850153527376201E-3</v>
      </c>
      <c r="F168" s="151">
        <v>3.3536184681380002E-3</v>
      </c>
    </row>
    <row r="169" spans="1:6" x14ac:dyDescent="0.35">
      <c r="A169" s="5" t="s">
        <v>149</v>
      </c>
      <c r="B169" s="6" t="s">
        <v>150</v>
      </c>
      <c r="C169" s="6" t="s">
        <v>154</v>
      </c>
      <c r="D169" s="9">
        <v>10428</v>
      </c>
      <c r="E169" s="150">
        <v>1.11194852023836E-3</v>
      </c>
      <c r="F169" s="151">
        <v>1.1116765104620199E-3</v>
      </c>
    </row>
    <row r="170" spans="1:6" x14ac:dyDescent="0.35">
      <c r="A170" s="5" t="s">
        <v>149</v>
      </c>
      <c r="B170" s="6" t="s">
        <v>150</v>
      </c>
      <c r="C170" s="6" t="s">
        <v>155</v>
      </c>
      <c r="D170" s="9">
        <v>9738</v>
      </c>
      <c r="E170" s="150">
        <v>1.03837310031465E-3</v>
      </c>
      <c r="F170" s="151">
        <v>1.0969644269023301E-3</v>
      </c>
    </row>
    <row r="171" spans="1:6" x14ac:dyDescent="0.35">
      <c r="A171" s="5" t="s">
        <v>149</v>
      </c>
      <c r="B171" s="6" t="s">
        <v>150</v>
      </c>
      <c r="C171" s="6" t="s">
        <v>156</v>
      </c>
      <c r="D171" s="9">
        <v>6293</v>
      </c>
      <c r="E171" s="150">
        <v>6.7102915591292598E-4</v>
      </c>
      <c r="F171" s="151">
        <v>6.6484814607405899E-4</v>
      </c>
    </row>
    <row r="172" spans="1:6" x14ac:dyDescent="0.35">
      <c r="A172" s="5" t="s">
        <v>149</v>
      </c>
      <c r="B172" s="6" t="s">
        <v>150</v>
      </c>
      <c r="C172" s="6" t="s">
        <v>157</v>
      </c>
      <c r="D172" s="9">
        <v>40597</v>
      </c>
      <c r="E172" s="150">
        <v>4.3289004675984497E-3</v>
      </c>
      <c r="F172" s="151">
        <v>4.6177381796719099E-3</v>
      </c>
    </row>
    <row r="173" spans="1:6" x14ac:dyDescent="0.35">
      <c r="A173" s="5" t="s">
        <v>149</v>
      </c>
      <c r="B173" s="6" t="s">
        <v>150</v>
      </c>
      <c r="C173" s="6" t="s">
        <v>158</v>
      </c>
      <c r="D173" s="9">
        <v>13792</v>
      </c>
      <c r="E173" s="150">
        <v>1.4706553501272999E-3</v>
      </c>
      <c r="F173" s="151">
        <v>1.6525215599257201E-3</v>
      </c>
    </row>
    <row r="174" spans="1:6" x14ac:dyDescent="0.35">
      <c r="A174" s="5" t="s">
        <v>149</v>
      </c>
      <c r="B174" s="6" t="s">
        <v>150</v>
      </c>
      <c r="C174" s="6" t="s">
        <v>159</v>
      </c>
      <c r="D174" s="9">
        <v>62266</v>
      </c>
      <c r="E174" s="150">
        <v>6.6394885463331096E-3</v>
      </c>
      <c r="F174" s="151">
        <v>6.4686192735881496E-3</v>
      </c>
    </row>
    <row r="175" spans="1:6" x14ac:dyDescent="0.35">
      <c r="A175" s="5" t="s">
        <v>149</v>
      </c>
      <c r="B175" s="6" t="s">
        <v>150</v>
      </c>
      <c r="C175" s="6" t="s">
        <v>160</v>
      </c>
      <c r="D175" s="9">
        <v>45125</v>
      </c>
      <c r="E175" s="150">
        <v>4.8117258319673901E-3</v>
      </c>
      <c r="F175" s="151">
        <v>4.8919371626297802E-3</v>
      </c>
    </row>
    <row r="176" spans="1:6" x14ac:dyDescent="0.35">
      <c r="A176" s="5" t="s">
        <v>149</v>
      </c>
      <c r="B176" s="6" t="s">
        <v>150</v>
      </c>
      <c r="C176" s="6" t="s">
        <v>161</v>
      </c>
      <c r="D176" s="9">
        <v>7728</v>
      </c>
      <c r="E176" s="150">
        <v>8.2404470314557303E-4</v>
      </c>
      <c r="F176" s="151">
        <v>1.0788327878614801E-3</v>
      </c>
    </row>
    <row r="177" spans="1:6" x14ac:dyDescent="0.35">
      <c r="A177" s="5" t="s">
        <v>149</v>
      </c>
      <c r="B177" s="6" t="s">
        <v>150</v>
      </c>
      <c r="C177" s="6" t="s">
        <v>107</v>
      </c>
      <c r="D177" s="9">
        <v>70040</v>
      </c>
      <c r="E177" s="150">
        <v>7.4684382774735996E-3</v>
      </c>
      <c r="F177" s="151">
        <v>8.1107065776561595E-3</v>
      </c>
    </row>
    <row r="178" spans="1:6" x14ac:dyDescent="0.35">
      <c r="A178" s="5" t="s">
        <v>149</v>
      </c>
      <c r="B178" s="6" t="s">
        <v>150</v>
      </c>
      <c r="C178" s="6" t="s">
        <v>162</v>
      </c>
      <c r="D178" s="9">
        <v>29138</v>
      </c>
      <c r="E178" s="150">
        <v>3.1070153416480001E-3</v>
      </c>
      <c r="F178" s="151">
        <v>2.5088917180716998E-3</v>
      </c>
    </row>
    <row r="179" spans="1:6" x14ac:dyDescent="0.35">
      <c r="A179" s="5" t="s">
        <v>149</v>
      </c>
      <c r="B179" s="6" t="s">
        <v>150</v>
      </c>
      <c r="C179" s="6" t="s">
        <v>163</v>
      </c>
      <c r="D179" s="9">
        <v>9114</v>
      </c>
      <c r="E179" s="150">
        <v>9.7183532925320304E-4</v>
      </c>
      <c r="F179" s="151">
        <v>1.0339500387237699E-3</v>
      </c>
    </row>
    <row r="180" spans="1:6" x14ac:dyDescent="0.35">
      <c r="A180" s="5" t="s">
        <v>149</v>
      </c>
      <c r="B180" s="6" t="s">
        <v>150</v>
      </c>
      <c r="C180" s="6" t="s">
        <v>164</v>
      </c>
      <c r="D180" s="9">
        <v>24869</v>
      </c>
      <c r="E180" s="150">
        <v>2.6518074175112898E-3</v>
      </c>
      <c r="F180" s="151">
        <v>3.33191289953505E-3</v>
      </c>
    </row>
    <row r="181" spans="1:6" x14ac:dyDescent="0.35">
      <c r="A181" s="5" t="s">
        <v>149</v>
      </c>
      <c r="B181" s="6" t="s">
        <v>150</v>
      </c>
      <c r="C181" s="6" t="s">
        <v>165</v>
      </c>
      <c r="D181" s="9">
        <v>766</v>
      </c>
      <c r="E181" s="150">
        <v>8.1679379219656994E-5</v>
      </c>
      <c r="F181" s="151">
        <v>1.09877126384905E-4</v>
      </c>
    </row>
    <row r="182" spans="1:6" x14ac:dyDescent="0.35">
      <c r="A182" s="5" t="s">
        <v>149</v>
      </c>
      <c r="B182" s="6" t="s">
        <v>150</v>
      </c>
      <c r="C182" s="6" t="s">
        <v>166</v>
      </c>
      <c r="D182" s="9">
        <v>6556</v>
      </c>
      <c r="E182" s="150">
        <v>6.9907312031863096E-4</v>
      </c>
      <c r="F182" s="151">
        <v>8.4607109543550997E-4</v>
      </c>
    </row>
    <row r="183" spans="1:6" x14ac:dyDescent="0.35">
      <c r="A183" s="5" t="s">
        <v>149</v>
      </c>
      <c r="B183" s="6" t="s">
        <v>150</v>
      </c>
      <c r="C183" s="6" t="s">
        <v>167</v>
      </c>
      <c r="D183" s="9">
        <v>20907</v>
      </c>
      <c r="E183" s="150">
        <v>2.2293352236884699E-3</v>
      </c>
      <c r="F183" s="151">
        <v>2.39768165080609E-3</v>
      </c>
    </row>
    <row r="184" spans="1:6" x14ac:dyDescent="0.35">
      <c r="A184" s="5" t="s">
        <v>149</v>
      </c>
      <c r="B184" s="6" t="s">
        <v>150</v>
      </c>
      <c r="C184" s="6" t="s">
        <v>168</v>
      </c>
      <c r="D184" s="9">
        <v>6147</v>
      </c>
      <c r="E184" s="150">
        <v>6.5546102358124197E-4</v>
      </c>
      <c r="F184" s="151">
        <v>6.1936497535223405E-4</v>
      </c>
    </row>
    <row r="185" spans="1:6" x14ac:dyDescent="0.35">
      <c r="A185" s="5" t="s">
        <v>149</v>
      </c>
      <c r="B185" s="6" t="s">
        <v>169</v>
      </c>
      <c r="C185" s="6" t="s">
        <v>170</v>
      </c>
      <c r="D185" s="9">
        <v>39183</v>
      </c>
      <c r="E185" s="150">
        <v>4.1781241722765299E-3</v>
      </c>
      <c r="F185" s="151">
        <v>4.55043653396312E-3</v>
      </c>
    </row>
    <row r="186" spans="1:6" x14ac:dyDescent="0.35">
      <c r="A186" s="5" t="s">
        <v>149</v>
      </c>
      <c r="B186" s="6" t="s">
        <v>169</v>
      </c>
      <c r="C186" s="6" t="s">
        <v>171</v>
      </c>
      <c r="D186" s="9">
        <v>9598</v>
      </c>
      <c r="E186" s="150">
        <v>1.02344475424317E-3</v>
      </c>
      <c r="F186" s="151">
        <v>1.42893606522836E-3</v>
      </c>
    </row>
    <row r="187" spans="1:6" x14ac:dyDescent="0.35">
      <c r="A187" s="5" t="s">
        <v>149</v>
      </c>
      <c r="B187" s="6" t="s">
        <v>169</v>
      </c>
      <c r="C187" s="6" t="s">
        <v>172</v>
      </c>
      <c r="D187" s="9">
        <v>3372</v>
      </c>
      <c r="E187" s="150">
        <v>3.59559878235879E-4</v>
      </c>
      <c r="F187" s="151">
        <v>4.3564092748109702E-4</v>
      </c>
    </row>
    <row r="188" spans="1:6" x14ac:dyDescent="0.35">
      <c r="A188" s="5" t="s">
        <v>149</v>
      </c>
      <c r="B188" s="6" t="s">
        <v>169</v>
      </c>
      <c r="C188" s="6" t="s">
        <v>173</v>
      </c>
      <c r="D188" s="9">
        <v>2916</v>
      </c>
      <c r="E188" s="150">
        <v>3.1093612246020798E-4</v>
      </c>
      <c r="F188" s="151">
        <v>4.6723809201173702E-4</v>
      </c>
    </row>
    <row r="189" spans="1:6" x14ac:dyDescent="0.35">
      <c r="A189" s="5" t="s">
        <v>149</v>
      </c>
      <c r="B189" s="6" t="s">
        <v>169</v>
      </c>
      <c r="C189" s="6" t="s">
        <v>174</v>
      </c>
      <c r="D189" s="9">
        <v>1424</v>
      </c>
      <c r="E189" s="150">
        <v>1.51842605755603E-4</v>
      </c>
      <c r="F189" s="151">
        <v>1.8511881149890099E-4</v>
      </c>
    </row>
    <row r="190" spans="1:6" x14ac:dyDescent="0.35">
      <c r="A190" s="5" t="s">
        <v>149</v>
      </c>
      <c r="B190" s="6" t="s">
        <v>169</v>
      </c>
      <c r="C190" s="6" t="s">
        <v>175</v>
      </c>
      <c r="D190" s="9">
        <v>1629</v>
      </c>
      <c r="E190" s="150">
        <v>1.73701969645981E-4</v>
      </c>
      <c r="F190" s="151">
        <v>2.0366163533205899E-4</v>
      </c>
    </row>
    <row r="191" spans="1:6" x14ac:dyDescent="0.35">
      <c r="A191" s="5" t="s">
        <v>149</v>
      </c>
      <c r="B191" s="6" t="s">
        <v>169</v>
      </c>
      <c r="C191" s="6" t="s">
        <v>176</v>
      </c>
      <c r="D191" s="9">
        <v>27338</v>
      </c>
      <c r="E191" s="150">
        <v>2.9150794635861401E-3</v>
      </c>
      <c r="F191" s="151">
        <v>2.98664474114744E-3</v>
      </c>
    </row>
    <row r="192" spans="1:6" x14ac:dyDescent="0.35">
      <c r="A192" s="5" t="s">
        <v>149</v>
      </c>
      <c r="B192" s="6" t="s">
        <v>169</v>
      </c>
      <c r="C192" s="6" t="s">
        <v>177</v>
      </c>
      <c r="D192" s="9">
        <v>207919</v>
      </c>
      <c r="E192" s="150">
        <v>2.2170619905968501E-2</v>
      </c>
      <c r="F192" s="151">
        <v>2.20000913265819E-2</v>
      </c>
    </row>
    <row r="193" spans="1:6" x14ac:dyDescent="0.35">
      <c r="A193" s="5" t="s">
        <v>149</v>
      </c>
      <c r="B193" s="6" t="s">
        <v>169</v>
      </c>
      <c r="C193" s="6" t="s">
        <v>178</v>
      </c>
      <c r="D193" s="9">
        <v>17860</v>
      </c>
      <c r="E193" s="150">
        <v>1.9044304345470901E-3</v>
      </c>
      <c r="F193" s="151">
        <v>2.1025648069427699E-3</v>
      </c>
    </row>
    <row r="194" spans="1:6" x14ac:dyDescent="0.35">
      <c r="A194" s="5" t="s">
        <v>149</v>
      </c>
      <c r="B194" s="6" t="s">
        <v>169</v>
      </c>
      <c r="C194" s="6" t="s">
        <v>179</v>
      </c>
      <c r="D194" s="9">
        <v>3302</v>
      </c>
      <c r="E194" s="150">
        <v>3.5209570520014001E-4</v>
      </c>
      <c r="F194" s="151">
        <v>4.3387840008611702E-4</v>
      </c>
    </row>
    <row r="195" spans="1:6" x14ac:dyDescent="0.35">
      <c r="A195" s="5" t="s">
        <v>149</v>
      </c>
      <c r="B195" s="6" t="s">
        <v>169</v>
      </c>
      <c r="C195" s="6" t="s">
        <v>180</v>
      </c>
      <c r="D195" s="9">
        <v>3513</v>
      </c>
      <c r="E195" s="150">
        <v>3.7459485535072402E-4</v>
      </c>
      <c r="F195" s="151">
        <v>4.7883527080260098E-4</v>
      </c>
    </row>
    <row r="196" spans="1:6" x14ac:dyDescent="0.35">
      <c r="A196" s="5" t="s">
        <v>149</v>
      </c>
      <c r="B196" s="6" t="s">
        <v>169</v>
      </c>
      <c r="C196" s="6" t="s">
        <v>181</v>
      </c>
      <c r="D196" s="9">
        <v>5345</v>
      </c>
      <c r="E196" s="150">
        <v>5.6994292680034799E-4</v>
      </c>
      <c r="F196" s="151">
        <v>8.0016163368074403E-4</v>
      </c>
    </row>
    <row r="197" spans="1:6" x14ac:dyDescent="0.35">
      <c r="A197" s="5" t="s">
        <v>149</v>
      </c>
      <c r="B197" s="6" t="s">
        <v>169</v>
      </c>
      <c r="C197" s="6" t="s">
        <v>182</v>
      </c>
      <c r="D197" s="9">
        <v>4744</v>
      </c>
      <c r="E197" s="150">
        <v>5.0585766973636095E-4</v>
      </c>
      <c r="F197" s="151">
        <v>6.1543719004528304E-4</v>
      </c>
    </row>
    <row r="198" spans="1:6" x14ac:dyDescent="0.35">
      <c r="A198" s="5" t="s">
        <v>149</v>
      </c>
      <c r="B198" s="6" t="s">
        <v>169</v>
      </c>
      <c r="C198" s="6" t="s">
        <v>183</v>
      </c>
      <c r="D198" s="9">
        <v>10415</v>
      </c>
      <c r="E198" s="150">
        <v>1.1105623166745801E-3</v>
      </c>
      <c r="F198" s="151">
        <v>1.4135335897253801E-3</v>
      </c>
    </row>
    <row r="199" spans="1:6" x14ac:dyDescent="0.35">
      <c r="A199" s="5" t="s">
        <v>149</v>
      </c>
      <c r="B199" s="6" t="s">
        <v>169</v>
      </c>
      <c r="C199" s="6" t="s">
        <v>184</v>
      </c>
      <c r="D199" s="9">
        <v>8174</v>
      </c>
      <c r="E199" s="150">
        <v>8.7160214848756704E-4</v>
      </c>
      <c r="F199" s="151">
        <v>8.0552801908979801E-4</v>
      </c>
    </row>
    <row r="200" spans="1:6" x14ac:dyDescent="0.35">
      <c r="A200" s="5" t="s">
        <v>149</v>
      </c>
      <c r="B200" s="6" t="s">
        <v>169</v>
      </c>
      <c r="C200" s="6" t="s">
        <v>185</v>
      </c>
      <c r="D200" s="9">
        <v>208804</v>
      </c>
      <c r="E200" s="150">
        <v>2.2264988379348899E-2</v>
      </c>
      <c r="F200" s="151">
        <v>2.3417150102563001E-2</v>
      </c>
    </row>
    <row r="201" spans="1:6" x14ac:dyDescent="0.35">
      <c r="A201" s="5" t="s">
        <v>186</v>
      </c>
      <c r="B201" s="6" t="s">
        <v>187</v>
      </c>
      <c r="C201" s="6" t="s">
        <v>188</v>
      </c>
      <c r="D201" s="9">
        <v>2816</v>
      </c>
      <c r="E201" s="150">
        <v>3.0027301812343899E-4</v>
      </c>
      <c r="F201" s="151">
        <v>7.5667427191944403E-4</v>
      </c>
    </row>
    <row r="202" spans="1:6" x14ac:dyDescent="0.35">
      <c r="A202" s="5" t="s">
        <v>186</v>
      </c>
      <c r="B202" s="6" t="s">
        <v>187</v>
      </c>
      <c r="C202" s="6" t="s">
        <v>189</v>
      </c>
      <c r="D202" s="9">
        <v>5815</v>
      </c>
      <c r="E202" s="150">
        <v>6.2005951718316604E-4</v>
      </c>
      <c r="F202" s="151">
        <v>1.96115655574664E-3</v>
      </c>
    </row>
    <row r="203" spans="1:6" x14ac:dyDescent="0.35">
      <c r="A203" s="5" t="s">
        <v>186</v>
      </c>
      <c r="B203" s="6" t="s">
        <v>187</v>
      </c>
      <c r="C203" s="6" t="s">
        <v>190</v>
      </c>
      <c r="D203" s="9">
        <v>11766</v>
      </c>
      <c r="E203" s="150">
        <v>1.2546208562643399E-3</v>
      </c>
      <c r="F203" s="151">
        <v>4.1589450906912599E-3</v>
      </c>
    </row>
    <row r="204" spans="1:6" x14ac:dyDescent="0.35">
      <c r="A204" s="5" t="s">
        <v>186</v>
      </c>
      <c r="B204" s="6" t="s">
        <v>187</v>
      </c>
      <c r="C204" s="6" t="s">
        <v>191</v>
      </c>
      <c r="D204" s="9">
        <v>301</v>
      </c>
      <c r="E204" s="150">
        <v>3.2095944053677202E-5</v>
      </c>
      <c r="F204" s="151">
        <v>9.8488211478237601E-5</v>
      </c>
    </row>
    <row r="205" spans="1:6" x14ac:dyDescent="0.35">
      <c r="A205" s="5" t="s">
        <v>186</v>
      </c>
      <c r="B205" s="6" t="s">
        <v>187</v>
      </c>
      <c r="C205" s="6" t="s">
        <v>192</v>
      </c>
      <c r="D205" s="9">
        <v>6931</v>
      </c>
      <c r="E205" s="150">
        <v>7.3905976158151695E-4</v>
      </c>
      <c r="F205" s="151">
        <v>1.0577074299948799E-3</v>
      </c>
    </row>
    <row r="206" spans="1:6" x14ac:dyDescent="0.35">
      <c r="A206" s="5" t="s">
        <v>186</v>
      </c>
      <c r="B206" s="6" t="s">
        <v>187</v>
      </c>
      <c r="C206" s="6" t="s">
        <v>193</v>
      </c>
      <c r="D206" s="9">
        <v>691</v>
      </c>
      <c r="E206" s="150">
        <v>7.36820509670796E-5</v>
      </c>
      <c r="F206" s="151">
        <v>2.0856095335878501E-4</v>
      </c>
    </row>
    <row r="207" spans="1:6" x14ac:dyDescent="0.35">
      <c r="A207" s="5" t="s">
        <v>186</v>
      </c>
      <c r="B207" s="6" t="s">
        <v>187</v>
      </c>
      <c r="C207" s="6" t="s">
        <v>194</v>
      </c>
      <c r="D207" s="9">
        <v>2165</v>
      </c>
      <c r="E207" s="150">
        <v>2.30856208891067E-4</v>
      </c>
      <c r="F207" s="151">
        <v>5.76135135400264E-4</v>
      </c>
    </row>
    <row r="208" spans="1:6" x14ac:dyDescent="0.35">
      <c r="A208" s="5" t="s">
        <v>186</v>
      </c>
      <c r="B208" s="6" t="s">
        <v>187</v>
      </c>
      <c r="C208" s="6" t="s">
        <v>195</v>
      </c>
      <c r="D208" s="9">
        <v>1799</v>
      </c>
      <c r="E208" s="150">
        <v>1.9182924701848899E-4</v>
      </c>
      <c r="F208" s="151">
        <v>3.6448907878143598E-4</v>
      </c>
    </row>
    <row r="209" spans="1:6" x14ac:dyDescent="0.35">
      <c r="A209" s="5" t="s">
        <v>186</v>
      </c>
      <c r="B209" s="6" t="s">
        <v>187</v>
      </c>
      <c r="C209" s="6" t="s">
        <v>196</v>
      </c>
      <c r="D209" s="9">
        <v>10977</v>
      </c>
      <c r="E209" s="150">
        <v>1.17048896304723E-3</v>
      </c>
      <c r="F209" s="151">
        <v>2.1587314369348799E-3</v>
      </c>
    </row>
    <row r="210" spans="1:6" x14ac:dyDescent="0.35">
      <c r="A210" s="5" t="s">
        <v>186</v>
      </c>
      <c r="B210" s="6" t="s">
        <v>187</v>
      </c>
      <c r="C210" s="6" t="s">
        <v>197</v>
      </c>
      <c r="D210" s="9">
        <v>612</v>
      </c>
      <c r="E210" s="150">
        <v>6.5258198541031398E-5</v>
      </c>
      <c r="F210" s="151">
        <v>1.35226377627641E-4</v>
      </c>
    </row>
    <row r="211" spans="1:6" x14ac:dyDescent="0.35">
      <c r="A211" s="5" t="s">
        <v>186</v>
      </c>
      <c r="B211" s="6" t="s">
        <v>187</v>
      </c>
      <c r="C211" s="6" t="s">
        <v>198</v>
      </c>
      <c r="D211" s="9">
        <v>3167</v>
      </c>
      <c r="E211" s="150">
        <v>3.37700514345501E-4</v>
      </c>
      <c r="F211" s="151">
        <v>7.4148192642491096E-4</v>
      </c>
    </row>
    <row r="212" spans="1:6" x14ac:dyDescent="0.35">
      <c r="A212" s="5" t="s">
        <v>186</v>
      </c>
      <c r="B212" s="6" t="s">
        <v>187</v>
      </c>
      <c r="C212" s="6" t="s">
        <v>199</v>
      </c>
      <c r="D212" s="9">
        <v>1094</v>
      </c>
      <c r="E212" s="150">
        <v>1.16654361444262E-4</v>
      </c>
      <c r="F212" s="151">
        <v>4.7122778340590602E-4</v>
      </c>
    </row>
    <row r="213" spans="1:6" x14ac:dyDescent="0.35">
      <c r="A213" s="5" t="s">
        <v>186</v>
      </c>
      <c r="B213" s="6" t="s">
        <v>187</v>
      </c>
      <c r="C213" s="6" t="s">
        <v>200</v>
      </c>
      <c r="D213" s="9">
        <v>9455</v>
      </c>
      <c r="E213" s="150">
        <v>1.0081965150415899E-3</v>
      </c>
      <c r="F213" s="151">
        <v>2.3163963748151798E-3</v>
      </c>
    </row>
    <row r="214" spans="1:6" x14ac:dyDescent="0.35">
      <c r="A214" s="5" t="s">
        <v>186</v>
      </c>
      <c r="B214" s="6" t="s">
        <v>187</v>
      </c>
      <c r="C214" s="6" t="s">
        <v>201</v>
      </c>
      <c r="D214" s="9">
        <v>1036</v>
      </c>
      <c r="E214" s="150">
        <v>1.1046976092893601E-4</v>
      </c>
      <c r="F214" s="151">
        <v>3.50516663053272E-4</v>
      </c>
    </row>
    <row r="215" spans="1:6" x14ac:dyDescent="0.35">
      <c r="A215" s="5" t="s">
        <v>186</v>
      </c>
      <c r="B215" s="6" t="s">
        <v>187</v>
      </c>
      <c r="C215" s="6" t="s">
        <v>202</v>
      </c>
      <c r="D215" s="9">
        <v>1436</v>
      </c>
      <c r="E215" s="150">
        <v>1.5312217827601499E-4</v>
      </c>
      <c r="F215" s="151">
        <v>3.4203653560622603E-4</v>
      </c>
    </row>
    <row r="216" spans="1:6" x14ac:dyDescent="0.35">
      <c r="A216" s="5" t="s">
        <v>186</v>
      </c>
      <c r="B216" s="6" t="s">
        <v>187</v>
      </c>
      <c r="C216" s="6" t="s">
        <v>203</v>
      </c>
      <c r="D216" s="9">
        <v>198</v>
      </c>
      <c r="E216" s="150">
        <v>2.1112946586804299E-5</v>
      </c>
      <c r="F216" s="151">
        <v>5.0432109664321001E-5</v>
      </c>
    </row>
    <row r="217" spans="1:6" x14ac:dyDescent="0.35">
      <c r="A217" s="5" t="s">
        <v>186</v>
      </c>
      <c r="B217" s="6" t="s">
        <v>187</v>
      </c>
      <c r="C217" s="6" t="s">
        <v>204</v>
      </c>
      <c r="D217" s="9">
        <v>322</v>
      </c>
      <c r="E217" s="150">
        <v>3.4335195964398899E-5</v>
      </c>
      <c r="F217" s="151">
        <v>1.00373133531032E-4</v>
      </c>
    </row>
    <row r="218" spans="1:6" x14ac:dyDescent="0.35">
      <c r="A218" s="5" t="s">
        <v>186</v>
      </c>
      <c r="B218" s="6" t="s">
        <v>187</v>
      </c>
      <c r="C218" s="6" t="s">
        <v>205</v>
      </c>
      <c r="D218" s="9">
        <v>142</v>
      </c>
      <c r="E218" s="150">
        <v>1.5141608158213199E-5</v>
      </c>
      <c r="F218" s="151">
        <v>3.9436311045842003E-5</v>
      </c>
    </row>
    <row r="219" spans="1:6" x14ac:dyDescent="0.35">
      <c r="A219" s="5" t="s">
        <v>186</v>
      </c>
      <c r="B219" s="6" t="s">
        <v>187</v>
      </c>
      <c r="C219" s="6" t="s">
        <v>206</v>
      </c>
      <c r="D219" s="9">
        <v>129</v>
      </c>
      <c r="E219" s="150">
        <v>1.3755404594433101E-5</v>
      </c>
      <c r="F219" s="151">
        <v>4.7238993918090603E-5</v>
      </c>
    </row>
    <row r="220" spans="1:6" x14ac:dyDescent="0.35">
      <c r="A220" s="5" t="s">
        <v>186</v>
      </c>
      <c r="B220" s="6" t="s">
        <v>187</v>
      </c>
      <c r="C220" s="6" t="s">
        <v>207</v>
      </c>
      <c r="D220" s="9">
        <v>1469</v>
      </c>
      <c r="E220" s="150">
        <v>1.5664100270714899E-4</v>
      </c>
      <c r="F220" s="151">
        <v>5.9066532580658504E-4</v>
      </c>
    </row>
    <row r="221" spans="1:6" x14ac:dyDescent="0.35">
      <c r="A221" s="5" t="s">
        <v>186</v>
      </c>
      <c r="B221" s="6" t="s">
        <v>187</v>
      </c>
      <c r="C221" s="6" t="s">
        <v>208</v>
      </c>
      <c r="D221" s="9">
        <v>958</v>
      </c>
      <c r="E221" s="150">
        <v>1.02152539546255E-4</v>
      </c>
      <c r="F221" s="151">
        <v>2.3207197727327601E-4</v>
      </c>
    </row>
    <row r="222" spans="1:6" x14ac:dyDescent="0.35">
      <c r="A222" s="5" t="s">
        <v>186</v>
      </c>
      <c r="B222" s="6" t="s">
        <v>187</v>
      </c>
      <c r="C222" s="6" t="s">
        <v>209</v>
      </c>
      <c r="D222" s="9">
        <v>1489</v>
      </c>
      <c r="E222" s="150">
        <v>1.5877362357450301E-4</v>
      </c>
      <c r="F222" s="151">
        <v>3.7799140072856198E-4</v>
      </c>
    </row>
    <row r="223" spans="1:6" x14ac:dyDescent="0.35">
      <c r="A223" s="5" t="s">
        <v>186</v>
      </c>
      <c r="B223" s="6" t="s">
        <v>210</v>
      </c>
      <c r="C223" s="6" t="s">
        <v>211</v>
      </c>
      <c r="D223" s="9">
        <v>87</v>
      </c>
      <c r="E223" s="150">
        <v>9.2769007729897596E-6</v>
      </c>
      <c r="F223" s="151">
        <v>3.4678905404623801E-5</v>
      </c>
    </row>
    <row r="224" spans="1:6" x14ac:dyDescent="0.35">
      <c r="A224" s="5" t="s">
        <v>186</v>
      </c>
      <c r="B224" s="6" t="s">
        <v>210</v>
      </c>
      <c r="C224" s="6" t="s">
        <v>212</v>
      </c>
      <c r="D224" s="9">
        <v>619</v>
      </c>
      <c r="E224" s="150">
        <v>6.6004615844605306E-5</v>
      </c>
      <c r="F224" s="151">
        <v>1.8284584356997901E-4</v>
      </c>
    </row>
    <row r="225" spans="1:6" x14ac:dyDescent="0.35">
      <c r="A225" s="5" t="s">
        <v>186</v>
      </c>
      <c r="B225" s="6" t="s">
        <v>210</v>
      </c>
      <c r="C225" s="6" t="s">
        <v>213</v>
      </c>
      <c r="D225" s="9">
        <v>313</v>
      </c>
      <c r="E225" s="150">
        <v>3.33755165740896E-5</v>
      </c>
      <c r="F225" s="151">
        <v>1.00763710146231E-4</v>
      </c>
    </row>
    <row r="226" spans="1:6" x14ac:dyDescent="0.35">
      <c r="A226" s="5" t="s">
        <v>186</v>
      </c>
      <c r="B226" s="6" t="s">
        <v>214</v>
      </c>
      <c r="C226" s="6" t="s">
        <v>215</v>
      </c>
      <c r="D226" s="9">
        <v>1810</v>
      </c>
      <c r="E226" s="150">
        <v>1.9300218849553399E-4</v>
      </c>
      <c r="F226" s="151">
        <v>4.3313204119299902E-4</v>
      </c>
    </row>
    <row r="227" spans="1:6" x14ac:dyDescent="0.35">
      <c r="A227" s="5" t="s">
        <v>186</v>
      </c>
      <c r="B227" s="6" t="s">
        <v>214</v>
      </c>
      <c r="C227" s="6" t="s">
        <v>216</v>
      </c>
      <c r="D227" s="9">
        <v>4641</v>
      </c>
      <c r="E227" s="150">
        <v>4.9487467226948798E-4</v>
      </c>
      <c r="F227" s="151">
        <v>8.11512015591433E-4</v>
      </c>
    </row>
    <row r="228" spans="1:6" x14ac:dyDescent="0.35">
      <c r="A228" s="5" t="s">
        <v>186</v>
      </c>
      <c r="B228" s="6" t="s">
        <v>214</v>
      </c>
      <c r="C228" s="6" t="s">
        <v>217</v>
      </c>
      <c r="D228" s="9">
        <v>8804</v>
      </c>
      <c r="E228" s="150">
        <v>9.38779705809217E-4</v>
      </c>
      <c r="F228" s="151">
        <v>1.43386192581636E-3</v>
      </c>
    </row>
    <row r="229" spans="1:6" x14ac:dyDescent="0.35">
      <c r="A229" s="5" t="s">
        <v>186</v>
      </c>
      <c r="B229" s="6" t="s">
        <v>214</v>
      </c>
      <c r="C229" s="6" t="s">
        <v>218</v>
      </c>
      <c r="D229" s="9">
        <v>13251</v>
      </c>
      <c r="E229" s="150">
        <v>1.41296795566537E-3</v>
      </c>
      <c r="F229" s="151">
        <v>1.70032695452402E-3</v>
      </c>
    </row>
    <row r="230" spans="1:6" x14ac:dyDescent="0.35">
      <c r="A230" s="5" t="s">
        <v>186</v>
      </c>
      <c r="B230" s="6" t="s">
        <v>214</v>
      </c>
      <c r="C230" s="6" t="s">
        <v>219</v>
      </c>
      <c r="D230" s="9">
        <v>3007</v>
      </c>
      <c r="E230" s="150">
        <v>3.2063954740666899E-4</v>
      </c>
      <c r="F230" s="151">
        <v>4.4408658763236199E-4</v>
      </c>
    </row>
    <row r="231" spans="1:6" x14ac:dyDescent="0.35">
      <c r="A231" s="5" t="s">
        <v>186</v>
      </c>
      <c r="B231" s="6" t="s">
        <v>214</v>
      </c>
      <c r="C231" s="6" t="s">
        <v>220</v>
      </c>
      <c r="D231" s="9">
        <v>6299</v>
      </c>
      <c r="E231" s="150">
        <v>6.7166894217313199E-4</v>
      </c>
      <c r="F231" s="151">
        <v>7.5540108852778E-4</v>
      </c>
    </row>
    <row r="232" spans="1:6" x14ac:dyDescent="0.35">
      <c r="A232" s="5" t="s">
        <v>186</v>
      </c>
      <c r="B232" s="6" t="s">
        <v>214</v>
      </c>
      <c r="C232" s="6" t="s">
        <v>221</v>
      </c>
      <c r="D232" s="9">
        <v>15862</v>
      </c>
      <c r="E232" s="150">
        <v>1.69138160989843E-3</v>
      </c>
      <c r="F232" s="151">
        <v>2.9830612732799802E-3</v>
      </c>
    </row>
    <row r="233" spans="1:6" x14ac:dyDescent="0.35">
      <c r="A233" s="5" t="s">
        <v>186</v>
      </c>
      <c r="B233" s="6" t="s">
        <v>214</v>
      </c>
      <c r="C233" s="6" t="s">
        <v>222</v>
      </c>
      <c r="D233" s="9">
        <v>65</v>
      </c>
      <c r="E233" s="150">
        <v>6.9310178189003997E-6</v>
      </c>
      <c r="F233" s="151">
        <v>1.7503807046874999E-5</v>
      </c>
    </row>
    <row r="234" spans="1:6" x14ac:dyDescent="0.35">
      <c r="A234" s="5" t="s">
        <v>186</v>
      </c>
      <c r="B234" s="6" t="s">
        <v>214</v>
      </c>
      <c r="C234" s="6" t="s">
        <v>223</v>
      </c>
      <c r="D234" s="9">
        <v>15324</v>
      </c>
      <c r="E234" s="150">
        <v>1.63401410856661E-3</v>
      </c>
      <c r="F234" s="151">
        <v>2.7294458488308902E-3</v>
      </c>
    </row>
    <row r="235" spans="1:6" x14ac:dyDescent="0.35">
      <c r="A235" s="5" t="s">
        <v>186</v>
      </c>
      <c r="B235" s="6" t="s">
        <v>214</v>
      </c>
      <c r="C235" s="6" t="s">
        <v>224</v>
      </c>
      <c r="D235" s="9">
        <v>7366</v>
      </c>
      <c r="E235" s="150">
        <v>7.8544426544646597E-4</v>
      </c>
      <c r="F235" s="151">
        <v>1.88015277397995E-3</v>
      </c>
    </row>
    <row r="236" spans="1:6" x14ac:dyDescent="0.35">
      <c r="A236" s="5" t="s">
        <v>186</v>
      </c>
      <c r="B236" s="6" t="s">
        <v>214</v>
      </c>
      <c r="C236" s="6" t="s">
        <v>225</v>
      </c>
      <c r="D236" s="9">
        <v>12942</v>
      </c>
      <c r="E236" s="150">
        <v>1.3800189632647501E-3</v>
      </c>
      <c r="F236" s="151">
        <v>2.6995729562589001E-3</v>
      </c>
    </row>
    <row r="237" spans="1:6" x14ac:dyDescent="0.35">
      <c r="A237" s="5" t="s">
        <v>186</v>
      </c>
      <c r="B237" s="6" t="s">
        <v>214</v>
      </c>
      <c r="C237" s="6" t="s">
        <v>226</v>
      </c>
      <c r="D237" s="9">
        <v>248</v>
      </c>
      <c r="E237" s="150">
        <v>2.6444498755189201E-5</v>
      </c>
      <c r="F237" s="151">
        <v>4.3293939922457202E-5</v>
      </c>
    </row>
    <row r="238" spans="1:6" x14ac:dyDescent="0.35">
      <c r="A238" s="5" t="s">
        <v>186</v>
      </c>
      <c r="B238" s="6" t="s">
        <v>214</v>
      </c>
      <c r="C238" s="6" t="s">
        <v>227</v>
      </c>
      <c r="D238" s="9">
        <v>3415</v>
      </c>
      <c r="E238" s="150">
        <v>3.6414501310068998E-4</v>
      </c>
      <c r="F238" s="151">
        <v>6.9363784916035703E-4</v>
      </c>
    </row>
    <row r="239" spans="1:6" x14ac:dyDescent="0.35">
      <c r="A239" s="5" t="s">
        <v>186</v>
      </c>
      <c r="B239" s="6" t="s">
        <v>214</v>
      </c>
      <c r="C239" s="6" t="s">
        <v>228</v>
      </c>
      <c r="D239" s="9">
        <v>3286</v>
      </c>
      <c r="E239" s="150">
        <v>3.5038960850625699E-4</v>
      </c>
      <c r="F239" s="151">
        <v>1.3408250673873699E-3</v>
      </c>
    </row>
    <row r="240" spans="1:6" x14ac:dyDescent="0.35">
      <c r="A240" s="5" t="s">
        <v>186</v>
      </c>
      <c r="B240" s="6" t="s">
        <v>214</v>
      </c>
      <c r="C240" s="6" t="s">
        <v>229</v>
      </c>
      <c r="D240" s="9">
        <v>1011</v>
      </c>
      <c r="E240" s="150">
        <v>1.07803984844743E-4</v>
      </c>
      <c r="F240" s="151">
        <v>2.6901155766831001E-4</v>
      </c>
    </row>
    <row r="241" spans="1:6" x14ac:dyDescent="0.35">
      <c r="A241" s="5" t="s">
        <v>186</v>
      </c>
      <c r="B241" s="6" t="s">
        <v>214</v>
      </c>
      <c r="C241" s="6" t="s">
        <v>230</v>
      </c>
      <c r="D241" s="9">
        <v>4378</v>
      </c>
      <c r="E241" s="150">
        <v>4.6683070786378397E-4</v>
      </c>
      <c r="F241" s="151">
        <v>8.7911173739608096E-4</v>
      </c>
    </row>
    <row r="242" spans="1:6" x14ac:dyDescent="0.35">
      <c r="A242" s="5" t="s">
        <v>186</v>
      </c>
      <c r="B242" s="6" t="s">
        <v>214</v>
      </c>
      <c r="C242" s="6" t="s">
        <v>231</v>
      </c>
      <c r="D242" s="9">
        <v>53416</v>
      </c>
      <c r="E242" s="150">
        <v>5.69580381252898E-3</v>
      </c>
      <c r="F242" s="151">
        <v>8.6399720153258405E-3</v>
      </c>
    </row>
    <row r="243" spans="1:6" x14ac:dyDescent="0.35">
      <c r="A243" s="5" t="s">
        <v>186</v>
      </c>
      <c r="B243" s="6" t="s">
        <v>214</v>
      </c>
      <c r="C243" s="6" t="s">
        <v>232</v>
      </c>
      <c r="D243" s="9">
        <v>26543</v>
      </c>
      <c r="E243" s="150">
        <v>2.8303077841088202E-3</v>
      </c>
      <c r="F243" s="151">
        <v>4.3823878796102897E-3</v>
      </c>
    </row>
    <row r="244" spans="1:6" x14ac:dyDescent="0.35">
      <c r="A244" s="5" t="s">
        <v>186</v>
      </c>
      <c r="B244" s="6" t="s">
        <v>214</v>
      </c>
      <c r="C244" s="6" t="s">
        <v>233</v>
      </c>
      <c r="D244" s="9">
        <v>2643</v>
      </c>
      <c r="E244" s="150">
        <v>2.8182584762082702E-4</v>
      </c>
      <c r="F244" s="151">
        <v>7.7391273475667095E-4</v>
      </c>
    </row>
    <row r="245" spans="1:6" x14ac:dyDescent="0.35">
      <c r="A245" s="5" t="s">
        <v>186</v>
      </c>
      <c r="B245" s="6" t="s">
        <v>214</v>
      </c>
      <c r="C245" s="6" t="s">
        <v>234</v>
      </c>
      <c r="D245" s="9">
        <v>34561</v>
      </c>
      <c r="E245" s="150">
        <v>3.6852754898310199E-3</v>
      </c>
      <c r="F245" s="151">
        <v>8.2904820257940406E-3</v>
      </c>
    </row>
    <row r="246" spans="1:6" x14ac:dyDescent="0.35">
      <c r="A246" s="5" t="s">
        <v>186</v>
      </c>
      <c r="B246" s="6" t="s">
        <v>214</v>
      </c>
      <c r="C246" s="6" t="s">
        <v>235</v>
      </c>
      <c r="D246" s="9">
        <v>2540</v>
      </c>
      <c r="E246" s="150">
        <v>2.70842850153954E-4</v>
      </c>
      <c r="F246" s="151">
        <v>4.9061287030992805E-4</v>
      </c>
    </row>
    <row r="247" spans="1:6" x14ac:dyDescent="0.35">
      <c r="A247" s="5" t="s">
        <v>186</v>
      </c>
      <c r="B247" s="6" t="s">
        <v>214</v>
      </c>
      <c r="C247" s="6" t="s">
        <v>236</v>
      </c>
      <c r="D247" s="9">
        <v>1139</v>
      </c>
      <c r="E247" s="150">
        <v>1.21452758395808E-4</v>
      </c>
      <c r="F247" s="151">
        <v>2.5906773984855002E-4</v>
      </c>
    </row>
    <row r="248" spans="1:6" x14ac:dyDescent="0.35">
      <c r="A248" s="5" t="s">
        <v>186</v>
      </c>
      <c r="B248" s="6" t="s">
        <v>214</v>
      </c>
      <c r="C248" s="6" t="s">
        <v>237</v>
      </c>
      <c r="D248" s="9">
        <v>11643</v>
      </c>
      <c r="E248" s="150">
        <v>1.24150523793011E-3</v>
      </c>
      <c r="F248" s="151">
        <v>2.0233211277022102E-3</v>
      </c>
    </row>
    <row r="249" spans="1:6" x14ac:dyDescent="0.35">
      <c r="A249" s="5" t="s">
        <v>186</v>
      </c>
      <c r="B249" s="6" t="s">
        <v>214</v>
      </c>
      <c r="C249" s="6" t="s">
        <v>238</v>
      </c>
      <c r="D249" s="9">
        <v>287</v>
      </c>
      <c r="E249" s="150">
        <v>3.06031094465294E-5</v>
      </c>
      <c r="F249" s="151">
        <v>9.9009562445130306E-5</v>
      </c>
    </row>
    <row r="250" spans="1:6" x14ac:dyDescent="0.35">
      <c r="A250" s="5" t="s">
        <v>186</v>
      </c>
      <c r="B250" s="6" t="s">
        <v>214</v>
      </c>
      <c r="C250" s="6" t="s">
        <v>239</v>
      </c>
      <c r="D250" s="9">
        <v>370</v>
      </c>
      <c r="E250" s="150">
        <v>3.9453486046048403E-5</v>
      </c>
      <c r="F250" s="151">
        <v>1.4373541340459501E-4</v>
      </c>
    </row>
    <row r="251" spans="1:6" x14ac:dyDescent="0.35">
      <c r="A251" s="5" t="s">
        <v>186</v>
      </c>
      <c r="B251" s="6" t="s">
        <v>214</v>
      </c>
      <c r="C251" s="6" t="s">
        <v>240</v>
      </c>
      <c r="D251" s="9">
        <v>1924</v>
      </c>
      <c r="E251" s="150">
        <v>2.0515812743945199E-4</v>
      </c>
      <c r="F251" s="151">
        <v>4.16428500429127E-4</v>
      </c>
    </row>
    <row r="252" spans="1:6" x14ac:dyDescent="0.35">
      <c r="A252" s="5" t="s">
        <v>186</v>
      </c>
      <c r="B252" s="6" t="s">
        <v>214</v>
      </c>
      <c r="C252" s="6" t="s">
        <v>241</v>
      </c>
      <c r="D252" s="9">
        <v>6031</v>
      </c>
      <c r="E252" s="150">
        <v>6.4309182255058899E-4</v>
      </c>
      <c r="F252" s="151">
        <v>1.5479810638579501E-3</v>
      </c>
    </row>
    <row r="253" spans="1:6" x14ac:dyDescent="0.35">
      <c r="A253" s="5" t="s">
        <v>186</v>
      </c>
      <c r="B253" s="6" t="s">
        <v>214</v>
      </c>
      <c r="C253" s="6" t="s">
        <v>242</v>
      </c>
      <c r="D253" s="9">
        <v>4460</v>
      </c>
      <c r="E253" s="150">
        <v>4.7557445341993499E-4</v>
      </c>
      <c r="F253" s="151">
        <v>1.2738672813497401E-3</v>
      </c>
    </row>
    <row r="254" spans="1:6" x14ac:dyDescent="0.35">
      <c r="A254" s="5" t="s">
        <v>186</v>
      </c>
      <c r="B254" s="6" t="s">
        <v>214</v>
      </c>
      <c r="C254" s="6" t="s">
        <v>243</v>
      </c>
      <c r="D254" s="9">
        <v>4958</v>
      </c>
      <c r="E254" s="150">
        <v>5.28676713017049E-4</v>
      </c>
      <c r="F254" s="151">
        <v>1.14759971581088E-3</v>
      </c>
    </row>
    <row r="255" spans="1:6" x14ac:dyDescent="0.35">
      <c r="A255" s="5" t="s">
        <v>186</v>
      </c>
      <c r="B255" s="6" t="s">
        <v>214</v>
      </c>
      <c r="C255" s="6" t="s">
        <v>244</v>
      </c>
      <c r="D255" s="9">
        <v>245</v>
      </c>
      <c r="E255" s="150">
        <v>2.6124605625086101E-5</v>
      </c>
      <c r="F255" s="151">
        <v>8.0912766066567305E-5</v>
      </c>
    </row>
    <row r="256" spans="1:6" x14ac:dyDescent="0.35">
      <c r="A256" s="5" t="s">
        <v>186</v>
      </c>
      <c r="B256" s="6" t="s">
        <v>214</v>
      </c>
      <c r="C256" s="6" t="s">
        <v>245</v>
      </c>
      <c r="D256" s="9">
        <v>87</v>
      </c>
      <c r="E256" s="150">
        <v>9.2769007729897596E-6</v>
      </c>
      <c r="F256" s="151">
        <v>2.2162971816593499E-5</v>
      </c>
    </row>
    <row r="257" spans="1:6" x14ac:dyDescent="0.35">
      <c r="A257" s="5" t="s">
        <v>186</v>
      </c>
      <c r="B257" s="6" t="s">
        <v>214</v>
      </c>
      <c r="C257" s="6" t="s">
        <v>246</v>
      </c>
      <c r="D257" s="9">
        <v>110</v>
      </c>
      <c r="E257" s="150">
        <v>1.17294147704468E-5</v>
      </c>
      <c r="F257" s="151">
        <v>2.1390910910894599E-5</v>
      </c>
    </row>
    <row r="258" spans="1:6" x14ac:dyDescent="0.35">
      <c r="A258" s="5" t="s">
        <v>186</v>
      </c>
      <c r="B258" s="6" t="s">
        <v>214</v>
      </c>
      <c r="C258" s="6" t="s">
        <v>247</v>
      </c>
      <c r="D258" s="9">
        <v>35</v>
      </c>
      <c r="E258" s="150">
        <v>3.7320865178694399E-6</v>
      </c>
      <c r="F258" s="151">
        <v>7.8454082615306396E-6</v>
      </c>
    </row>
    <row r="259" spans="1:6" x14ac:dyDescent="0.35">
      <c r="A259" s="5" t="s">
        <v>186</v>
      </c>
      <c r="B259" s="6" t="s">
        <v>214</v>
      </c>
      <c r="C259" s="6" t="s">
        <v>248</v>
      </c>
      <c r="D259" s="9">
        <v>69</v>
      </c>
      <c r="E259" s="150">
        <v>7.3575419923711903E-6</v>
      </c>
      <c r="F259" s="151">
        <v>1.1002829881076801E-5</v>
      </c>
    </row>
    <row r="260" spans="1:6" x14ac:dyDescent="0.35">
      <c r="A260" s="5" t="s">
        <v>186</v>
      </c>
      <c r="B260" s="6" t="s">
        <v>214</v>
      </c>
      <c r="C260" s="6" t="s">
        <v>249</v>
      </c>
      <c r="D260" s="9">
        <v>71</v>
      </c>
      <c r="E260" s="150">
        <v>7.5708040791065903E-6</v>
      </c>
      <c r="F260" s="151">
        <v>1.13428524378416E-5</v>
      </c>
    </row>
    <row r="261" spans="1:6" x14ac:dyDescent="0.35">
      <c r="A261" s="5" t="s">
        <v>186</v>
      </c>
      <c r="B261" s="6" t="s">
        <v>214</v>
      </c>
      <c r="C261" s="6" t="s">
        <v>250</v>
      </c>
      <c r="D261" s="9">
        <v>375</v>
      </c>
      <c r="E261" s="150">
        <v>3.99866412628869E-5</v>
      </c>
      <c r="F261" s="151">
        <v>1.7133013550823999E-4</v>
      </c>
    </row>
    <row r="262" spans="1:6" x14ac:dyDescent="0.35">
      <c r="A262" s="5" t="s">
        <v>186</v>
      </c>
      <c r="B262" s="6" t="s">
        <v>214</v>
      </c>
      <c r="C262" s="6" t="s">
        <v>251</v>
      </c>
      <c r="D262" s="9">
        <v>17557</v>
      </c>
      <c r="E262" s="150">
        <v>1.8721212284066801E-3</v>
      </c>
      <c r="F262" s="151">
        <v>4.8240554042778402E-3</v>
      </c>
    </row>
    <row r="263" spans="1:6" x14ac:dyDescent="0.35">
      <c r="A263" s="5" t="s">
        <v>186</v>
      </c>
      <c r="B263" s="6" t="s">
        <v>214</v>
      </c>
      <c r="C263" s="6" t="s">
        <v>252</v>
      </c>
      <c r="D263" s="9">
        <v>2756</v>
      </c>
      <c r="E263" s="150">
        <v>2.93875155521377E-4</v>
      </c>
      <c r="F263" s="151">
        <v>6.8096239020908099E-4</v>
      </c>
    </row>
    <row r="264" spans="1:6" x14ac:dyDescent="0.35">
      <c r="A264" s="5" t="s">
        <v>186</v>
      </c>
      <c r="B264" s="6" t="s">
        <v>214</v>
      </c>
      <c r="C264" s="6" t="s">
        <v>253</v>
      </c>
      <c r="D264" s="9">
        <v>826</v>
      </c>
      <c r="E264" s="150">
        <v>8.8077241821718903E-5</v>
      </c>
      <c r="F264" s="151">
        <v>2.1836307157725799E-4</v>
      </c>
    </row>
    <row r="265" spans="1:6" x14ac:dyDescent="0.35">
      <c r="A265" s="5" t="s">
        <v>186</v>
      </c>
      <c r="B265" s="6" t="s">
        <v>214</v>
      </c>
      <c r="C265" s="6" t="s">
        <v>254</v>
      </c>
      <c r="D265" s="9">
        <v>885</v>
      </c>
      <c r="E265" s="150">
        <v>9.4368473380413104E-5</v>
      </c>
      <c r="F265" s="151">
        <v>1.9439164101408001E-4</v>
      </c>
    </row>
    <row r="266" spans="1:6" x14ac:dyDescent="0.35">
      <c r="A266" s="5" t="s">
        <v>186</v>
      </c>
      <c r="B266" s="6" t="s">
        <v>214</v>
      </c>
      <c r="C266" s="6" t="s">
        <v>255</v>
      </c>
      <c r="D266" s="9">
        <v>804</v>
      </c>
      <c r="E266" s="150">
        <v>8.5731358867629498E-5</v>
      </c>
      <c r="F266" s="151">
        <v>3.3278531755462701E-4</v>
      </c>
    </row>
    <row r="267" spans="1:6" x14ac:dyDescent="0.35">
      <c r="A267" s="5" t="s">
        <v>186</v>
      </c>
      <c r="B267" s="6" t="s">
        <v>214</v>
      </c>
      <c r="C267" s="6" t="s">
        <v>256</v>
      </c>
      <c r="D267" s="9">
        <v>893</v>
      </c>
      <c r="E267" s="150">
        <v>9.5221521727354694E-5</v>
      </c>
      <c r="F267" s="151">
        <v>3.3216533579759501E-4</v>
      </c>
    </row>
    <row r="268" spans="1:6" x14ac:dyDescent="0.35">
      <c r="A268" s="5" t="s">
        <v>186</v>
      </c>
      <c r="B268" s="6" t="s">
        <v>214</v>
      </c>
      <c r="C268" s="6" t="s">
        <v>773</v>
      </c>
      <c r="D268" s="9">
        <v>9393</v>
      </c>
      <c r="E268" s="150">
        <v>1.00158539035279E-3</v>
      </c>
      <c r="F268" s="151">
        <v>3.1225791704076701E-3</v>
      </c>
    </row>
    <row r="269" spans="1:6" x14ac:dyDescent="0.35">
      <c r="A269" s="5" t="s">
        <v>186</v>
      </c>
      <c r="B269" s="6" t="s">
        <v>214</v>
      </c>
      <c r="C269" s="6" t="s">
        <v>257</v>
      </c>
      <c r="D269" s="9">
        <v>8100</v>
      </c>
      <c r="E269" s="150">
        <v>8.6371145127835699E-4</v>
      </c>
      <c r="F269" s="151">
        <v>1.4781577105837901E-3</v>
      </c>
    </row>
    <row r="270" spans="1:6" x14ac:dyDescent="0.35">
      <c r="A270" s="5" t="s">
        <v>186</v>
      </c>
      <c r="B270" s="6" t="s">
        <v>214</v>
      </c>
      <c r="C270" s="6" t="s">
        <v>258</v>
      </c>
      <c r="D270" s="9">
        <v>1804</v>
      </c>
      <c r="E270" s="150">
        <v>1.9236240223532801E-4</v>
      </c>
      <c r="F270" s="151">
        <v>3.7881464947999902E-4</v>
      </c>
    </row>
    <row r="271" spans="1:6" x14ac:dyDescent="0.35">
      <c r="A271" s="5" t="s">
        <v>186</v>
      </c>
      <c r="B271" s="6" t="s">
        <v>214</v>
      </c>
      <c r="C271" s="6" t="s">
        <v>259</v>
      </c>
      <c r="D271" s="9">
        <v>1599</v>
      </c>
      <c r="E271" s="150">
        <v>1.7050303834495001E-4</v>
      </c>
      <c r="F271" s="151">
        <v>3.1179040149046099E-4</v>
      </c>
    </row>
    <row r="272" spans="1:6" x14ac:dyDescent="0.35">
      <c r="A272" s="5" t="s">
        <v>186</v>
      </c>
      <c r="B272" s="6" t="s">
        <v>214</v>
      </c>
      <c r="C272" s="6" t="s">
        <v>260</v>
      </c>
      <c r="D272" s="9">
        <v>6069</v>
      </c>
      <c r="E272" s="150">
        <v>6.4714380219856103E-4</v>
      </c>
      <c r="F272" s="151">
        <v>8.9538888677564499E-4</v>
      </c>
    </row>
    <row r="273" spans="1:6" x14ac:dyDescent="0.35">
      <c r="A273" s="5" t="s">
        <v>186</v>
      </c>
      <c r="B273" s="6" t="s">
        <v>214</v>
      </c>
      <c r="C273" s="6" t="s">
        <v>261</v>
      </c>
      <c r="D273" s="9">
        <v>824</v>
      </c>
      <c r="E273" s="150">
        <v>8.7863979734983499E-5</v>
      </c>
      <c r="F273" s="151">
        <v>1.2922012876480699E-4</v>
      </c>
    </row>
    <row r="274" spans="1:6" x14ac:dyDescent="0.35">
      <c r="A274" s="5" t="s">
        <v>186</v>
      </c>
      <c r="B274" s="6" t="s">
        <v>214</v>
      </c>
      <c r="C274" s="6" t="s">
        <v>262</v>
      </c>
      <c r="D274" s="9">
        <v>1268</v>
      </c>
      <c r="E274" s="150">
        <v>1.3520816299024199E-4</v>
      </c>
      <c r="F274" s="151">
        <v>2.7860135317338898E-4</v>
      </c>
    </row>
    <row r="275" spans="1:6" x14ac:dyDescent="0.35">
      <c r="A275" s="5" t="s">
        <v>186</v>
      </c>
      <c r="B275" s="6" t="s">
        <v>214</v>
      </c>
      <c r="C275" s="6" t="s">
        <v>263</v>
      </c>
      <c r="D275" s="9">
        <v>12843</v>
      </c>
      <c r="E275" s="150">
        <v>1.3694624899713501E-3</v>
      </c>
      <c r="F275" s="151">
        <v>2.4227164552747199E-3</v>
      </c>
    </row>
    <row r="276" spans="1:6" x14ac:dyDescent="0.35">
      <c r="A276" s="5" t="s">
        <v>186</v>
      </c>
      <c r="B276" s="6" t="s">
        <v>214</v>
      </c>
      <c r="C276" s="6" t="s">
        <v>264</v>
      </c>
      <c r="D276" s="9">
        <v>3284</v>
      </c>
      <c r="E276" s="150">
        <v>3.50176346419521E-4</v>
      </c>
      <c r="F276" s="151">
        <v>6.8426840925138097E-4</v>
      </c>
    </row>
    <row r="277" spans="1:6" x14ac:dyDescent="0.35">
      <c r="A277" s="5" t="s">
        <v>186</v>
      </c>
      <c r="B277" s="6" t="s">
        <v>214</v>
      </c>
      <c r="C277" s="6" t="s">
        <v>265</v>
      </c>
      <c r="D277" s="9">
        <v>772</v>
      </c>
      <c r="E277" s="150">
        <v>8.2319165479863206E-5</v>
      </c>
      <c r="F277" s="151">
        <v>1.2305702839758901E-4</v>
      </c>
    </row>
    <row r="278" spans="1:6" x14ac:dyDescent="0.35">
      <c r="A278" s="5" t="s">
        <v>186</v>
      </c>
      <c r="B278" s="6" t="s">
        <v>214</v>
      </c>
      <c r="C278" s="6" t="s">
        <v>266</v>
      </c>
      <c r="D278" s="9">
        <v>610</v>
      </c>
      <c r="E278" s="150">
        <v>6.5044936454295994E-5</v>
      </c>
      <c r="F278" s="151">
        <v>1.55861308068511E-4</v>
      </c>
    </row>
    <row r="279" spans="1:6" x14ac:dyDescent="0.35">
      <c r="A279" s="5" t="s">
        <v>186</v>
      </c>
      <c r="B279" s="6" t="s">
        <v>214</v>
      </c>
      <c r="C279" s="6" t="s">
        <v>267</v>
      </c>
      <c r="D279" s="9">
        <v>2895</v>
      </c>
      <c r="E279" s="150">
        <v>3.08696870549487E-4</v>
      </c>
      <c r="F279" s="151">
        <v>7.9445151142267596E-4</v>
      </c>
    </row>
    <row r="280" spans="1:6" x14ac:dyDescent="0.35">
      <c r="A280" s="5" t="s">
        <v>186</v>
      </c>
      <c r="B280" s="6" t="s">
        <v>214</v>
      </c>
      <c r="C280" s="6" t="s">
        <v>268</v>
      </c>
      <c r="D280" s="9">
        <v>584</v>
      </c>
      <c r="E280" s="150">
        <v>6.2272529326735902E-5</v>
      </c>
      <c r="F280" s="151">
        <v>3.3840599768932803E-4</v>
      </c>
    </row>
    <row r="281" spans="1:6" x14ac:dyDescent="0.35">
      <c r="A281" s="5" t="s">
        <v>186</v>
      </c>
      <c r="B281" s="6" t="s">
        <v>214</v>
      </c>
      <c r="C281" s="6" t="s">
        <v>269</v>
      </c>
      <c r="D281" s="9">
        <v>571</v>
      </c>
      <c r="E281" s="150">
        <v>6.0886325762955801E-5</v>
      </c>
      <c r="F281" s="151">
        <v>1.16593637692231E-4</v>
      </c>
    </row>
    <row r="282" spans="1:6" x14ac:dyDescent="0.35">
      <c r="A282" s="5" t="s">
        <v>186</v>
      </c>
      <c r="B282" s="6" t="s">
        <v>214</v>
      </c>
      <c r="C282" s="6" t="s">
        <v>270</v>
      </c>
      <c r="D282" s="9">
        <v>5089</v>
      </c>
      <c r="E282" s="150">
        <v>5.4264537969821701E-4</v>
      </c>
      <c r="F282" s="151">
        <v>1.1302879970224401E-3</v>
      </c>
    </row>
    <row r="283" spans="1:6" x14ac:dyDescent="0.35">
      <c r="A283" s="5" t="s">
        <v>186</v>
      </c>
      <c r="B283" s="6" t="s">
        <v>271</v>
      </c>
      <c r="C283" s="6" t="s">
        <v>272</v>
      </c>
      <c r="D283" s="9">
        <v>16581</v>
      </c>
      <c r="E283" s="150">
        <v>1.7680493300798099E-3</v>
      </c>
      <c r="F283" s="151">
        <v>2.2572392965790199E-3</v>
      </c>
    </row>
    <row r="284" spans="1:6" x14ac:dyDescent="0.35">
      <c r="A284" s="5" t="s">
        <v>186</v>
      </c>
      <c r="B284" s="6" t="s">
        <v>271</v>
      </c>
      <c r="C284" s="6" t="s">
        <v>273</v>
      </c>
      <c r="D284" s="9">
        <v>31217</v>
      </c>
      <c r="E284" s="150">
        <v>3.3287012808094398E-3</v>
      </c>
      <c r="F284" s="151">
        <v>4.0895116837469103E-3</v>
      </c>
    </row>
    <row r="285" spans="1:6" x14ac:dyDescent="0.35">
      <c r="A285" s="5" t="s">
        <v>186</v>
      </c>
      <c r="B285" s="6" t="s">
        <v>271</v>
      </c>
      <c r="C285" s="6" t="s">
        <v>274</v>
      </c>
      <c r="D285" s="9">
        <v>22975</v>
      </c>
      <c r="E285" s="150">
        <v>2.4498482213728698E-3</v>
      </c>
      <c r="F285" s="151">
        <v>2.3830951240379102E-3</v>
      </c>
    </row>
    <row r="286" spans="1:6" x14ac:dyDescent="0.35">
      <c r="A286" s="5" t="s">
        <v>186</v>
      </c>
      <c r="B286" s="6" t="s">
        <v>271</v>
      </c>
      <c r="C286" s="6" t="s">
        <v>275</v>
      </c>
      <c r="D286" s="9">
        <v>18018</v>
      </c>
      <c r="E286" s="150">
        <v>1.9212781393991899E-3</v>
      </c>
      <c r="F286" s="151">
        <v>2.2748173723899099E-3</v>
      </c>
    </row>
    <row r="287" spans="1:6" x14ac:dyDescent="0.35">
      <c r="A287" s="5" t="s">
        <v>186</v>
      </c>
      <c r="B287" s="6" t="s">
        <v>271</v>
      </c>
      <c r="C287" s="6" t="s">
        <v>276</v>
      </c>
      <c r="D287" s="9">
        <v>138616</v>
      </c>
      <c r="E287" s="150">
        <v>1.47807687074569E-2</v>
      </c>
      <c r="F287" s="151">
        <v>1.76072374497191E-2</v>
      </c>
    </row>
    <row r="288" spans="1:6" x14ac:dyDescent="0.35">
      <c r="A288" s="5" t="s">
        <v>186</v>
      </c>
      <c r="B288" s="6" t="s">
        <v>271</v>
      </c>
      <c r="C288" s="6" t="s">
        <v>277</v>
      </c>
      <c r="D288" s="9">
        <v>50963</v>
      </c>
      <c r="E288" s="150">
        <v>5.4342378631480103E-3</v>
      </c>
      <c r="F288" s="151">
        <v>7.3202225990014001E-3</v>
      </c>
    </row>
    <row r="289" spans="1:6" x14ac:dyDescent="0.35">
      <c r="A289" s="5" t="s">
        <v>186</v>
      </c>
      <c r="B289" s="6" t="s">
        <v>271</v>
      </c>
      <c r="C289" s="6" t="s">
        <v>278</v>
      </c>
      <c r="D289" s="9">
        <v>111112</v>
      </c>
      <c r="E289" s="150">
        <v>1.18479884906717E-2</v>
      </c>
      <c r="F289" s="151">
        <v>1.45808635798069E-2</v>
      </c>
    </row>
    <row r="290" spans="1:6" x14ac:dyDescent="0.35">
      <c r="A290" s="5" t="s">
        <v>186</v>
      </c>
      <c r="B290" s="6" t="s">
        <v>271</v>
      </c>
      <c r="C290" s="6" t="s">
        <v>279</v>
      </c>
      <c r="D290" s="9">
        <v>18551</v>
      </c>
      <c r="E290" s="150">
        <v>1.9781124855141699E-3</v>
      </c>
      <c r="F290" s="151">
        <v>3.2825130817881998E-3</v>
      </c>
    </row>
    <row r="291" spans="1:6" x14ac:dyDescent="0.35">
      <c r="A291" s="5" t="s">
        <v>186</v>
      </c>
      <c r="B291" s="6" t="s">
        <v>271</v>
      </c>
      <c r="C291" s="6" t="s">
        <v>280</v>
      </c>
      <c r="D291" s="9">
        <v>14976</v>
      </c>
      <c r="E291" s="150">
        <v>1.5969065054746499E-3</v>
      </c>
      <c r="F291" s="151">
        <v>1.79889733893017E-3</v>
      </c>
    </row>
    <row r="292" spans="1:6" x14ac:dyDescent="0.35">
      <c r="A292" s="5" t="s">
        <v>186</v>
      </c>
      <c r="B292" s="6" t="s">
        <v>271</v>
      </c>
      <c r="C292" s="6" t="s">
        <v>281</v>
      </c>
      <c r="D292" s="9">
        <v>37303</v>
      </c>
      <c r="E292" s="150">
        <v>3.9776578107452503E-3</v>
      </c>
      <c r="F292" s="151">
        <v>5.7216918662309499E-3</v>
      </c>
    </row>
    <row r="293" spans="1:6" x14ac:dyDescent="0.35">
      <c r="A293" s="5" t="s">
        <v>186</v>
      </c>
      <c r="B293" s="6" t="s">
        <v>271</v>
      </c>
      <c r="C293" s="6" t="s">
        <v>282</v>
      </c>
      <c r="D293" s="9">
        <v>298</v>
      </c>
      <c r="E293" s="150">
        <v>3.1776050923574103E-5</v>
      </c>
      <c r="F293" s="151">
        <v>5.0213361929328903E-5</v>
      </c>
    </row>
    <row r="294" spans="1:6" x14ac:dyDescent="0.35">
      <c r="A294" s="5" t="s">
        <v>186</v>
      </c>
      <c r="B294" s="6" t="s">
        <v>271</v>
      </c>
      <c r="C294" s="6" t="s">
        <v>283</v>
      </c>
      <c r="D294" s="9">
        <v>3833</v>
      </c>
      <c r="E294" s="150">
        <v>4.0871678922838799E-4</v>
      </c>
      <c r="F294" s="151">
        <v>8.3558402246161503E-4</v>
      </c>
    </row>
    <row r="295" spans="1:6" x14ac:dyDescent="0.35">
      <c r="A295" s="5" t="s">
        <v>186</v>
      </c>
      <c r="B295" s="6" t="s">
        <v>271</v>
      </c>
      <c r="C295" s="6" t="s">
        <v>284</v>
      </c>
      <c r="D295" s="9">
        <v>95147</v>
      </c>
      <c r="E295" s="150">
        <v>1.01456238833064E-2</v>
      </c>
      <c r="F295" s="151">
        <v>1.4019314736965299E-2</v>
      </c>
    </row>
    <row r="296" spans="1:6" x14ac:dyDescent="0.35">
      <c r="A296" s="5" t="s">
        <v>186</v>
      </c>
      <c r="B296" s="6" t="s">
        <v>271</v>
      </c>
      <c r="C296" s="6" t="s">
        <v>285</v>
      </c>
      <c r="D296" s="9">
        <v>13309</v>
      </c>
      <c r="E296" s="150">
        <v>1.4191525561806999E-3</v>
      </c>
      <c r="F296" s="151">
        <v>3.2011721708236599E-3</v>
      </c>
    </row>
    <row r="297" spans="1:6" x14ac:dyDescent="0.35">
      <c r="A297" s="5" t="s">
        <v>186</v>
      </c>
      <c r="B297" s="6" t="s">
        <v>271</v>
      </c>
      <c r="C297" s="6" t="s">
        <v>286</v>
      </c>
      <c r="D297" s="9">
        <v>186656</v>
      </c>
      <c r="E297" s="150">
        <v>1.9903324030841101E-2</v>
      </c>
      <c r="F297" s="151">
        <v>3.0245901338379198E-2</v>
      </c>
    </row>
    <row r="298" spans="1:6" x14ac:dyDescent="0.35">
      <c r="A298" s="5" t="s">
        <v>186</v>
      </c>
      <c r="B298" s="6" t="s">
        <v>271</v>
      </c>
      <c r="C298" s="6" t="s">
        <v>287</v>
      </c>
      <c r="D298" s="9">
        <v>14588</v>
      </c>
      <c r="E298" s="150">
        <v>1.5555336606479799E-3</v>
      </c>
      <c r="F298" s="151">
        <v>4.9293040666111903E-3</v>
      </c>
    </row>
    <row r="299" spans="1:6" x14ac:dyDescent="0.35">
      <c r="A299" s="5" t="s">
        <v>186</v>
      </c>
      <c r="B299" s="6" t="s">
        <v>271</v>
      </c>
      <c r="C299" s="6" t="s">
        <v>288</v>
      </c>
      <c r="D299" s="9">
        <v>8025</v>
      </c>
      <c r="E299" s="150">
        <v>8.5571412302578003E-4</v>
      </c>
      <c r="F299" s="151">
        <v>2.2261180161636399E-3</v>
      </c>
    </row>
    <row r="300" spans="1:6" x14ac:dyDescent="0.35">
      <c r="A300" s="5" t="s">
        <v>186</v>
      </c>
      <c r="B300" s="6" t="s">
        <v>271</v>
      </c>
      <c r="C300" s="6" t="s">
        <v>289</v>
      </c>
      <c r="D300" s="9">
        <v>4947</v>
      </c>
      <c r="E300" s="150">
        <v>5.27503771540004E-4</v>
      </c>
      <c r="F300" s="151">
        <v>7.1998930800809503E-4</v>
      </c>
    </row>
    <row r="301" spans="1:6" x14ac:dyDescent="0.35">
      <c r="A301" s="5" t="s">
        <v>186</v>
      </c>
      <c r="B301" s="6" t="s">
        <v>271</v>
      </c>
      <c r="C301" s="6" t="s">
        <v>290</v>
      </c>
      <c r="D301" s="9">
        <v>7928</v>
      </c>
      <c r="E301" s="150">
        <v>8.4537091181911296E-4</v>
      </c>
      <c r="F301" s="151">
        <v>1.21552409100413E-3</v>
      </c>
    </row>
    <row r="302" spans="1:6" x14ac:dyDescent="0.35">
      <c r="A302" s="5" t="s">
        <v>186</v>
      </c>
      <c r="B302" s="6" t="s">
        <v>271</v>
      </c>
      <c r="C302" s="6" t="s">
        <v>291</v>
      </c>
      <c r="D302" s="9">
        <v>8911</v>
      </c>
      <c r="E302" s="150">
        <v>9.5018922744955999E-4</v>
      </c>
      <c r="F302" s="151">
        <v>1.3173119374357699E-3</v>
      </c>
    </row>
    <row r="303" spans="1:6" x14ac:dyDescent="0.35">
      <c r="A303" s="5" t="s">
        <v>186</v>
      </c>
      <c r="B303" s="6" t="s">
        <v>271</v>
      </c>
      <c r="C303" s="6" t="s">
        <v>292</v>
      </c>
      <c r="D303" s="9">
        <v>5815</v>
      </c>
      <c r="E303" s="150">
        <v>6.2005951718316604E-4</v>
      </c>
      <c r="F303" s="151">
        <v>9.8191991599116198E-4</v>
      </c>
    </row>
    <row r="304" spans="1:6" x14ac:dyDescent="0.35">
      <c r="A304" s="5" t="s">
        <v>186</v>
      </c>
      <c r="B304" s="6" t="s">
        <v>271</v>
      </c>
      <c r="C304" s="6" t="s">
        <v>293</v>
      </c>
      <c r="D304" s="9">
        <v>2775</v>
      </c>
      <c r="E304" s="150">
        <v>2.9590114534536302E-4</v>
      </c>
      <c r="F304" s="151">
        <v>3.8677801832105599E-4</v>
      </c>
    </row>
    <row r="305" spans="1:6" x14ac:dyDescent="0.35">
      <c r="A305" s="5" t="s">
        <v>186</v>
      </c>
      <c r="B305" s="6" t="s">
        <v>271</v>
      </c>
      <c r="C305" s="6" t="s">
        <v>294</v>
      </c>
      <c r="D305" s="9">
        <v>11506</v>
      </c>
      <c r="E305" s="150">
        <v>1.2268967849887399E-3</v>
      </c>
      <c r="F305" s="151">
        <v>3.0272999084541602E-3</v>
      </c>
    </row>
    <row r="306" spans="1:6" x14ac:dyDescent="0.35">
      <c r="A306" s="5" t="s">
        <v>186</v>
      </c>
      <c r="B306" s="6" t="s">
        <v>271</v>
      </c>
      <c r="C306" s="6" t="s">
        <v>295</v>
      </c>
      <c r="D306" s="9">
        <v>943</v>
      </c>
      <c r="E306" s="150">
        <v>1.0055307389574E-4</v>
      </c>
      <c r="F306" s="151">
        <v>3.7403692802323102E-4</v>
      </c>
    </row>
    <row r="307" spans="1:6" x14ac:dyDescent="0.35">
      <c r="A307" s="5" t="s">
        <v>186</v>
      </c>
      <c r="B307" s="6" t="s">
        <v>271</v>
      </c>
      <c r="C307" s="6" t="s">
        <v>296</v>
      </c>
      <c r="D307" s="9">
        <v>1094</v>
      </c>
      <c r="E307" s="150">
        <v>1.16654361444262E-4</v>
      </c>
      <c r="F307" s="151">
        <v>2.6679881607972198E-4</v>
      </c>
    </row>
    <row r="308" spans="1:6" x14ac:dyDescent="0.35">
      <c r="A308" s="5" t="s">
        <v>186</v>
      </c>
      <c r="B308" s="6" t="s">
        <v>271</v>
      </c>
      <c r="C308" s="6" t="s">
        <v>297</v>
      </c>
      <c r="D308" s="9">
        <v>155647</v>
      </c>
      <c r="E308" s="150">
        <v>1.65968020070522E-2</v>
      </c>
      <c r="F308" s="151">
        <v>2.48416010011604E-2</v>
      </c>
    </row>
    <row r="309" spans="1:6" x14ac:dyDescent="0.35">
      <c r="A309" s="5" t="s">
        <v>186</v>
      </c>
      <c r="B309" s="6" t="s">
        <v>271</v>
      </c>
      <c r="C309" s="6" t="s">
        <v>298</v>
      </c>
      <c r="D309" s="9">
        <v>9362</v>
      </c>
      <c r="E309" s="150">
        <v>9.9827982800839202E-4</v>
      </c>
      <c r="F309" s="151">
        <v>1.53677106758425E-3</v>
      </c>
    </row>
    <row r="310" spans="1:6" x14ac:dyDescent="0.35">
      <c r="A310" s="5" t="s">
        <v>186</v>
      </c>
      <c r="B310" s="6" t="s">
        <v>271</v>
      </c>
      <c r="C310" s="6" t="s">
        <v>299</v>
      </c>
      <c r="D310" s="9">
        <v>1808</v>
      </c>
      <c r="E310" s="150">
        <v>1.9278892640879901E-4</v>
      </c>
      <c r="F310" s="151">
        <v>2.34260132388743E-4</v>
      </c>
    </row>
    <row r="311" spans="1:6" x14ac:dyDescent="0.35">
      <c r="A311" s="5" t="s">
        <v>186</v>
      </c>
      <c r="B311" s="6" t="s">
        <v>271</v>
      </c>
      <c r="C311" s="6" t="s">
        <v>300</v>
      </c>
      <c r="D311" s="9">
        <v>2012</v>
      </c>
      <c r="E311" s="150">
        <v>2.1454165925580899E-4</v>
      </c>
      <c r="F311" s="151">
        <v>3.53947244422238E-4</v>
      </c>
    </row>
    <row r="312" spans="1:6" x14ac:dyDescent="0.35">
      <c r="A312" s="5" t="s">
        <v>186</v>
      </c>
      <c r="B312" s="6" t="s">
        <v>271</v>
      </c>
      <c r="C312" s="6" t="s">
        <v>301</v>
      </c>
      <c r="D312" s="9">
        <v>466</v>
      </c>
      <c r="E312" s="150">
        <v>4.9690066209347399E-5</v>
      </c>
      <c r="F312" s="151">
        <v>5.8385537966797002E-5</v>
      </c>
    </row>
    <row r="313" spans="1:6" x14ac:dyDescent="0.35">
      <c r="A313" s="5" t="s">
        <v>186</v>
      </c>
      <c r="B313" s="6" t="s">
        <v>271</v>
      </c>
      <c r="C313" s="6" t="s">
        <v>302</v>
      </c>
      <c r="D313" s="9">
        <v>40781</v>
      </c>
      <c r="E313" s="150">
        <v>4.3485205795781101E-3</v>
      </c>
      <c r="F313" s="151">
        <v>5.8705339221115796E-3</v>
      </c>
    </row>
    <row r="314" spans="1:6" x14ac:dyDescent="0.35">
      <c r="A314" s="5" t="s">
        <v>186</v>
      </c>
      <c r="B314" s="6" t="s">
        <v>271</v>
      </c>
      <c r="C314" s="6" t="s">
        <v>303</v>
      </c>
      <c r="D314" s="9">
        <v>3933</v>
      </c>
      <c r="E314" s="150">
        <v>4.1937989356515801E-4</v>
      </c>
      <c r="F314" s="151">
        <v>5.3580250817290701E-4</v>
      </c>
    </row>
    <row r="315" spans="1:6" x14ac:dyDescent="0.35">
      <c r="A315" s="5" t="s">
        <v>186</v>
      </c>
      <c r="B315" s="6" t="s">
        <v>271</v>
      </c>
      <c r="C315" s="6" t="s">
        <v>304</v>
      </c>
      <c r="D315" s="9">
        <v>35576</v>
      </c>
      <c r="E315" s="150">
        <v>3.7935059988492398E-3</v>
      </c>
      <c r="F315" s="151">
        <v>5.1291543377754503E-3</v>
      </c>
    </row>
    <row r="316" spans="1:6" x14ac:dyDescent="0.35">
      <c r="A316" s="5" t="s">
        <v>186</v>
      </c>
      <c r="B316" s="6" t="s">
        <v>271</v>
      </c>
      <c r="C316" s="6" t="s">
        <v>305</v>
      </c>
      <c r="D316" s="9">
        <v>57125</v>
      </c>
      <c r="E316" s="150">
        <v>6.0912983523797697E-3</v>
      </c>
      <c r="F316" s="151">
        <v>8.7217885652834601E-3</v>
      </c>
    </row>
    <row r="317" spans="1:6" x14ac:dyDescent="0.35">
      <c r="A317" s="5" t="s">
        <v>186</v>
      </c>
      <c r="B317" s="6" t="s">
        <v>271</v>
      </c>
      <c r="C317" s="6" t="s">
        <v>306</v>
      </c>
      <c r="D317" s="9">
        <v>71582</v>
      </c>
      <c r="E317" s="150">
        <v>7.6328633463465896E-3</v>
      </c>
      <c r="F317" s="151">
        <v>9.8187369598702993E-3</v>
      </c>
    </row>
    <row r="318" spans="1:6" x14ac:dyDescent="0.35">
      <c r="A318" s="5" t="s">
        <v>186</v>
      </c>
      <c r="B318" s="6" t="s">
        <v>271</v>
      </c>
      <c r="C318" s="6" t="s">
        <v>89</v>
      </c>
      <c r="D318" s="9">
        <v>65896</v>
      </c>
      <c r="E318" s="150">
        <v>7.0265592337578498E-3</v>
      </c>
      <c r="F318" s="151">
        <v>1.04298052727201E-2</v>
      </c>
    </row>
    <row r="319" spans="1:6" x14ac:dyDescent="0.35">
      <c r="A319" s="5" t="s">
        <v>307</v>
      </c>
      <c r="B319" s="6" t="s">
        <v>308</v>
      </c>
      <c r="C319" s="6" t="s">
        <v>309</v>
      </c>
      <c r="D319" s="9">
        <v>24044</v>
      </c>
      <c r="E319" s="150">
        <v>2.5638368067329399E-3</v>
      </c>
      <c r="F319" s="151">
        <v>1.7215859935893901E-3</v>
      </c>
    </row>
    <row r="320" spans="1:6" x14ac:dyDescent="0.35">
      <c r="A320" s="5" t="s">
        <v>307</v>
      </c>
      <c r="B320" s="6" t="s">
        <v>308</v>
      </c>
      <c r="C320" s="6" t="s">
        <v>310</v>
      </c>
      <c r="D320" s="9">
        <v>838</v>
      </c>
      <c r="E320" s="150">
        <v>8.9356814342131207E-5</v>
      </c>
      <c r="F320" s="151">
        <v>9.4944153737201603E-5</v>
      </c>
    </row>
    <row r="321" spans="1:6" x14ac:dyDescent="0.35">
      <c r="A321" s="5" t="s">
        <v>307</v>
      </c>
      <c r="B321" s="6" t="s">
        <v>308</v>
      </c>
      <c r="C321" s="6" t="s">
        <v>67</v>
      </c>
      <c r="D321" s="9">
        <v>53867</v>
      </c>
      <c r="E321" s="150">
        <v>5.7438944130878099E-3</v>
      </c>
      <c r="F321" s="151">
        <v>5.2900655494329202E-3</v>
      </c>
    </row>
    <row r="322" spans="1:6" x14ac:dyDescent="0.35">
      <c r="A322" s="5" t="s">
        <v>307</v>
      </c>
      <c r="B322" s="6" t="s">
        <v>308</v>
      </c>
      <c r="C322" s="6" t="s">
        <v>311</v>
      </c>
      <c r="D322" s="9">
        <v>1021</v>
      </c>
      <c r="E322" s="150">
        <v>1.0887029527841999E-4</v>
      </c>
      <c r="F322" s="151">
        <v>1.2373112995829599E-4</v>
      </c>
    </row>
    <row r="323" spans="1:6" x14ac:dyDescent="0.35">
      <c r="A323" s="5" t="s">
        <v>307</v>
      </c>
      <c r="B323" s="6" t="s">
        <v>312</v>
      </c>
      <c r="C323" s="6" t="s">
        <v>313</v>
      </c>
      <c r="D323" s="9">
        <v>57384</v>
      </c>
      <c r="E323" s="150">
        <v>6.1189157926120003E-3</v>
      </c>
      <c r="F323" s="151">
        <v>4.2379465744774502E-3</v>
      </c>
    </row>
    <row r="324" spans="1:6" x14ac:dyDescent="0.35">
      <c r="A324" s="5" t="s">
        <v>307</v>
      </c>
      <c r="B324" s="6" t="s">
        <v>312</v>
      </c>
      <c r="C324" s="6" t="s">
        <v>314</v>
      </c>
      <c r="D324" s="9">
        <v>1709</v>
      </c>
      <c r="E324" s="150">
        <v>1.8223245311539701E-4</v>
      </c>
      <c r="F324" s="151">
        <v>1.9103678406123199E-4</v>
      </c>
    </row>
    <row r="325" spans="1:6" x14ac:dyDescent="0.35">
      <c r="A325" s="5" t="s">
        <v>307</v>
      </c>
      <c r="B325" s="6" t="s">
        <v>312</v>
      </c>
      <c r="C325" s="6" t="s">
        <v>315</v>
      </c>
      <c r="D325" s="9">
        <v>32887</v>
      </c>
      <c r="E325" s="150">
        <v>3.5067751232335E-3</v>
      </c>
      <c r="F325" s="151">
        <v>2.4136699434414801E-3</v>
      </c>
    </row>
    <row r="326" spans="1:6" x14ac:dyDescent="0.35">
      <c r="A326" s="5" t="s">
        <v>307</v>
      </c>
      <c r="B326" s="6" t="s">
        <v>312</v>
      </c>
      <c r="C326" s="6" t="s">
        <v>316</v>
      </c>
      <c r="D326" s="9">
        <v>197775</v>
      </c>
      <c r="E326" s="150">
        <v>2.1088954602046499E-2</v>
      </c>
      <c r="F326" s="151">
        <v>1.2912766069529199E-2</v>
      </c>
    </row>
    <row r="327" spans="1:6" x14ac:dyDescent="0.35">
      <c r="A327" s="5" t="s">
        <v>307</v>
      </c>
      <c r="B327" s="6" t="s">
        <v>312</v>
      </c>
      <c r="C327" s="6" t="s">
        <v>317</v>
      </c>
      <c r="D327" s="9">
        <v>182882</v>
      </c>
      <c r="E327" s="150">
        <v>1.9500898473171401E-2</v>
      </c>
      <c r="F327" s="151">
        <v>1.1031384278262101E-2</v>
      </c>
    </row>
    <row r="328" spans="1:6" x14ac:dyDescent="0.35">
      <c r="A328" s="5" t="s">
        <v>307</v>
      </c>
      <c r="B328" s="6" t="s">
        <v>312</v>
      </c>
      <c r="C328" s="6" t="s">
        <v>318</v>
      </c>
      <c r="D328" s="9">
        <v>38175</v>
      </c>
      <c r="E328" s="150">
        <v>4.07064008056189E-3</v>
      </c>
      <c r="F328" s="151">
        <v>2.4002871942217499E-3</v>
      </c>
    </row>
    <row r="329" spans="1:6" x14ac:dyDescent="0.35">
      <c r="A329" s="5" t="s">
        <v>307</v>
      </c>
      <c r="B329" s="6" t="s">
        <v>312</v>
      </c>
      <c r="C329" s="6" t="s">
        <v>319</v>
      </c>
      <c r="D329" s="9">
        <v>1940</v>
      </c>
      <c r="E329" s="150">
        <v>2.0686422413333501E-4</v>
      </c>
      <c r="F329" s="151">
        <v>2.2474023941199001E-4</v>
      </c>
    </row>
    <row r="330" spans="1:6" x14ac:dyDescent="0.35">
      <c r="A330" s="5" t="s">
        <v>307</v>
      </c>
      <c r="B330" s="6" t="s">
        <v>312</v>
      </c>
      <c r="C330" s="6" t="s">
        <v>320</v>
      </c>
      <c r="D330" s="9">
        <v>587</v>
      </c>
      <c r="E330" s="150">
        <v>6.2592422456838906E-5</v>
      </c>
      <c r="F330" s="151">
        <v>7.8822242490230503E-5</v>
      </c>
    </row>
    <row r="331" spans="1:6" x14ac:dyDescent="0.35">
      <c r="A331" s="5" t="s">
        <v>307</v>
      </c>
      <c r="B331" s="6" t="s">
        <v>312</v>
      </c>
      <c r="C331" s="6" t="s">
        <v>321</v>
      </c>
      <c r="D331" s="9">
        <v>13029</v>
      </c>
      <c r="E331" s="150">
        <v>1.38929586403774E-3</v>
      </c>
      <c r="F331" s="151">
        <v>1.67180620033831E-3</v>
      </c>
    </row>
    <row r="332" spans="1:6" x14ac:dyDescent="0.35">
      <c r="A332" s="5" t="s">
        <v>307</v>
      </c>
      <c r="B332" s="6" t="s">
        <v>322</v>
      </c>
      <c r="C332" s="6" t="s">
        <v>323</v>
      </c>
      <c r="D332" s="9">
        <v>72755</v>
      </c>
      <c r="E332" s="150">
        <v>7.7579415602168997E-3</v>
      </c>
      <c r="F332" s="151">
        <v>4.5026607527315302E-3</v>
      </c>
    </row>
    <row r="333" spans="1:6" x14ac:dyDescent="0.35">
      <c r="A333" s="5" t="s">
        <v>307</v>
      </c>
      <c r="B333" s="6" t="s">
        <v>322</v>
      </c>
      <c r="C333" s="6" t="s">
        <v>324</v>
      </c>
      <c r="D333" s="9">
        <v>44233</v>
      </c>
      <c r="E333" s="150">
        <v>4.7166109412833997E-3</v>
      </c>
      <c r="F333" s="151">
        <v>2.39127134810877E-3</v>
      </c>
    </row>
    <row r="334" spans="1:6" x14ac:dyDescent="0.35">
      <c r="A334" s="5" t="s">
        <v>307</v>
      </c>
      <c r="B334" s="6" t="s">
        <v>322</v>
      </c>
      <c r="C334" s="6" t="s">
        <v>325</v>
      </c>
      <c r="D334" s="9">
        <v>43658</v>
      </c>
      <c r="E334" s="150">
        <v>4.6552980913469799E-3</v>
      </c>
      <c r="F334" s="151">
        <v>2.2874846969961299E-3</v>
      </c>
    </row>
    <row r="335" spans="1:6" x14ac:dyDescent="0.35">
      <c r="A335" s="5" t="s">
        <v>307</v>
      </c>
      <c r="B335" s="6" t="s">
        <v>322</v>
      </c>
      <c r="C335" s="6" t="s">
        <v>326</v>
      </c>
      <c r="D335" s="9">
        <v>47527</v>
      </c>
      <c r="E335" s="150">
        <v>5.0678535981365999E-3</v>
      </c>
      <c r="F335" s="151">
        <v>2.4009358244186699E-3</v>
      </c>
    </row>
    <row r="336" spans="1:6" x14ac:dyDescent="0.35">
      <c r="A336" s="5" t="s">
        <v>307</v>
      </c>
      <c r="B336" s="6" t="s">
        <v>322</v>
      </c>
      <c r="C336" s="6" t="s">
        <v>327</v>
      </c>
      <c r="D336" s="9">
        <v>14281</v>
      </c>
      <c r="E336" s="150">
        <v>1.5227979303340999E-3</v>
      </c>
      <c r="F336" s="151">
        <v>1.4710074388176401E-3</v>
      </c>
    </row>
    <row r="337" spans="1:6" x14ac:dyDescent="0.35">
      <c r="A337" s="5" t="s">
        <v>307</v>
      </c>
      <c r="B337" s="6" t="s">
        <v>322</v>
      </c>
      <c r="C337" s="6" t="s">
        <v>328</v>
      </c>
      <c r="D337" s="9">
        <v>12596</v>
      </c>
      <c r="E337" s="150">
        <v>1.3431246222595299E-3</v>
      </c>
      <c r="F337" s="151">
        <v>8.4751447027552301E-4</v>
      </c>
    </row>
    <row r="338" spans="1:6" x14ac:dyDescent="0.35">
      <c r="A338" s="5" t="s">
        <v>307</v>
      </c>
      <c r="B338" s="6" t="s">
        <v>322</v>
      </c>
      <c r="C338" s="6" t="s">
        <v>329</v>
      </c>
      <c r="D338" s="9">
        <v>23370</v>
      </c>
      <c r="E338" s="150">
        <v>2.4919674835031098E-3</v>
      </c>
      <c r="F338" s="151">
        <v>2.0863123095203602E-3</v>
      </c>
    </row>
    <row r="339" spans="1:6" x14ac:dyDescent="0.35">
      <c r="A339" s="5" t="s">
        <v>330</v>
      </c>
      <c r="B339" s="6" t="s">
        <v>331</v>
      </c>
      <c r="C339" s="6" t="s">
        <v>332</v>
      </c>
      <c r="D339" s="9">
        <v>11208</v>
      </c>
      <c r="E339" s="150">
        <v>1.19512073406516E-3</v>
      </c>
      <c r="F339" s="151">
        <v>9.2833919516668298E-4</v>
      </c>
    </row>
    <row r="340" spans="1:6" x14ac:dyDescent="0.35">
      <c r="A340" s="5" t="s">
        <v>330</v>
      </c>
      <c r="B340" s="6" t="s">
        <v>331</v>
      </c>
      <c r="C340" s="6" t="s">
        <v>333</v>
      </c>
      <c r="D340" s="9">
        <v>100</v>
      </c>
      <c r="E340" s="150">
        <v>1.0663104336769801E-5</v>
      </c>
      <c r="F340" s="151">
        <v>5.6920437419144899E-6</v>
      </c>
    </row>
    <row r="341" spans="1:6" x14ac:dyDescent="0.35">
      <c r="A341" s="5" t="s">
        <v>330</v>
      </c>
      <c r="B341" s="6" t="s">
        <v>331</v>
      </c>
      <c r="C341" s="6" t="s">
        <v>334</v>
      </c>
      <c r="D341" s="9">
        <v>726999</v>
      </c>
      <c r="E341" s="150">
        <v>7.7520661897273399E-2</v>
      </c>
      <c r="F341" s="151">
        <v>2.56027067899239E-2</v>
      </c>
    </row>
    <row r="342" spans="1:6" x14ac:dyDescent="0.35">
      <c r="A342" s="5" t="s">
        <v>335</v>
      </c>
      <c r="B342" s="6" t="s">
        <v>336</v>
      </c>
      <c r="C342" s="6" t="s">
        <v>337</v>
      </c>
      <c r="D342" s="9">
        <v>47233</v>
      </c>
      <c r="E342" s="150">
        <v>5.0365040713864998E-3</v>
      </c>
      <c r="F342" s="151">
        <v>4.3110071573768402E-3</v>
      </c>
    </row>
    <row r="343" spans="1:6" x14ac:dyDescent="0.35">
      <c r="A343" s="5" t="s">
        <v>335</v>
      </c>
      <c r="B343" s="6" t="s">
        <v>336</v>
      </c>
      <c r="C343" s="6" t="s">
        <v>338</v>
      </c>
      <c r="D343" s="9">
        <v>91611</v>
      </c>
      <c r="E343" s="150">
        <v>9.7685765139582208E-3</v>
      </c>
      <c r="F343" s="151">
        <v>3.9319482834977099E-3</v>
      </c>
    </row>
    <row r="344" spans="1:6" x14ac:dyDescent="0.35">
      <c r="A344" s="5" t="s">
        <v>335</v>
      </c>
      <c r="B344" s="6" t="s">
        <v>336</v>
      </c>
      <c r="C344" s="6" t="s">
        <v>339</v>
      </c>
      <c r="D344" s="9">
        <v>125291</v>
      </c>
      <c r="E344" s="150">
        <v>1.33599100545823E-2</v>
      </c>
      <c r="F344" s="151">
        <v>4.5553916401422003E-3</v>
      </c>
    </row>
    <row r="345" spans="1:6" x14ac:dyDescent="0.35">
      <c r="A345" s="5" t="s">
        <v>340</v>
      </c>
      <c r="B345" s="6" t="s">
        <v>341</v>
      </c>
      <c r="C345" s="6" t="s">
        <v>342</v>
      </c>
      <c r="D345" s="9">
        <v>18445</v>
      </c>
      <c r="E345" s="150">
        <v>1.9668095949172001E-3</v>
      </c>
      <c r="F345" s="151">
        <v>1.8089291848021099E-3</v>
      </c>
    </row>
    <row r="346" spans="1:6" x14ac:dyDescent="0.35">
      <c r="A346" s="5" t="s">
        <v>340</v>
      </c>
      <c r="B346" s="6" t="s">
        <v>341</v>
      </c>
      <c r="C346" s="6" t="s">
        <v>343</v>
      </c>
      <c r="D346" s="9">
        <v>4741</v>
      </c>
      <c r="E346" s="150">
        <v>5.0553777660625795E-4</v>
      </c>
      <c r="F346" s="151">
        <v>4.63001775886102E-4</v>
      </c>
    </row>
    <row r="347" spans="1:6" x14ac:dyDescent="0.35">
      <c r="A347" s="5" t="s">
        <v>340</v>
      </c>
      <c r="B347" s="6" t="s">
        <v>341</v>
      </c>
      <c r="C347" s="6" t="s">
        <v>344</v>
      </c>
      <c r="D347" s="9">
        <v>3147</v>
      </c>
      <c r="E347" s="150">
        <v>3.3556789347814699E-4</v>
      </c>
      <c r="F347" s="151">
        <v>2.8986155787250501E-4</v>
      </c>
    </row>
    <row r="348" spans="1:6" x14ac:dyDescent="0.35">
      <c r="A348" s="5" t="s">
        <v>340</v>
      </c>
      <c r="B348" s="6" t="s">
        <v>341</v>
      </c>
      <c r="C348" s="6" t="s">
        <v>345</v>
      </c>
      <c r="D348" s="9">
        <v>11146</v>
      </c>
      <c r="E348" s="150">
        <v>1.18850960937637E-3</v>
      </c>
      <c r="F348" s="151">
        <v>1.3198340385859001E-3</v>
      </c>
    </row>
    <row r="349" spans="1:6" x14ac:dyDescent="0.35">
      <c r="A349" s="5" t="s">
        <v>340</v>
      </c>
      <c r="B349" s="6" t="s">
        <v>341</v>
      </c>
      <c r="C349" s="6" t="s">
        <v>346</v>
      </c>
      <c r="D349" s="9">
        <v>827776</v>
      </c>
      <c r="E349" s="150">
        <v>8.8266618554739898E-2</v>
      </c>
      <c r="F349" s="151">
        <v>5.4333547451717701E-2</v>
      </c>
    </row>
    <row r="350" spans="1:6" x14ac:dyDescent="0.35">
      <c r="A350" s="5" t="s">
        <v>340</v>
      </c>
      <c r="B350" s="6" t="s">
        <v>341</v>
      </c>
      <c r="C350" s="6" t="s">
        <v>347</v>
      </c>
      <c r="D350" s="9">
        <v>8945</v>
      </c>
      <c r="E350" s="150">
        <v>9.5381468292406201E-4</v>
      </c>
      <c r="F350" s="151">
        <v>1.0718968644595E-3</v>
      </c>
    </row>
    <row r="351" spans="1:6" x14ac:dyDescent="0.35">
      <c r="A351" s="5" t="s">
        <v>340</v>
      </c>
      <c r="B351" s="6" t="s">
        <v>341</v>
      </c>
      <c r="C351" s="6" t="s">
        <v>348</v>
      </c>
      <c r="D351" s="9">
        <v>2958</v>
      </c>
      <c r="E351" s="150">
        <v>3.15414626281652E-4</v>
      </c>
      <c r="F351" s="151">
        <v>3.4905922982253598E-4</v>
      </c>
    </row>
    <row r="352" spans="1:6" x14ac:dyDescent="0.35">
      <c r="A352" s="5" t="s">
        <v>340</v>
      </c>
      <c r="B352" s="6" t="s">
        <v>341</v>
      </c>
      <c r="C352" s="6" t="s">
        <v>349</v>
      </c>
      <c r="D352" s="9">
        <v>1012</v>
      </c>
      <c r="E352" s="150">
        <v>1.0791061588811099E-4</v>
      </c>
      <c r="F352" s="151">
        <v>1.11640274531163E-4</v>
      </c>
    </row>
    <row r="353" spans="1:6" x14ac:dyDescent="0.35">
      <c r="A353" s="5" t="s">
        <v>340</v>
      </c>
      <c r="B353" s="6" t="s">
        <v>341</v>
      </c>
      <c r="C353" s="6" t="s">
        <v>350</v>
      </c>
      <c r="D353" s="9">
        <v>16960</v>
      </c>
      <c r="E353" s="150">
        <v>1.8084624955161601E-3</v>
      </c>
      <c r="F353" s="151">
        <v>1.72972257206864E-3</v>
      </c>
    </row>
    <row r="354" spans="1:6" x14ac:dyDescent="0.35">
      <c r="A354" s="5" t="s">
        <v>340</v>
      </c>
      <c r="B354" s="6" t="s">
        <v>341</v>
      </c>
      <c r="C354" s="6" t="s">
        <v>351</v>
      </c>
      <c r="D354" s="9">
        <v>19371</v>
      </c>
      <c r="E354" s="150">
        <v>2.0655499410756899E-3</v>
      </c>
      <c r="F354" s="151">
        <v>2.2291879347526499E-3</v>
      </c>
    </row>
    <row r="355" spans="1:6" x14ac:dyDescent="0.35">
      <c r="A355" s="5" t="s">
        <v>340</v>
      </c>
      <c r="B355" s="6" t="s">
        <v>352</v>
      </c>
      <c r="C355" s="6" t="s">
        <v>353</v>
      </c>
      <c r="D355" s="9">
        <v>4013</v>
      </c>
      <c r="E355" s="150">
        <v>4.2791037703457401E-4</v>
      </c>
      <c r="F355" s="151">
        <v>6.2023058837177105E-4</v>
      </c>
    </row>
    <row r="356" spans="1:6" x14ac:dyDescent="0.35">
      <c r="A356" s="5" t="s">
        <v>340</v>
      </c>
      <c r="B356" s="6" t="s">
        <v>352</v>
      </c>
      <c r="C356" s="6" t="s">
        <v>354</v>
      </c>
      <c r="D356" s="9">
        <v>12344</v>
      </c>
      <c r="E356" s="150">
        <v>1.31625359933087E-3</v>
      </c>
      <c r="F356" s="151">
        <v>2.2171524439412501E-3</v>
      </c>
    </row>
    <row r="357" spans="1:6" x14ac:dyDescent="0.35">
      <c r="A357" s="5" t="s">
        <v>340</v>
      </c>
      <c r="B357" s="6" t="s">
        <v>352</v>
      </c>
      <c r="C357" s="6" t="s">
        <v>355</v>
      </c>
      <c r="D357" s="9">
        <v>123</v>
      </c>
      <c r="E357" s="150">
        <v>1.31156183342269E-5</v>
      </c>
      <c r="F357" s="151">
        <v>2.6371399435333098E-5</v>
      </c>
    </row>
    <row r="358" spans="1:6" x14ac:dyDescent="0.35">
      <c r="A358" s="5" t="s">
        <v>340</v>
      </c>
      <c r="B358" s="6" t="s">
        <v>352</v>
      </c>
      <c r="C358" s="6" t="s">
        <v>356</v>
      </c>
      <c r="D358" s="9">
        <v>7957</v>
      </c>
      <c r="E358" s="150">
        <v>8.4846321207677599E-4</v>
      </c>
      <c r="F358" s="151">
        <v>1.5012540006115499E-3</v>
      </c>
    </row>
    <row r="359" spans="1:6" x14ac:dyDescent="0.35">
      <c r="A359" s="5" t="s">
        <v>357</v>
      </c>
      <c r="B359" s="6" t="s">
        <v>358</v>
      </c>
      <c r="C359" s="6" t="s">
        <v>358</v>
      </c>
      <c r="D359" s="9">
        <v>4573</v>
      </c>
      <c r="E359" s="150">
        <v>4.8762376132048502E-4</v>
      </c>
      <c r="F359" s="151">
        <v>6.0511112174014301E-4</v>
      </c>
    </row>
    <row r="360" spans="1:6" x14ac:dyDescent="0.35">
      <c r="A360" s="5" t="s">
        <v>357</v>
      </c>
      <c r="B360" s="6" t="s">
        <v>359</v>
      </c>
      <c r="C360" s="6" t="s">
        <v>774</v>
      </c>
      <c r="D360" s="9">
        <v>282</v>
      </c>
      <c r="E360" s="150">
        <v>3.0069954229690899E-5</v>
      </c>
      <c r="F360" s="151">
        <v>9.2062832824336201E-5</v>
      </c>
    </row>
    <row r="361" spans="1:6" x14ac:dyDescent="0.35">
      <c r="A361" s="5" t="s">
        <v>357</v>
      </c>
      <c r="B361" s="6" t="s">
        <v>359</v>
      </c>
      <c r="C361" s="6" t="s">
        <v>360</v>
      </c>
      <c r="D361" s="9">
        <v>1403</v>
      </c>
      <c r="E361" s="150">
        <v>1.4960335384488099E-4</v>
      </c>
      <c r="F361" s="151">
        <v>3.0850472585337803E-4</v>
      </c>
    </row>
    <row r="362" spans="1:6" x14ac:dyDescent="0.35">
      <c r="A362" s="5" t="s">
        <v>357</v>
      </c>
      <c r="B362" s="6" t="s">
        <v>359</v>
      </c>
      <c r="C362" s="6" t="s">
        <v>775</v>
      </c>
      <c r="D362" s="9">
        <v>26</v>
      </c>
      <c r="E362" s="150">
        <v>2.7724071275601599E-6</v>
      </c>
      <c r="F362" s="151">
        <v>7.7469279928239303E-6</v>
      </c>
    </row>
    <row r="363" spans="1:6" x14ac:dyDescent="0.35">
      <c r="A363" s="5" t="s">
        <v>357</v>
      </c>
      <c r="B363" s="6" t="s">
        <v>359</v>
      </c>
      <c r="C363" s="6" t="s">
        <v>361</v>
      </c>
      <c r="D363" s="9">
        <v>1893</v>
      </c>
      <c r="E363" s="150">
        <v>2.01852565095053E-4</v>
      </c>
      <c r="F363" s="151">
        <v>4.9110457972506105E-4</v>
      </c>
    </row>
    <row r="364" spans="1:6" x14ac:dyDescent="0.35">
      <c r="A364" s="5" t="s">
        <v>357</v>
      </c>
      <c r="B364" s="6" t="s">
        <v>359</v>
      </c>
      <c r="C364" s="6" t="s">
        <v>776</v>
      </c>
      <c r="D364" s="9">
        <v>30</v>
      </c>
      <c r="E364" s="150">
        <v>3.1989313010309501E-6</v>
      </c>
      <c r="F364" s="151">
        <v>7.4473682888251001E-6</v>
      </c>
    </row>
    <row r="365" spans="1:6" x14ac:dyDescent="0.35">
      <c r="A365" s="5" t="s">
        <v>357</v>
      </c>
      <c r="B365" s="6" t="s">
        <v>359</v>
      </c>
      <c r="C365" s="6" t="s">
        <v>777</v>
      </c>
      <c r="D365" s="9">
        <v>436</v>
      </c>
      <c r="E365" s="150">
        <v>4.6491134908316498E-5</v>
      </c>
      <c r="F365" s="151">
        <v>1.14417493352466E-4</v>
      </c>
    </row>
    <row r="366" spans="1:6" x14ac:dyDescent="0.35">
      <c r="A366" s="5" t="s">
        <v>357</v>
      </c>
      <c r="B366" s="6" t="s">
        <v>359</v>
      </c>
      <c r="C366" s="6" t="s">
        <v>778</v>
      </c>
      <c r="D366" s="9">
        <v>13</v>
      </c>
      <c r="E366" s="150">
        <v>1.3862035637800799E-6</v>
      </c>
      <c r="F366" s="151">
        <v>4.1502442228439296E-6</v>
      </c>
    </row>
    <row r="367" spans="1:6" x14ac:dyDescent="0.35">
      <c r="A367" s="5" t="s">
        <v>357</v>
      </c>
      <c r="B367" s="6" t="s">
        <v>359</v>
      </c>
      <c r="C367" s="6" t="s">
        <v>779</v>
      </c>
      <c r="D367" s="9">
        <v>64</v>
      </c>
      <c r="E367" s="150">
        <v>6.8243867755327001E-6</v>
      </c>
      <c r="F367" s="151">
        <v>2.92803303511951E-5</v>
      </c>
    </row>
    <row r="368" spans="1:6" x14ac:dyDescent="0.35">
      <c r="A368" s="5" t="s">
        <v>357</v>
      </c>
      <c r="B368" s="6" t="s">
        <v>359</v>
      </c>
      <c r="C368" s="6" t="s">
        <v>780</v>
      </c>
      <c r="D368" s="9">
        <v>5632</v>
      </c>
      <c r="E368" s="150">
        <v>6.0054603624687701E-4</v>
      </c>
      <c r="F368" s="151">
        <v>1.4048876839094799E-3</v>
      </c>
    </row>
    <row r="369" spans="1:6" x14ac:dyDescent="0.35">
      <c r="A369" s="5" t="s">
        <v>357</v>
      </c>
      <c r="B369" s="6" t="s">
        <v>359</v>
      </c>
      <c r="C369" s="6" t="s">
        <v>781</v>
      </c>
      <c r="D369" s="9">
        <v>25</v>
      </c>
      <c r="E369" s="150">
        <v>2.6657760841924599E-6</v>
      </c>
      <c r="F369" s="151">
        <v>7.7110153580630095E-6</v>
      </c>
    </row>
    <row r="370" spans="1:6" x14ac:dyDescent="0.35">
      <c r="A370" s="5" t="s">
        <v>357</v>
      </c>
      <c r="B370" s="6" t="s">
        <v>359</v>
      </c>
      <c r="C370" s="6" t="s">
        <v>362</v>
      </c>
      <c r="D370" s="9">
        <v>133</v>
      </c>
      <c r="E370" s="150">
        <v>1.4181928767903901E-5</v>
      </c>
      <c r="F370" s="151">
        <v>5.7891994193151102E-5</v>
      </c>
    </row>
    <row r="371" spans="1:6" x14ac:dyDescent="0.35">
      <c r="A371" s="5" t="s">
        <v>357</v>
      </c>
      <c r="B371" s="6" t="s">
        <v>363</v>
      </c>
      <c r="C371" s="6" t="s">
        <v>100</v>
      </c>
      <c r="D371" s="9">
        <v>729</v>
      </c>
      <c r="E371" s="150">
        <v>7.7734030615052104E-5</v>
      </c>
      <c r="F371" s="151">
        <v>7.4563976808777904E-5</v>
      </c>
    </row>
    <row r="372" spans="1:6" x14ac:dyDescent="0.35">
      <c r="A372" s="5" t="s">
        <v>357</v>
      </c>
      <c r="B372" s="6" t="s">
        <v>363</v>
      </c>
      <c r="C372" s="6" t="s">
        <v>782</v>
      </c>
      <c r="D372" s="9">
        <v>28</v>
      </c>
      <c r="E372" s="150">
        <v>2.9856692142955501E-6</v>
      </c>
      <c r="F372" s="151">
        <v>3.4526916194820898E-6</v>
      </c>
    </row>
    <row r="373" spans="1:6" x14ac:dyDescent="0.35">
      <c r="A373" s="5" t="s">
        <v>357</v>
      </c>
      <c r="B373" s="6" t="s">
        <v>363</v>
      </c>
      <c r="C373" s="6" t="s">
        <v>84</v>
      </c>
      <c r="D373" s="9">
        <v>1416</v>
      </c>
      <c r="E373" s="150">
        <v>1.50989557408661E-4</v>
      </c>
      <c r="F373" s="151">
        <v>1.2831105597301001E-4</v>
      </c>
    </row>
    <row r="374" spans="1:6" x14ac:dyDescent="0.35">
      <c r="A374" s="5" t="s">
        <v>357</v>
      </c>
      <c r="B374" s="6" t="s">
        <v>363</v>
      </c>
      <c r="C374" s="6" t="s">
        <v>104</v>
      </c>
      <c r="D374" s="9">
        <v>454</v>
      </c>
      <c r="E374" s="150">
        <v>4.8410493688935102E-5</v>
      </c>
      <c r="F374" s="151">
        <v>4.17669197060105E-5</v>
      </c>
    </row>
    <row r="375" spans="1:6" x14ac:dyDescent="0.35">
      <c r="A375" s="5" t="s">
        <v>357</v>
      </c>
      <c r="B375" s="6" t="s">
        <v>363</v>
      </c>
      <c r="C375" s="6" t="s">
        <v>134</v>
      </c>
      <c r="D375" s="9">
        <v>159</v>
      </c>
      <c r="E375" s="150">
        <v>1.6954335895464001E-5</v>
      </c>
      <c r="F375" s="151">
        <v>2.3071306994795799E-5</v>
      </c>
    </row>
    <row r="376" spans="1:6" x14ac:dyDescent="0.35">
      <c r="A376" s="5" t="s">
        <v>357</v>
      </c>
      <c r="B376" s="6" t="s">
        <v>363</v>
      </c>
      <c r="C376" s="6" t="s">
        <v>95</v>
      </c>
      <c r="D376" s="9">
        <v>48</v>
      </c>
      <c r="E376" s="150">
        <v>5.1182900816495198E-6</v>
      </c>
      <c r="F376" s="151">
        <v>8.0735603282025994E-6</v>
      </c>
    </row>
    <row r="377" spans="1:6" x14ac:dyDescent="0.35">
      <c r="A377" s="5" t="s">
        <v>357</v>
      </c>
      <c r="B377" s="6" t="s">
        <v>363</v>
      </c>
      <c r="C377" s="6" t="s">
        <v>107</v>
      </c>
      <c r="D377" s="9">
        <v>1000</v>
      </c>
      <c r="E377" s="150">
        <v>1.06631043367698E-4</v>
      </c>
      <c r="F377" s="151">
        <v>1.43550721350191E-4</v>
      </c>
    </row>
    <row r="378" spans="1:6" x14ac:dyDescent="0.35">
      <c r="A378" s="5" t="s">
        <v>357</v>
      </c>
      <c r="B378" s="6" t="s">
        <v>363</v>
      </c>
      <c r="C378" s="6" t="s">
        <v>93</v>
      </c>
      <c r="D378" s="9">
        <v>465</v>
      </c>
      <c r="E378" s="150">
        <v>4.9583435165979798E-5</v>
      </c>
      <c r="F378" s="151">
        <v>4.0794448731942503E-5</v>
      </c>
    </row>
    <row r="379" spans="1:6" x14ac:dyDescent="0.35">
      <c r="A379" s="5" t="s">
        <v>357</v>
      </c>
      <c r="B379" s="6" t="s">
        <v>363</v>
      </c>
      <c r="C379" s="6" t="s">
        <v>114</v>
      </c>
      <c r="D379" s="9">
        <v>430</v>
      </c>
      <c r="E379" s="150">
        <v>4.5851348648110299E-5</v>
      </c>
      <c r="F379" s="151">
        <v>3.4371556593730801E-5</v>
      </c>
    </row>
    <row r="380" spans="1:6" x14ac:dyDescent="0.35">
      <c r="A380" s="5" t="s">
        <v>357</v>
      </c>
      <c r="B380" s="6" t="s">
        <v>363</v>
      </c>
      <c r="C380" s="6" t="s">
        <v>783</v>
      </c>
      <c r="D380" s="9">
        <v>161</v>
      </c>
      <c r="E380" s="150">
        <v>1.7167597982199399E-5</v>
      </c>
      <c r="F380" s="151">
        <v>1.6925144426122E-5</v>
      </c>
    </row>
    <row r="381" spans="1:6" x14ac:dyDescent="0.35">
      <c r="A381" s="5" t="s">
        <v>357</v>
      </c>
      <c r="B381" s="6" t="s">
        <v>363</v>
      </c>
      <c r="C381" s="6" t="s">
        <v>115</v>
      </c>
      <c r="D381" s="9">
        <v>1210</v>
      </c>
      <c r="E381" s="150">
        <v>1.2902356247491501E-4</v>
      </c>
      <c r="F381" s="151">
        <v>9.2546918942131094E-5</v>
      </c>
    </row>
    <row r="382" spans="1:6" x14ac:dyDescent="0.35">
      <c r="A382" s="5" t="s">
        <v>357</v>
      </c>
      <c r="B382" s="6" t="s">
        <v>363</v>
      </c>
      <c r="C382" s="6" t="s">
        <v>116</v>
      </c>
      <c r="D382" s="9">
        <v>163</v>
      </c>
      <c r="E382" s="150">
        <v>1.7380860068934799E-5</v>
      </c>
      <c r="F382" s="151">
        <v>2.05877653454149E-5</v>
      </c>
    </row>
    <row r="383" spans="1:6" x14ac:dyDescent="0.35">
      <c r="A383" s="5" t="s">
        <v>357</v>
      </c>
      <c r="B383" s="6" t="s">
        <v>363</v>
      </c>
      <c r="C383" s="6" t="s">
        <v>121</v>
      </c>
      <c r="D383" s="9">
        <v>308</v>
      </c>
      <c r="E383" s="150">
        <v>3.2842361357251103E-5</v>
      </c>
      <c r="F383" s="151">
        <v>4.1261280910441999E-5</v>
      </c>
    </row>
    <row r="384" spans="1:6" x14ac:dyDescent="0.35">
      <c r="A384" s="5" t="s">
        <v>357</v>
      </c>
      <c r="B384" s="6" t="s">
        <v>363</v>
      </c>
      <c r="C384" s="6" t="s">
        <v>123</v>
      </c>
      <c r="D384" s="9">
        <v>706</v>
      </c>
      <c r="E384" s="150">
        <v>7.5281516617595098E-5</v>
      </c>
      <c r="F384" s="151">
        <v>7.1032665332621198E-5</v>
      </c>
    </row>
    <row r="385" spans="1:6" x14ac:dyDescent="0.35">
      <c r="A385" s="5" t="s">
        <v>357</v>
      </c>
      <c r="B385" s="6" t="s">
        <v>363</v>
      </c>
      <c r="C385" s="6" t="s">
        <v>124</v>
      </c>
      <c r="D385" s="9">
        <v>324</v>
      </c>
      <c r="E385" s="150">
        <v>3.4548458051134303E-5</v>
      </c>
      <c r="F385" s="151">
        <v>3.7594333101519498E-5</v>
      </c>
    </row>
    <row r="386" spans="1:6" x14ac:dyDescent="0.35">
      <c r="A386" s="5" t="s">
        <v>357</v>
      </c>
      <c r="B386" s="6" t="s">
        <v>363</v>
      </c>
      <c r="C386" s="6" t="s">
        <v>98</v>
      </c>
      <c r="D386" s="9">
        <v>392</v>
      </c>
      <c r="E386" s="150">
        <v>4.1799369000137802E-5</v>
      </c>
      <c r="F386" s="151">
        <v>4.9971174602051201E-5</v>
      </c>
    </row>
    <row r="387" spans="1:6" x14ac:dyDescent="0.35">
      <c r="A387" s="5" t="s">
        <v>357</v>
      </c>
      <c r="B387" s="6" t="s">
        <v>363</v>
      </c>
      <c r="C387" s="6" t="s">
        <v>130</v>
      </c>
      <c r="D387" s="9">
        <v>2197</v>
      </c>
      <c r="E387" s="150">
        <v>2.3426840227883301E-4</v>
      </c>
      <c r="F387" s="151">
        <v>2.08884690707072E-4</v>
      </c>
    </row>
    <row r="388" spans="1:6" x14ac:dyDescent="0.35">
      <c r="A388" s="5" t="s">
        <v>357</v>
      </c>
      <c r="B388" s="6" t="s">
        <v>363</v>
      </c>
      <c r="C388" s="6" t="s">
        <v>131</v>
      </c>
      <c r="D388" s="9">
        <v>182</v>
      </c>
      <c r="E388" s="150">
        <v>1.9406849892921099E-5</v>
      </c>
      <c r="F388" s="151">
        <v>1.7868826935732999E-5</v>
      </c>
    </row>
    <row r="389" spans="1:6" x14ac:dyDescent="0.35">
      <c r="A389" s="5" t="s">
        <v>357</v>
      </c>
      <c r="B389" s="6" t="s">
        <v>364</v>
      </c>
      <c r="C389" s="6" t="s">
        <v>365</v>
      </c>
      <c r="D389" s="9">
        <v>60</v>
      </c>
      <c r="E389" s="150">
        <v>6.3978626020619002E-6</v>
      </c>
      <c r="F389" s="151">
        <v>6.7197055778596898E-6</v>
      </c>
    </row>
    <row r="390" spans="1:6" x14ac:dyDescent="0.35">
      <c r="A390" s="5" t="s">
        <v>357</v>
      </c>
      <c r="B390" s="6" t="s">
        <v>364</v>
      </c>
      <c r="C390" s="6" t="s">
        <v>366</v>
      </c>
      <c r="D390" s="9">
        <v>1317</v>
      </c>
      <c r="E390" s="150">
        <v>1.40433084115259E-4</v>
      </c>
      <c r="F390" s="151">
        <v>1.02826719475442E-4</v>
      </c>
    </row>
    <row r="391" spans="1:6" x14ac:dyDescent="0.35">
      <c r="A391" s="5" t="s">
        <v>357</v>
      </c>
      <c r="B391" s="6" t="s">
        <v>364</v>
      </c>
      <c r="C391" s="6" t="s">
        <v>367</v>
      </c>
      <c r="D391" s="9">
        <v>844</v>
      </c>
      <c r="E391" s="150">
        <v>8.9996600602337406E-5</v>
      </c>
      <c r="F391" s="151">
        <v>7.6293662149727704E-5</v>
      </c>
    </row>
    <row r="392" spans="1:6" x14ac:dyDescent="0.35">
      <c r="A392" s="5" t="s">
        <v>357</v>
      </c>
      <c r="B392" s="6" t="s">
        <v>364</v>
      </c>
      <c r="C392" s="6" t="s">
        <v>368</v>
      </c>
      <c r="D392" s="9">
        <v>479</v>
      </c>
      <c r="E392" s="150">
        <v>5.1076269773127499E-5</v>
      </c>
      <c r="F392" s="151">
        <v>5.4516493958870502E-5</v>
      </c>
    </row>
    <row r="393" spans="1:6" x14ac:dyDescent="0.35">
      <c r="A393" s="5" t="s">
        <v>357</v>
      </c>
      <c r="B393" s="6" t="s">
        <v>364</v>
      </c>
      <c r="C393" s="6" t="s">
        <v>369</v>
      </c>
      <c r="D393" s="9">
        <v>3074</v>
      </c>
      <c r="E393" s="150">
        <v>3.2778382731230498E-4</v>
      </c>
      <c r="F393" s="151">
        <v>1.83641610681262E-4</v>
      </c>
    </row>
    <row r="394" spans="1:6" x14ac:dyDescent="0.35">
      <c r="A394" s="5" t="s">
        <v>357</v>
      </c>
      <c r="B394" s="6" t="s">
        <v>364</v>
      </c>
      <c r="C394" s="6" t="s">
        <v>370</v>
      </c>
      <c r="D394" s="9">
        <v>525</v>
      </c>
      <c r="E394" s="150">
        <v>5.5981297768041701E-5</v>
      </c>
      <c r="F394" s="151">
        <v>5.2258052954974099E-5</v>
      </c>
    </row>
    <row r="395" spans="1:6" x14ac:dyDescent="0.35">
      <c r="A395" s="5" t="s">
        <v>357</v>
      </c>
      <c r="B395" s="6" t="s">
        <v>364</v>
      </c>
      <c r="C395" s="6" t="s">
        <v>371</v>
      </c>
      <c r="D395" s="9">
        <v>311</v>
      </c>
      <c r="E395" s="150">
        <v>3.3162254487354203E-5</v>
      </c>
      <c r="F395" s="151">
        <v>2.1335482269062601E-5</v>
      </c>
    </row>
    <row r="396" spans="1:6" x14ac:dyDescent="0.35">
      <c r="A396" s="5" t="s">
        <v>357</v>
      </c>
      <c r="B396" s="6" t="s">
        <v>364</v>
      </c>
      <c r="C396" s="6" t="s">
        <v>372</v>
      </c>
      <c r="D396" s="9">
        <v>84</v>
      </c>
      <c r="E396" s="150">
        <v>8.9570076428866702E-6</v>
      </c>
      <c r="F396" s="151">
        <v>7.3638953469242296E-6</v>
      </c>
    </row>
    <row r="397" spans="1:6" x14ac:dyDescent="0.35">
      <c r="A397" s="5" t="s">
        <v>357</v>
      </c>
      <c r="B397" s="6" t="s">
        <v>364</v>
      </c>
      <c r="C397" s="6" t="s">
        <v>373</v>
      </c>
      <c r="D397" s="9">
        <v>192</v>
      </c>
      <c r="E397" s="150">
        <v>2.0473160326598099E-5</v>
      </c>
      <c r="F397" s="151">
        <v>2.61254061946115E-5</v>
      </c>
    </row>
    <row r="398" spans="1:6" x14ac:dyDescent="0.35">
      <c r="A398" s="5" t="s">
        <v>357</v>
      </c>
      <c r="B398" s="6" t="s">
        <v>364</v>
      </c>
      <c r="C398" s="6" t="s">
        <v>374</v>
      </c>
      <c r="D398" s="9">
        <v>85</v>
      </c>
      <c r="E398" s="150">
        <v>9.0636386862543605E-6</v>
      </c>
      <c r="F398" s="151">
        <v>9.0588376227749503E-6</v>
      </c>
    </row>
    <row r="399" spans="1:6" x14ac:dyDescent="0.35">
      <c r="A399" s="5" t="s">
        <v>357</v>
      </c>
      <c r="B399" s="6" t="s">
        <v>364</v>
      </c>
      <c r="C399" s="6" t="s">
        <v>375</v>
      </c>
      <c r="D399" s="9">
        <v>376</v>
      </c>
      <c r="E399" s="150">
        <v>4.0093272306254602E-5</v>
      </c>
      <c r="F399" s="151">
        <v>2.91918991130915E-5</v>
      </c>
    </row>
    <row r="400" spans="1:6" x14ac:dyDescent="0.35">
      <c r="A400" s="5" t="s">
        <v>357</v>
      </c>
      <c r="B400" s="6" t="s">
        <v>364</v>
      </c>
      <c r="C400" s="6" t="s">
        <v>376</v>
      </c>
      <c r="D400" s="9">
        <v>36</v>
      </c>
      <c r="E400" s="150">
        <v>3.8387175612371403E-6</v>
      </c>
      <c r="F400" s="151">
        <v>5.0282435624418503E-6</v>
      </c>
    </row>
    <row r="401" spans="1:6" x14ac:dyDescent="0.35">
      <c r="A401" s="5" t="s">
        <v>357</v>
      </c>
      <c r="B401" s="6" t="s">
        <v>364</v>
      </c>
      <c r="C401" s="6" t="s">
        <v>377</v>
      </c>
      <c r="D401" s="9">
        <v>170</v>
      </c>
      <c r="E401" s="150">
        <v>1.8127277372508701E-5</v>
      </c>
      <c r="F401" s="151">
        <v>2.3124366744771299E-5</v>
      </c>
    </row>
    <row r="402" spans="1:6" x14ac:dyDescent="0.35">
      <c r="A402" s="5" t="s">
        <v>357</v>
      </c>
      <c r="B402" s="6" t="s">
        <v>364</v>
      </c>
      <c r="C402" s="6" t="s">
        <v>378</v>
      </c>
      <c r="D402" s="9">
        <v>3085</v>
      </c>
      <c r="E402" s="150">
        <v>3.2895676878934901E-4</v>
      </c>
      <c r="F402" s="151">
        <v>3.1494548924714298E-4</v>
      </c>
    </row>
    <row r="403" spans="1:6" x14ac:dyDescent="0.35">
      <c r="A403" s="5" t="s">
        <v>357</v>
      </c>
      <c r="B403" s="6" t="s">
        <v>364</v>
      </c>
      <c r="C403" s="6" t="s">
        <v>379</v>
      </c>
      <c r="D403" s="9">
        <v>177</v>
      </c>
      <c r="E403" s="150">
        <v>1.8873694676082598E-5</v>
      </c>
      <c r="F403" s="151">
        <v>1.9898705318939601E-5</v>
      </c>
    </row>
    <row r="404" spans="1:6" x14ac:dyDescent="0.35">
      <c r="A404" s="5" t="s">
        <v>357</v>
      </c>
      <c r="B404" s="6" t="s">
        <v>364</v>
      </c>
      <c r="C404" s="6" t="s">
        <v>380</v>
      </c>
      <c r="D404" s="9">
        <v>147</v>
      </c>
      <c r="E404" s="150">
        <v>1.5674763375051701E-5</v>
      </c>
      <c r="F404" s="151">
        <v>2.3594244170735502E-5</v>
      </c>
    </row>
    <row r="405" spans="1:6" x14ac:dyDescent="0.35">
      <c r="A405" s="5" t="s">
        <v>357</v>
      </c>
      <c r="B405" s="6" t="s">
        <v>364</v>
      </c>
      <c r="C405" s="6" t="s">
        <v>381</v>
      </c>
      <c r="D405" s="9">
        <v>490</v>
      </c>
      <c r="E405" s="150">
        <v>5.2249211250172202E-5</v>
      </c>
      <c r="F405" s="151">
        <v>5.30931015472166E-5</v>
      </c>
    </row>
    <row r="406" spans="1:6" x14ac:dyDescent="0.35">
      <c r="A406" s="5" t="s">
        <v>357</v>
      </c>
      <c r="B406" s="6" t="s">
        <v>364</v>
      </c>
      <c r="C406" s="6" t="s">
        <v>784</v>
      </c>
      <c r="D406" s="9">
        <v>187</v>
      </c>
      <c r="E406" s="150">
        <v>1.9940005109759599E-5</v>
      </c>
      <c r="F406" s="151">
        <v>1.83921643843339E-5</v>
      </c>
    </row>
    <row r="407" spans="1:6" x14ac:dyDescent="0.35">
      <c r="A407" s="5" t="s">
        <v>357</v>
      </c>
      <c r="B407" s="6" t="s">
        <v>382</v>
      </c>
      <c r="C407" s="6" t="s">
        <v>383</v>
      </c>
      <c r="D407" s="9">
        <v>57</v>
      </c>
      <c r="E407" s="150">
        <v>6.0779694719588099E-6</v>
      </c>
      <c r="F407" s="151">
        <v>9.4125544545538406E-6</v>
      </c>
    </row>
    <row r="408" spans="1:6" x14ac:dyDescent="0.35">
      <c r="A408" s="5" t="s">
        <v>357</v>
      </c>
      <c r="B408" s="6" t="s">
        <v>384</v>
      </c>
      <c r="C408" s="6" t="s">
        <v>385</v>
      </c>
      <c r="D408" s="9">
        <v>299</v>
      </c>
      <c r="E408" s="150">
        <v>3.1882681966941798E-5</v>
      </c>
      <c r="F408" s="151">
        <v>3.2491669433506802E-5</v>
      </c>
    </row>
    <row r="409" spans="1:6" x14ac:dyDescent="0.35">
      <c r="A409" s="5" t="s">
        <v>357</v>
      </c>
      <c r="B409" s="6" t="s">
        <v>384</v>
      </c>
      <c r="C409" s="6" t="s">
        <v>386</v>
      </c>
      <c r="D409" s="9">
        <v>981</v>
      </c>
      <c r="E409" s="150">
        <v>1.04605053543712E-4</v>
      </c>
      <c r="F409" s="151">
        <v>6.8006018989685406E-5</v>
      </c>
    </row>
    <row r="410" spans="1:6" x14ac:dyDescent="0.35">
      <c r="A410" s="5" t="s">
        <v>357</v>
      </c>
      <c r="B410" s="6" t="s">
        <v>384</v>
      </c>
      <c r="C410" s="6" t="s">
        <v>387</v>
      </c>
      <c r="D410" s="9">
        <v>912</v>
      </c>
      <c r="E410" s="150">
        <v>9.7247511551340905E-5</v>
      </c>
      <c r="F410" s="151">
        <v>7.08145014473956E-5</v>
      </c>
    </row>
    <row r="411" spans="1:6" x14ac:dyDescent="0.35">
      <c r="A411" s="5" t="s">
        <v>357</v>
      </c>
      <c r="B411" s="6" t="s">
        <v>388</v>
      </c>
      <c r="C411" s="6" t="s">
        <v>389</v>
      </c>
      <c r="D411" s="9">
        <v>965</v>
      </c>
      <c r="E411" s="150">
        <v>1.02898956849829E-4</v>
      </c>
      <c r="F411" s="151">
        <v>6.4520290568278896E-5</v>
      </c>
    </row>
    <row r="412" spans="1:6" x14ac:dyDescent="0.35">
      <c r="A412" s="5" t="s">
        <v>357</v>
      </c>
      <c r="B412" s="6" t="s">
        <v>388</v>
      </c>
      <c r="C412" s="6" t="s">
        <v>390</v>
      </c>
      <c r="D412" s="9">
        <v>1568</v>
      </c>
      <c r="E412" s="150">
        <v>1.6719747600055099E-4</v>
      </c>
      <c r="F412" s="151">
        <v>1.1872827588977001E-4</v>
      </c>
    </row>
    <row r="413" spans="1:6" x14ac:dyDescent="0.35">
      <c r="A413" s="5" t="s">
        <v>357</v>
      </c>
      <c r="B413" s="6" t="s">
        <v>388</v>
      </c>
      <c r="C413" s="6" t="s">
        <v>391</v>
      </c>
      <c r="D413" s="9">
        <v>685</v>
      </c>
      <c r="E413" s="150">
        <v>7.3042264706873401E-5</v>
      </c>
      <c r="F413" s="151">
        <v>5.14231049989193E-5</v>
      </c>
    </row>
    <row r="414" spans="1:6" x14ac:dyDescent="0.35">
      <c r="A414" s="5" t="s">
        <v>357</v>
      </c>
      <c r="B414" s="6" t="s">
        <v>388</v>
      </c>
      <c r="C414" s="6" t="s">
        <v>392</v>
      </c>
      <c r="D414" s="9">
        <v>721</v>
      </c>
      <c r="E414" s="150">
        <v>7.6880982268110501E-5</v>
      </c>
      <c r="F414" s="151">
        <v>5.5696369943182597E-5</v>
      </c>
    </row>
    <row r="415" spans="1:6" x14ac:dyDescent="0.35">
      <c r="A415" s="5" t="s">
        <v>357</v>
      </c>
      <c r="B415" s="6" t="s">
        <v>388</v>
      </c>
      <c r="C415" s="6" t="s">
        <v>393</v>
      </c>
      <c r="D415" s="9">
        <v>114</v>
      </c>
      <c r="E415" s="150">
        <v>1.21559389439176E-5</v>
      </c>
      <c r="F415" s="151">
        <v>1.83047381271044E-5</v>
      </c>
    </row>
    <row r="416" spans="1:6" x14ac:dyDescent="0.35">
      <c r="A416" s="5" t="s">
        <v>357</v>
      </c>
      <c r="B416" s="6" t="s">
        <v>388</v>
      </c>
      <c r="C416" s="6" t="s">
        <v>394</v>
      </c>
      <c r="D416" s="9">
        <v>181</v>
      </c>
      <c r="E416" s="150">
        <v>1.93002188495534E-5</v>
      </c>
      <c r="F416" s="151">
        <v>2.3725475419134901E-5</v>
      </c>
    </row>
    <row r="417" spans="1:6" x14ac:dyDescent="0.35">
      <c r="A417" s="5" t="s">
        <v>357</v>
      </c>
      <c r="B417" s="6" t="s">
        <v>388</v>
      </c>
      <c r="C417" s="6" t="s">
        <v>395</v>
      </c>
      <c r="D417" s="9">
        <v>1971</v>
      </c>
      <c r="E417" s="150">
        <v>2.10169786477734E-4</v>
      </c>
      <c r="F417" s="151">
        <v>1.10129290494077E-4</v>
      </c>
    </row>
    <row r="418" spans="1:6" x14ac:dyDescent="0.35">
      <c r="A418" s="5" t="s">
        <v>357</v>
      </c>
      <c r="B418" s="6" t="s">
        <v>388</v>
      </c>
      <c r="C418" s="6" t="s">
        <v>396</v>
      </c>
      <c r="D418" s="9">
        <v>187</v>
      </c>
      <c r="E418" s="150">
        <v>1.9940005109759599E-5</v>
      </c>
      <c r="F418" s="151">
        <v>1.46594133258285E-5</v>
      </c>
    </row>
    <row r="419" spans="1:6" x14ac:dyDescent="0.35">
      <c r="A419" s="5" t="s">
        <v>357</v>
      </c>
      <c r="B419" s="6" t="s">
        <v>388</v>
      </c>
      <c r="C419" s="6" t="s">
        <v>397</v>
      </c>
      <c r="D419" s="9">
        <v>195</v>
      </c>
      <c r="E419" s="150">
        <v>2.0793053456701199E-5</v>
      </c>
      <c r="F419" s="151">
        <v>2.5461728695779101E-5</v>
      </c>
    </row>
    <row r="420" spans="1:6" x14ac:dyDescent="0.35">
      <c r="A420" s="5" t="s">
        <v>357</v>
      </c>
      <c r="B420" s="6" t="s">
        <v>388</v>
      </c>
      <c r="C420" s="6" t="s">
        <v>398</v>
      </c>
      <c r="D420" s="9">
        <v>224</v>
      </c>
      <c r="E420" s="150">
        <v>2.3885353714364401E-5</v>
      </c>
      <c r="F420" s="151">
        <v>2.2996991360203599E-5</v>
      </c>
    </row>
    <row r="421" spans="1:6" x14ac:dyDescent="0.35">
      <c r="A421" s="5" t="s">
        <v>357</v>
      </c>
      <c r="B421" s="6" t="s">
        <v>388</v>
      </c>
      <c r="C421" s="6" t="s">
        <v>785</v>
      </c>
      <c r="D421" s="9">
        <v>118</v>
      </c>
      <c r="E421" s="150">
        <v>1.2582463117388399E-5</v>
      </c>
      <c r="F421" s="151">
        <v>1.2475004396817E-5</v>
      </c>
    </row>
    <row r="422" spans="1:6" x14ac:dyDescent="0.35">
      <c r="A422" s="5" t="s">
        <v>357</v>
      </c>
      <c r="B422" s="6" t="s">
        <v>388</v>
      </c>
      <c r="C422" s="6" t="s">
        <v>786</v>
      </c>
      <c r="D422" s="9">
        <v>283</v>
      </c>
      <c r="E422" s="150">
        <v>3.0176585273058601E-5</v>
      </c>
      <c r="F422" s="151">
        <v>2.9426307958584499E-5</v>
      </c>
    </row>
    <row r="423" spans="1:6" x14ac:dyDescent="0.35">
      <c r="A423" s="5" t="s">
        <v>357</v>
      </c>
      <c r="B423" s="6" t="s">
        <v>388</v>
      </c>
      <c r="C423" s="6" t="s">
        <v>787</v>
      </c>
      <c r="D423" s="9">
        <v>172</v>
      </c>
      <c r="E423" s="150">
        <v>1.8340539459244101E-5</v>
      </c>
      <c r="F423" s="151">
        <v>2.07311143455934E-5</v>
      </c>
    </row>
    <row r="424" spans="1:6" x14ac:dyDescent="0.35">
      <c r="A424" s="5" t="s">
        <v>357</v>
      </c>
      <c r="B424" s="6" t="s">
        <v>388</v>
      </c>
      <c r="C424" s="6" t="s">
        <v>788</v>
      </c>
      <c r="D424" s="9">
        <v>263</v>
      </c>
      <c r="E424" s="150">
        <v>2.8043964405704702E-5</v>
      </c>
      <c r="F424" s="151">
        <v>2.8873826456610199E-5</v>
      </c>
    </row>
    <row r="425" spans="1:6" x14ac:dyDescent="0.35">
      <c r="A425" s="5" t="s">
        <v>357</v>
      </c>
      <c r="B425" s="6" t="s">
        <v>388</v>
      </c>
      <c r="C425" s="6" t="s">
        <v>107</v>
      </c>
      <c r="D425" s="9">
        <v>93</v>
      </c>
      <c r="E425" s="150">
        <v>9.9166870331959502E-6</v>
      </c>
      <c r="F425" s="151">
        <v>1.36813960545236E-5</v>
      </c>
    </row>
    <row r="426" spans="1:6" x14ac:dyDescent="0.35">
      <c r="A426" s="5" t="s">
        <v>357</v>
      </c>
      <c r="B426" s="6" t="s">
        <v>388</v>
      </c>
      <c r="C426" s="6" t="s">
        <v>399</v>
      </c>
      <c r="D426" s="9">
        <v>584</v>
      </c>
      <c r="E426" s="150">
        <v>6.2272529326735902E-5</v>
      </c>
      <c r="F426" s="151">
        <v>4.5101894794139798E-5</v>
      </c>
    </row>
    <row r="427" spans="1:6" x14ac:dyDescent="0.35">
      <c r="A427" s="5" t="s">
        <v>357</v>
      </c>
      <c r="B427" s="6" t="s">
        <v>388</v>
      </c>
      <c r="C427" s="6" t="s">
        <v>400</v>
      </c>
      <c r="D427" s="9">
        <v>166</v>
      </c>
      <c r="E427" s="150">
        <v>1.7700753199037899E-5</v>
      </c>
      <c r="F427" s="151">
        <v>1.6921682578861901E-5</v>
      </c>
    </row>
    <row r="428" spans="1:6" x14ac:dyDescent="0.35">
      <c r="A428" s="5" t="s">
        <v>357</v>
      </c>
      <c r="B428" s="6" t="s">
        <v>388</v>
      </c>
      <c r="C428" s="6" t="s">
        <v>401</v>
      </c>
      <c r="D428" s="9">
        <v>383</v>
      </c>
      <c r="E428" s="150">
        <v>4.0839689609828497E-5</v>
      </c>
      <c r="F428" s="151">
        <v>3.2209167703017498E-5</v>
      </c>
    </row>
    <row r="429" spans="1:6" x14ac:dyDescent="0.35">
      <c r="A429" s="5" t="s">
        <v>357</v>
      </c>
      <c r="B429" s="6" t="s">
        <v>388</v>
      </c>
      <c r="C429" s="6" t="s">
        <v>402</v>
      </c>
      <c r="D429" s="9">
        <v>714</v>
      </c>
      <c r="E429" s="150">
        <v>7.6134564964536606E-5</v>
      </c>
      <c r="F429" s="151">
        <v>5.9565397377054198E-5</v>
      </c>
    </row>
    <row r="430" spans="1:6" x14ac:dyDescent="0.35">
      <c r="A430" s="5" t="s">
        <v>357</v>
      </c>
      <c r="B430" s="6" t="s">
        <v>388</v>
      </c>
      <c r="C430" s="6" t="s">
        <v>403</v>
      </c>
      <c r="D430" s="9">
        <v>214</v>
      </c>
      <c r="E430" s="150">
        <v>2.2819043280687498E-5</v>
      </c>
      <c r="F430" s="151">
        <v>2.7783423242903501E-5</v>
      </c>
    </row>
    <row r="431" spans="1:6" x14ac:dyDescent="0.35">
      <c r="A431" s="5" t="s">
        <v>357</v>
      </c>
      <c r="B431" s="6" t="s">
        <v>388</v>
      </c>
      <c r="C431" s="6" t="s">
        <v>404</v>
      </c>
      <c r="D431" s="9">
        <v>540</v>
      </c>
      <c r="E431" s="150">
        <v>5.7580763418557097E-5</v>
      </c>
      <c r="F431" s="151">
        <v>4.7278398584923398E-5</v>
      </c>
    </row>
    <row r="432" spans="1:6" x14ac:dyDescent="0.35">
      <c r="A432" s="5" t="s">
        <v>357</v>
      </c>
      <c r="B432" s="6" t="s">
        <v>388</v>
      </c>
      <c r="C432" s="6" t="s">
        <v>405</v>
      </c>
      <c r="D432" s="9">
        <v>742</v>
      </c>
      <c r="E432" s="150">
        <v>7.9120234178832197E-5</v>
      </c>
      <c r="F432" s="151">
        <v>7.0633333130253498E-5</v>
      </c>
    </row>
    <row r="433" spans="1:6" x14ac:dyDescent="0.35">
      <c r="A433" s="5" t="s">
        <v>357</v>
      </c>
      <c r="B433" s="6" t="s">
        <v>388</v>
      </c>
      <c r="C433" s="6" t="s">
        <v>129</v>
      </c>
      <c r="D433" s="9">
        <v>21</v>
      </c>
      <c r="E433" s="150">
        <v>2.2392519107216701E-6</v>
      </c>
      <c r="F433" s="151">
        <v>2.4399897274601202E-6</v>
      </c>
    </row>
    <row r="434" spans="1:6" x14ac:dyDescent="0.35">
      <c r="A434" s="5" t="s">
        <v>357</v>
      </c>
      <c r="B434" s="6" t="s">
        <v>388</v>
      </c>
      <c r="C434" s="6" t="s">
        <v>130</v>
      </c>
      <c r="D434" s="9">
        <v>1455</v>
      </c>
      <c r="E434" s="150">
        <v>1.5514816810000101E-4</v>
      </c>
      <c r="F434" s="151">
        <v>1.1646709793687499E-4</v>
      </c>
    </row>
    <row r="435" spans="1:6" x14ac:dyDescent="0.35">
      <c r="A435" s="5" t="s">
        <v>357</v>
      </c>
      <c r="B435" s="6" t="s">
        <v>406</v>
      </c>
      <c r="C435" s="6" t="s">
        <v>407</v>
      </c>
      <c r="D435" s="9">
        <v>467</v>
      </c>
      <c r="E435" s="150">
        <v>4.9796697252715101E-5</v>
      </c>
      <c r="F435" s="151">
        <v>1.05050512111395E-4</v>
      </c>
    </row>
    <row r="436" spans="1:6" x14ac:dyDescent="0.35">
      <c r="A436" s="5" t="s">
        <v>357</v>
      </c>
      <c r="B436" s="6" t="s">
        <v>406</v>
      </c>
      <c r="C436" s="6" t="s">
        <v>408</v>
      </c>
      <c r="D436" s="9">
        <v>1671</v>
      </c>
      <c r="E436" s="150">
        <v>1.7818047346742399E-4</v>
      </c>
      <c r="F436" s="151">
        <v>3.5920376832808301E-4</v>
      </c>
    </row>
    <row r="437" spans="1:6" x14ac:dyDescent="0.35">
      <c r="A437" s="5" t="s">
        <v>357</v>
      </c>
      <c r="B437" s="6" t="s">
        <v>406</v>
      </c>
      <c r="C437" s="6" t="s">
        <v>409</v>
      </c>
      <c r="D437" s="9">
        <v>521</v>
      </c>
      <c r="E437" s="150">
        <v>5.55547735945709E-5</v>
      </c>
      <c r="F437" s="151">
        <v>9.9970473165351105E-5</v>
      </c>
    </row>
    <row r="438" spans="1:6" x14ac:dyDescent="0.35">
      <c r="A438" s="5" t="s">
        <v>357</v>
      </c>
      <c r="B438" s="6" t="s">
        <v>406</v>
      </c>
      <c r="C438" s="6" t="s">
        <v>410</v>
      </c>
      <c r="D438" s="9">
        <v>292</v>
      </c>
      <c r="E438" s="150">
        <v>3.1136264663367897E-5</v>
      </c>
      <c r="F438" s="151">
        <v>9.3094755878243596E-5</v>
      </c>
    </row>
    <row r="439" spans="1:6" x14ac:dyDescent="0.35">
      <c r="A439" s="5" t="s">
        <v>357</v>
      </c>
      <c r="B439" s="6" t="s">
        <v>406</v>
      </c>
      <c r="C439" s="6" t="s">
        <v>411</v>
      </c>
      <c r="D439" s="9">
        <v>95</v>
      </c>
      <c r="E439" s="150">
        <v>1.01299491199313E-5</v>
      </c>
      <c r="F439" s="151">
        <v>2.46365271533867E-5</v>
      </c>
    </row>
    <row r="440" spans="1:6" x14ac:dyDescent="0.35">
      <c r="A440" s="5" t="s">
        <v>357</v>
      </c>
      <c r="B440" s="6" t="s">
        <v>406</v>
      </c>
      <c r="C440" s="6" t="s">
        <v>412</v>
      </c>
      <c r="D440" s="9">
        <v>538</v>
      </c>
      <c r="E440" s="150">
        <v>5.73675013318217E-5</v>
      </c>
      <c r="F440" s="151">
        <v>1.9078174067914999E-4</v>
      </c>
    </row>
    <row r="441" spans="1:6" x14ac:dyDescent="0.35">
      <c r="A441" s="5" t="s">
        <v>357</v>
      </c>
      <c r="B441" s="6" t="s">
        <v>406</v>
      </c>
      <c r="C441" s="6" t="s">
        <v>413</v>
      </c>
      <c r="D441" s="9">
        <v>214</v>
      </c>
      <c r="E441" s="150">
        <v>2.2819043280687498E-5</v>
      </c>
      <c r="F441" s="151">
        <v>7.1323489154550694E-5</v>
      </c>
    </row>
    <row r="442" spans="1:6" x14ac:dyDescent="0.35">
      <c r="A442" s="5" t="s">
        <v>357</v>
      </c>
      <c r="B442" s="6" t="s">
        <v>406</v>
      </c>
      <c r="C442" s="6" t="s">
        <v>414</v>
      </c>
      <c r="D442" s="9">
        <v>1913</v>
      </c>
      <c r="E442" s="150">
        <v>2.0398518596240699E-4</v>
      </c>
      <c r="F442" s="151">
        <v>3.8417954492065001E-4</v>
      </c>
    </row>
    <row r="443" spans="1:6" x14ac:dyDescent="0.35">
      <c r="A443" s="5" t="s">
        <v>357</v>
      </c>
      <c r="B443" s="6" t="s">
        <v>406</v>
      </c>
      <c r="C443" s="6" t="s">
        <v>789</v>
      </c>
      <c r="D443" s="9">
        <v>3735</v>
      </c>
      <c r="E443" s="150">
        <v>3.9826694697835298E-4</v>
      </c>
      <c r="F443" s="151">
        <v>1.02414960234904E-3</v>
      </c>
    </row>
    <row r="444" spans="1:6" x14ac:dyDescent="0.35">
      <c r="A444" s="5" t="s">
        <v>357</v>
      </c>
      <c r="B444" s="6" t="s">
        <v>406</v>
      </c>
      <c r="C444" s="6" t="s">
        <v>415</v>
      </c>
      <c r="D444" s="9">
        <v>154</v>
      </c>
      <c r="E444" s="150">
        <v>1.6421180678625599E-5</v>
      </c>
      <c r="F444" s="151">
        <v>6.6787266374009204E-5</v>
      </c>
    </row>
    <row r="445" spans="1:6" x14ac:dyDescent="0.35">
      <c r="A445" s="5" t="s">
        <v>357</v>
      </c>
      <c r="B445" s="6" t="s">
        <v>406</v>
      </c>
      <c r="C445" s="6" t="s">
        <v>416</v>
      </c>
      <c r="D445" s="9">
        <v>242</v>
      </c>
      <c r="E445" s="150">
        <v>2.5804712494983001E-5</v>
      </c>
      <c r="F445" s="151">
        <v>6.6861078956212102E-5</v>
      </c>
    </row>
    <row r="446" spans="1:6" x14ac:dyDescent="0.35">
      <c r="A446" s="5" t="s">
        <v>357</v>
      </c>
      <c r="B446" s="6" t="s">
        <v>406</v>
      </c>
      <c r="C446" s="6" t="s">
        <v>417</v>
      </c>
      <c r="D446" s="9">
        <v>40</v>
      </c>
      <c r="E446" s="150">
        <v>4.2652417347079402E-6</v>
      </c>
      <c r="F446" s="151">
        <v>9.68779466737138E-6</v>
      </c>
    </row>
    <row r="447" spans="1:6" x14ac:dyDescent="0.35">
      <c r="A447" s="5" t="s">
        <v>357</v>
      </c>
      <c r="B447" s="6" t="s">
        <v>406</v>
      </c>
      <c r="C447" s="6" t="s">
        <v>418</v>
      </c>
      <c r="D447" s="9">
        <v>2079</v>
      </c>
      <c r="E447" s="150">
        <v>2.2168593916144501E-4</v>
      </c>
      <c r="F447" s="151">
        <v>7.5064028416731599E-4</v>
      </c>
    </row>
    <row r="448" spans="1:6" x14ac:dyDescent="0.35">
      <c r="A448" s="5" t="s">
        <v>357</v>
      </c>
      <c r="B448" s="6" t="s">
        <v>406</v>
      </c>
      <c r="C448" s="6" t="s">
        <v>419</v>
      </c>
      <c r="D448" s="9">
        <v>170</v>
      </c>
      <c r="E448" s="150">
        <v>1.8127277372508701E-5</v>
      </c>
      <c r="F448" s="151">
        <v>6.9409602999023895E-5</v>
      </c>
    </row>
    <row r="449" spans="1:6" x14ac:dyDescent="0.35">
      <c r="A449" s="5" t="s">
        <v>357</v>
      </c>
      <c r="B449" s="6" t="s">
        <v>406</v>
      </c>
      <c r="C449" s="6" t="s">
        <v>790</v>
      </c>
      <c r="D449" s="9">
        <v>18</v>
      </c>
      <c r="E449" s="150">
        <v>1.9193587806185701E-6</v>
      </c>
      <c r="F449" s="151">
        <v>1.38021390772385E-5</v>
      </c>
    </row>
    <row r="450" spans="1:6" x14ac:dyDescent="0.35">
      <c r="A450" s="5" t="s">
        <v>357</v>
      </c>
      <c r="B450" s="6" t="s">
        <v>406</v>
      </c>
      <c r="C450" s="6" t="s">
        <v>791</v>
      </c>
      <c r="D450" s="9">
        <v>71</v>
      </c>
      <c r="E450" s="150">
        <v>7.5708040791065903E-6</v>
      </c>
      <c r="F450" s="151">
        <v>1.9611599654803402E-5</v>
      </c>
    </row>
    <row r="451" spans="1:6" x14ac:dyDescent="0.35">
      <c r="A451" s="5" t="s">
        <v>357</v>
      </c>
      <c r="B451" s="6" t="s">
        <v>406</v>
      </c>
      <c r="C451" s="6" t="s">
        <v>420</v>
      </c>
      <c r="D451" s="9">
        <v>330</v>
      </c>
      <c r="E451" s="150">
        <v>3.5188244311340502E-5</v>
      </c>
      <c r="F451" s="151">
        <v>1.12920215552919E-4</v>
      </c>
    </row>
    <row r="452" spans="1:6" x14ac:dyDescent="0.35">
      <c r="A452" s="5" t="s">
        <v>357</v>
      </c>
      <c r="B452" s="6" t="s">
        <v>406</v>
      </c>
      <c r="C452" s="6" t="s">
        <v>421</v>
      </c>
      <c r="D452" s="9">
        <v>911</v>
      </c>
      <c r="E452" s="150">
        <v>9.7140880507973196E-5</v>
      </c>
      <c r="F452" s="151">
        <v>1.82440381800028E-4</v>
      </c>
    </row>
    <row r="453" spans="1:6" x14ac:dyDescent="0.35">
      <c r="A453" s="5" t="s">
        <v>357</v>
      </c>
      <c r="B453" s="6" t="s">
        <v>406</v>
      </c>
      <c r="C453" s="6" t="s">
        <v>422</v>
      </c>
      <c r="D453" s="9">
        <v>840</v>
      </c>
      <c r="E453" s="150">
        <v>8.9570076428866597E-5</v>
      </c>
      <c r="F453" s="151">
        <v>2.69190413310577E-4</v>
      </c>
    </row>
    <row r="454" spans="1:6" x14ac:dyDescent="0.35">
      <c r="A454" s="5" t="s">
        <v>357</v>
      </c>
      <c r="B454" s="6" t="s">
        <v>406</v>
      </c>
      <c r="C454" s="6" t="s">
        <v>423</v>
      </c>
      <c r="D454" s="9">
        <v>492</v>
      </c>
      <c r="E454" s="150">
        <v>5.2462473336907599E-5</v>
      </c>
      <c r="F454" s="151">
        <v>2.04369558535078E-4</v>
      </c>
    </row>
    <row r="455" spans="1:6" x14ac:dyDescent="0.35">
      <c r="A455" s="5" t="s">
        <v>357</v>
      </c>
      <c r="B455" s="6" t="s">
        <v>406</v>
      </c>
      <c r="C455" s="6" t="s">
        <v>424</v>
      </c>
      <c r="D455" s="9">
        <v>100</v>
      </c>
      <c r="E455" s="150">
        <v>1.0663104336769801E-5</v>
      </c>
      <c r="F455" s="151">
        <v>4.1839961278176197E-5</v>
      </c>
    </row>
    <row r="456" spans="1:6" x14ac:dyDescent="0.35">
      <c r="A456" s="5" t="s">
        <v>357</v>
      </c>
      <c r="B456" s="6" t="s">
        <v>406</v>
      </c>
      <c r="C456" s="6" t="s">
        <v>425</v>
      </c>
      <c r="D456" s="9">
        <v>540</v>
      </c>
      <c r="E456" s="150">
        <v>5.7580763418557097E-5</v>
      </c>
      <c r="F456" s="151">
        <v>1.8896449288848501E-4</v>
      </c>
    </row>
    <row r="457" spans="1:6" x14ac:dyDescent="0.35">
      <c r="A457" s="5" t="s">
        <v>357</v>
      </c>
      <c r="B457" s="6" t="s">
        <v>406</v>
      </c>
      <c r="C457" s="6" t="s">
        <v>426</v>
      </c>
      <c r="D457" s="9">
        <v>128</v>
      </c>
      <c r="E457" s="150">
        <v>1.36487735510654E-5</v>
      </c>
      <c r="F457" s="151">
        <v>5.60409132571143E-5</v>
      </c>
    </row>
    <row r="458" spans="1:6" x14ac:dyDescent="0.35">
      <c r="A458" s="5" t="s">
        <v>357</v>
      </c>
      <c r="B458" s="6" t="s">
        <v>406</v>
      </c>
      <c r="C458" s="6" t="s">
        <v>427</v>
      </c>
      <c r="D458" s="9">
        <v>77</v>
      </c>
      <c r="E458" s="150">
        <v>8.2105903393127792E-6</v>
      </c>
      <c r="F458" s="151">
        <v>4.5180499979062401E-5</v>
      </c>
    </row>
    <row r="459" spans="1:6" x14ac:dyDescent="0.35">
      <c r="A459" s="5" t="s">
        <v>357</v>
      </c>
      <c r="B459" s="6" t="s">
        <v>406</v>
      </c>
      <c r="C459" s="6" t="s">
        <v>428</v>
      </c>
      <c r="D459" s="9">
        <v>216</v>
      </c>
      <c r="E459" s="150">
        <v>2.3032305367422899E-5</v>
      </c>
      <c r="F459" s="151">
        <v>1.12524216055148E-4</v>
      </c>
    </row>
    <row r="460" spans="1:6" x14ac:dyDescent="0.35">
      <c r="A460" s="5" t="s">
        <v>357</v>
      </c>
      <c r="B460" s="6" t="s">
        <v>406</v>
      </c>
      <c r="C460" s="6" t="s">
        <v>429</v>
      </c>
      <c r="D460" s="9">
        <v>610</v>
      </c>
      <c r="E460" s="150">
        <v>6.5044936454295994E-5</v>
      </c>
      <c r="F460" s="151">
        <v>4.2761782217252102E-4</v>
      </c>
    </row>
    <row r="461" spans="1:6" x14ac:dyDescent="0.35">
      <c r="A461" s="5" t="s">
        <v>357</v>
      </c>
      <c r="B461" s="6" t="s">
        <v>406</v>
      </c>
      <c r="C461" s="6" t="s">
        <v>430</v>
      </c>
      <c r="D461" s="9">
        <v>76</v>
      </c>
      <c r="E461" s="150">
        <v>8.1039592959450805E-6</v>
      </c>
      <c r="F461" s="151">
        <v>6.1388513491735395E-5</v>
      </c>
    </row>
    <row r="462" spans="1:6" x14ac:dyDescent="0.35">
      <c r="A462" s="5" t="s">
        <v>357</v>
      </c>
      <c r="B462" s="6" t="s">
        <v>406</v>
      </c>
      <c r="C462" s="6" t="s">
        <v>431</v>
      </c>
      <c r="D462" s="9">
        <v>230</v>
      </c>
      <c r="E462" s="150">
        <v>2.45251399745706E-5</v>
      </c>
      <c r="F462" s="151">
        <v>8.0978009578463005E-5</v>
      </c>
    </row>
    <row r="463" spans="1:6" x14ac:dyDescent="0.35">
      <c r="A463" s="5" t="s">
        <v>357</v>
      </c>
      <c r="B463" s="6" t="s">
        <v>432</v>
      </c>
      <c r="C463" s="6" t="s">
        <v>433</v>
      </c>
      <c r="D463" s="9">
        <v>3637</v>
      </c>
      <c r="E463" s="150">
        <v>3.87817104728319E-4</v>
      </c>
      <c r="F463" s="151">
        <v>5.9827727218693795E-4</v>
      </c>
    </row>
    <row r="464" spans="1:6" x14ac:dyDescent="0.35">
      <c r="A464" s="5" t="s">
        <v>357</v>
      </c>
      <c r="B464" s="6" t="s">
        <v>432</v>
      </c>
      <c r="C464" s="6" t="s">
        <v>434</v>
      </c>
      <c r="D464" s="9">
        <v>556</v>
      </c>
      <c r="E464" s="150">
        <v>5.9286860112440297E-5</v>
      </c>
      <c r="F464" s="151">
        <v>8.6012760251981705E-5</v>
      </c>
    </row>
    <row r="465" spans="1:6" x14ac:dyDescent="0.35">
      <c r="A465" s="5" t="s">
        <v>357</v>
      </c>
      <c r="B465" s="6" t="s">
        <v>432</v>
      </c>
      <c r="C465" s="6" t="s">
        <v>435</v>
      </c>
      <c r="D465" s="9">
        <v>96</v>
      </c>
      <c r="E465" s="150">
        <v>1.0236580163299001E-5</v>
      </c>
      <c r="F465" s="151">
        <v>2.1740617127486901E-5</v>
      </c>
    </row>
    <row r="466" spans="1:6" x14ac:dyDescent="0.35">
      <c r="A466" s="5" t="s">
        <v>357</v>
      </c>
      <c r="B466" s="6" t="s">
        <v>432</v>
      </c>
      <c r="C466" s="6" t="s">
        <v>436</v>
      </c>
      <c r="D466" s="9">
        <v>255</v>
      </c>
      <c r="E466" s="150">
        <v>2.7190916058763098E-5</v>
      </c>
      <c r="F466" s="151">
        <v>4.0002100414838602E-5</v>
      </c>
    </row>
    <row r="467" spans="1:6" x14ac:dyDescent="0.35">
      <c r="A467" s="5" t="s">
        <v>357</v>
      </c>
      <c r="B467" s="6" t="s">
        <v>432</v>
      </c>
      <c r="C467" s="6" t="s">
        <v>437</v>
      </c>
      <c r="D467" s="9">
        <v>241</v>
      </c>
      <c r="E467" s="150">
        <v>2.5698081451615299E-5</v>
      </c>
      <c r="F467" s="151">
        <v>3.5099765495463401E-5</v>
      </c>
    </row>
    <row r="468" spans="1:6" x14ac:dyDescent="0.35">
      <c r="A468" s="5" t="s">
        <v>357</v>
      </c>
      <c r="B468" s="6" t="s">
        <v>432</v>
      </c>
      <c r="C468" s="6" t="s">
        <v>438</v>
      </c>
      <c r="D468" s="9">
        <v>25</v>
      </c>
      <c r="E468" s="150">
        <v>2.6657760841924599E-6</v>
      </c>
      <c r="F468" s="151">
        <v>3.9568734801416702E-6</v>
      </c>
    </row>
    <row r="469" spans="1:6" x14ac:dyDescent="0.35">
      <c r="A469" s="5" t="s">
        <v>357</v>
      </c>
      <c r="B469" s="6" t="s">
        <v>432</v>
      </c>
      <c r="C469" s="6" t="s">
        <v>439</v>
      </c>
      <c r="D469" s="9">
        <v>289</v>
      </c>
      <c r="E469" s="150">
        <v>3.0816371533264797E-5</v>
      </c>
      <c r="F469" s="151">
        <v>3.3131292895084202E-5</v>
      </c>
    </row>
    <row r="470" spans="1:6" x14ac:dyDescent="0.35">
      <c r="A470" s="5" t="s">
        <v>357</v>
      </c>
      <c r="B470" s="6" t="s">
        <v>432</v>
      </c>
      <c r="C470" s="6" t="s">
        <v>440</v>
      </c>
      <c r="D470" s="9">
        <v>234</v>
      </c>
      <c r="E470" s="150">
        <v>2.4951664148041402E-5</v>
      </c>
      <c r="F470" s="151">
        <v>3.3760306887480301E-5</v>
      </c>
    </row>
    <row r="471" spans="1:6" x14ac:dyDescent="0.35">
      <c r="A471" s="5" t="s">
        <v>357</v>
      </c>
      <c r="B471" s="6" t="s">
        <v>432</v>
      </c>
      <c r="C471" s="6" t="s">
        <v>441</v>
      </c>
      <c r="D471" s="9">
        <v>1659</v>
      </c>
      <c r="E471" s="150">
        <v>1.76900900947012E-4</v>
      </c>
      <c r="F471" s="151">
        <v>1.68614778863333E-4</v>
      </c>
    </row>
    <row r="472" spans="1:6" x14ac:dyDescent="0.35">
      <c r="A472" s="5" t="s">
        <v>357</v>
      </c>
      <c r="B472" s="6" t="s">
        <v>442</v>
      </c>
      <c r="C472" s="6" t="s">
        <v>443</v>
      </c>
      <c r="D472" s="9">
        <v>42805</v>
      </c>
      <c r="E472" s="150">
        <v>4.5643418113543296E-3</v>
      </c>
      <c r="F472" s="151">
        <v>4.82068426758456E-3</v>
      </c>
    </row>
    <row r="473" spans="1:6" x14ac:dyDescent="0.35">
      <c r="A473" s="5" t="s">
        <v>357</v>
      </c>
      <c r="B473" s="6" t="s">
        <v>444</v>
      </c>
      <c r="C473" s="6" t="s">
        <v>792</v>
      </c>
      <c r="D473" s="9">
        <v>15</v>
      </c>
      <c r="E473" s="150">
        <v>1.5994656505154799E-6</v>
      </c>
      <c r="F473" s="151">
        <v>3.8404277239808002E-6</v>
      </c>
    </row>
    <row r="474" spans="1:6" x14ac:dyDescent="0.35">
      <c r="A474" s="5" t="s">
        <v>357</v>
      </c>
      <c r="B474" s="6" t="s">
        <v>444</v>
      </c>
      <c r="C474" s="6" t="s">
        <v>445</v>
      </c>
      <c r="D474" s="9">
        <v>28</v>
      </c>
      <c r="E474" s="150">
        <v>2.9856692142955501E-6</v>
      </c>
      <c r="F474" s="151">
        <v>8.9125519961154395E-6</v>
      </c>
    </row>
    <row r="475" spans="1:6" x14ac:dyDescent="0.35">
      <c r="A475" s="5" t="s">
        <v>357</v>
      </c>
      <c r="B475" s="6" t="s">
        <v>444</v>
      </c>
      <c r="C475" s="6" t="s">
        <v>446</v>
      </c>
      <c r="D475" s="9">
        <v>34</v>
      </c>
      <c r="E475" s="150">
        <v>3.6254554745017399E-6</v>
      </c>
      <c r="F475" s="151">
        <v>7.9377157170390207E-6</v>
      </c>
    </row>
    <row r="476" spans="1:6" x14ac:dyDescent="0.35">
      <c r="A476" s="5" t="s">
        <v>357</v>
      </c>
      <c r="B476" s="6" t="s">
        <v>444</v>
      </c>
      <c r="C476" s="6" t="s">
        <v>793</v>
      </c>
      <c r="D476" s="9">
        <v>7</v>
      </c>
      <c r="E476" s="150">
        <v>7.4641730357388901E-7</v>
      </c>
      <c r="F476" s="151">
        <v>1.35313151246662E-6</v>
      </c>
    </row>
    <row r="477" spans="1:6" x14ac:dyDescent="0.35">
      <c r="A477" s="5" t="s">
        <v>357</v>
      </c>
      <c r="B477" s="6" t="s">
        <v>447</v>
      </c>
      <c r="C477" s="6" t="s">
        <v>448</v>
      </c>
      <c r="D477" s="9">
        <v>328</v>
      </c>
      <c r="E477" s="150">
        <v>3.4974982224605098E-5</v>
      </c>
      <c r="F477" s="151">
        <v>5.8378498440694002E-5</v>
      </c>
    </row>
    <row r="478" spans="1:6" x14ac:dyDescent="0.35">
      <c r="A478" s="5" t="s">
        <v>357</v>
      </c>
      <c r="B478" s="6" t="s">
        <v>447</v>
      </c>
      <c r="C478" s="6" t="s">
        <v>794</v>
      </c>
      <c r="D478" s="9">
        <v>243</v>
      </c>
      <c r="E478" s="150">
        <v>2.59113435383507E-5</v>
      </c>
      <c r="F478" s="151">
        <v>4.0289199319718201E-5</v>
      </c>
    </row>
    <row r="479" spans="1:6" x14ac:dyDescent="0.35">
      <c r="A479" s="5" t="s">
        <v>357</v>
      </c>
      <c r="B479" s="6" t="s">
        <v>447</v>
      </c>
      <c r="C479" s="6" t="s">
        <v>449</v>
      </c>
      <c r="D479" s="9">
        <v>119</v>
      </c>
      <c r="E479" s="150">
        <v>1.26890941607561E-5</v>
      </c>
      <c r="F479" s="151">
        <v>2.2683476348014001E-5</v>
      </c>
    </row>
    <row r="480" spans="1:6" x14ac:dyDescent="0.35">
      <c r="A480" s="5" t="s">
        <v>357</v>
      </c>
      <c r="B480" s="6" t="s">
        <v>447</v>
      </c>
      <c r="C480" s="6" t="s">
        <v>450</v>
      </c>
      <c r="D480" s="9">
        <v>134</v>
      </c>
      <c r="E480" s="150">
        <v>1.4288559811271599E-5</v>
      </c>
      <c r="F480" s="151">
        <v>2.3716509497386902E-5</v>
      </c>
    </row>
    <row r="481" spans="1:6" x14ac:dyDescent="0.35">
      <c r="A481" s="5" t="s">
        <v>357</v>
      </c>
      <c r="B481" s="6" t="s">
        <v>447</v>
      </c>
      <c r="C481" s="6" t="s">
        <v>451</v>
      </c>
      <c r="D481" s="9">
        <v>153</v>
      </c>
      <c r="E481" s="150">
        <v>1.63145496352579E-5</v>
      </c>
      <c r="F481" s="151">
        <v>2.0434065955601299E-5</v>
      </c>
    </row>
    <row r="482" spans="1:6" x14ac:dyDescent="0.35">
      <c r="A482" s="5" t="s">
        <v>357</v>
      </c>
      <c r="B482" s="6" t="s">
        <v>447</v>
      </c>
      <c r="C482" s="6" t="s">
        <v>452</v>
      </c>
      <c r="D482" s="9">
        <v>6359</v>
      </c>
      <c r="E482" s="150">
        <v>6.7806680477519403E-4</v>
      </c>
      <c r="F482" s="151">
        <v>1.17866232520419E-3</v>
      </c>
    </row>
    <row r="483" spans="1:6" x14ac:dyDescent="0.35">
      <c r="A483" s="5" t="s">
        <v>357</v>
      </c>
      <c r="B483" s="6" t="s">
        <v>447</v>
      </c>
      <c r="C483" s="6" t="s">
        <v>453</v>
      </c>
      <c r="D483" s="9">
        <v>311</v>
      </c>
      <c r="E483" s="150">
        <v>3.3162254487354203E-5</v>
      </c>
      <c r="F483" s="151">
        <v>4.1814299446895201E-5</v>
      </c>
    </row>
    <row r="484" spans="1:6" x14ac:dyDescent="0.35">
      <c r="A484" s="5" t="s">
        <v>357</v>
      </c>
      <c r="B484" s="6" t="s">
        <v>447</v>
      </c>
      <c r="C484" s="6" t="s">
        <v>454</v>
      </c>
      <c r="D484" s="9">
        <v>57</v>
      </c>
      <c r="E484" s="150">
        <v>6.0779694719588099E-6</v>
      </c>
      <c r="F484" s="151">
        <v>1.2952313837506E-5</v>
      </c>
    </row>
    <row r="485" spans="1:6" x14ac:dyDescent="0.35">
      <c r="A485" s="5" t="s">
        <v>357</v>
      </c>
      <c r="B485" s="6" t="s">
        <v>447</v>
      </c>
      <c r="C485" s="6" t="s">
        <v>795</v>
      </c>
      <c r="D485" s="9">
        <v>115</v>
      </c>
      <c r="E485" s="150">
        <v>1.22625699872853E-5</v>
      </c>
      <c r="F485" s="151">
        <v>1.43159271060745E-5</v>
      </c>
    </row>
    <row r="486" spans="1:6" x14ac:dyDescent="0.35">
      <c r="A486" s="5" t="s">
        <v>357</v>
      </c>
      <c r="B486" s="6" t="s">
        <v>447</v>
      </c>
      <c r="C486" s="6" t="s">
        <v>455</v>
      </c>
      <c r="D486" s="9">
        <v>401</v>
      </c>
      <c r="E486" s="150">
        <v>4.2759048390447101E-5</v>
      </c>
      <c r="F486" s="151">
        <v>8.6856270594527901E-5</v>
      </c>
    </row>
    <row r="487" spans="1:6" x14ac:dyDescent="0.35">
      <c r="A487" s="5" t="s">
        <v>357</v>
      </c>
      <c r="B487" s="6" t="s">
        <v>447</v>
      </c>
      <c r="C487" s="6" t="s">
        <v>456</v>
      </c>
      <c r="D487" s="9">
        <v>48</v>
      </c>
      <c r="E487" s="150">
        <v>5.1182900816495198E-6</v>
      </c>
      <c r="F487" s="151">
        <v>1.0940708672305001E-5</v>
      </c>
    </row>
    <row r="488" spans="1:6" x14ac:dyDescent="0.35">
      <c r="A488" s="5" t="s">
        <v>357</v>
      </c>
      <c r="B488" s="6" t="s">
        <v>447</v>
      </c>
      <c r="C488" s="6" t="s">
        <v>457</v>
      </c>
      <c r="D488" s="9">
        <v>45</v>
      </c>
      <c r="E488" s="150">
        <v>4.7983969515464304E-6</v>
      </c>
      <c r="F488" s="151">
        <v>6.90931472258223E-6</v>
      </c>
    </row>
    <row r="489" spans="1:6" x14ac:dyDescent="0.35">
      <c r="A489" s="5" t="s">
        <v>357</v>
      </c>
      <c r="B489" s="6" t="s">
        <v>447</v>
      </c>
      <c r="C489" s="6" t="s">
        <v>458</v>
      </c>
      <c r="D489" s="9">
        <v>491</v>
      </c>
      <c r="E489" s="150">
        <v>5.2355842293539897E-5</v>
      </c>
      <c r="F489" s="151">
        <v>8.2989724511709403E-5</v>
      </c>
    </row>
    <row r="490" spans="1:6" x14ac:dyDescent="0.35">
      <c r="A490" s="5" t="s">
        <v>357</v>
      </c>
      <c r="B490" s="6" t="s">
        <v>447</v>
      </c>
      <c r="C490" s="6" t="s">
        <v>459</v>
      </c>
      <c r="D490" s="9">
        <v>105</v>
      </c>
      <c r="E490" s="150">
        <v>1.1196259553608299E-5</v>
      </c>
      <c r="F490" s="151">
        <v>2.29925910628871E-5</v>
      </c>
    </row>
    <row r="491" spans="1:6" x14ac:dyDescent="0.35">
      <c r="A491" s="5" t="s">
        <v>357</v>
      </c>
      <c r="B491" s="6" t="s">
        <v>447</v>
      </c>
      <c r="C491" s="6" t="s">
        <v>460</v>
      </c>
      <c r="D491" s="9">
        <v>1408</v>
      </c>
      <c r="E491" s="150">
        <v>1.5013650906171901E-4</v>
      </c>
      <c r="F491" s="151">
        <v>2.4924666724912298E-4</v>
      </c>
    </row>
    <row r="492" spans="1:6" x14ac:dyDescent="0.35">
      <c r="A492" s="5" t="s">
        <v>357</v>
      </c>
      <c r="B492" s="6" t="s">
        <v>447</v>
      </c>
      <c r="C492" s="6" t="s">
        <v>461</v>
      </c>
      <c r="D492" s="9">
        <v>221</v>
      </c>
      <c r="E492" s="150">
        <v>2.3565460584261301E-5</v>
      </c>
      <c r="F492" s="151">
        <v>4.7601254864445799E-5</v>
      </c>
    </row>
    <row r="493" spans="1:6" x14ac:dyDescent="0.35">
      <c r="A493" s="5" t="s">
        <v>357</v>
      </c>
      <c r="B493" s="6" t="s">
        <v>447</v>
      </c>
      <c r="C493" s="6" t="s">
        <v>462</v>
      </c>
      <c r="D493" s="9">
        <v>484</v>
      </c>
      <c r="E493" s="150">
        <v>5.1609424989966003E-5</v>
      </c>
      <c r="F493" s="151">
        <v>9.3846269177055505E-5</v>
      </c>
    </row>
    <row r="494" spans="1:6" x14ac:dyDescent="0.35">
      <c r="A494" s="5" t="s">
        <v>357</v>
      </c>
      <c r="B494" s="6" t="s">
        <v>447</v>
      </c>
      <c r="C494" s="6" t="s">
        <v>463</v>
      </c>
      <c r="D494" s="9">
        <v>356</v>
      </c>
      <c r="E494" s="150">
        <v>3.7960651438900601E-5</v>
      </c>
      <c r="F494" s="151">
        <v>4.1350739815197597E-5</v>
      </c>
    </row>
    <row r="495" spans="1:6" x14ac:dyDescent="0.35">
      <c r="A495" s="5" t="s">
        <v>357</v>
      </c>
      <c r="B495" s="6" t="s">
        <v>447</v>
      </c>
      <c r="C495" s="6" t="s">
        <v>464</v>
      </c>
      <c r="D495" s="9">
        <v>116</v>
      </c>
      <c r="E495" s="150">
        <v>1.2369201030653E-5</v>
      </c>
      <c r="F495" s="151">
        <v>2.2710991744243899E-5</v>
      </c>
    </row>
    <row r="496" spans="1:6" x14ac:dyDescent="0.35">
      <c r="A496" s="5" t="s">
        <v>357</v>
      </c>
      <c r="B496" s="6" t="s">
        <v>447</v>
      </c>
      <c r="C496" s="6" t="s">
        <v>465</v>
      </c>
      <c r="D496" s="9">
        <v>6</v>
      </c>
      <c r="E496" s="150">
        <v>6.3978626020618997E-7</v>
      </c>
      <c r="F496" s="151">
        <v>8.73951434927845E-7</v>
      </c>
    </row>
    <row r="497" spans="1:6" x14ac:dyDescent="0.35">
      <c r="A497" s="5" t="s">
        <v>357</v>
      </c>
      <c r="B497" s="6" t="s">
        <v>447</v>
      </c>
      <c r="C497" s="6" t="s">
        <v>466</v>
      </c>
      <c r="D497" s="9">
        <v>38</v>
      </c>
      <c r="E497" s="150">
        <v>4.0519796479725402E-6</v>
      </c>
      <c r="F497" s="151">
        <v>9.1493961389449502E-6</v>
      </c>
    </row>
    <row r="498" spans="1:6" x14ac:dyDescent="0.35">
      <c r="A498" s="5" t="s">
        <v>357</v>
      </c>
      <c r="B498" s="6" t="s">
        <v>447</v>
      </c>
      <c r="C498" s="6" t="s">
        <v>467</v>
      </c>
      <c r="D498" s="9">
        <v>177</v>
      </c>
      <c r="E498" s="150">
        <v>1.8873694676082598E-5</v>
      </c>
      <c r="F498" s="151">
        <v>3.71658100257726E-5</v>
      </c>
    </row>
    <row r="499" spans="1:6" x14ac:dyDescent="0.35">
      <c r="A499" s="5" t="s">
        <v>357</v>
      </c>
      <c r="B499" s="6" t="s">
        <v>468</v>
      </c>
      <c r="C499" s="6" t="s">
        <v>469</v>
      </c>
      <c r="D499" s="9">
        <v>6590</v>
      </c>
      <c r="E499" s="150">
        <v>7.0269857579313201E-4</v>
      </c>
      <c r="F499" s="151">
        <v>9.5256313015351396E-4</v>
      </c>
    </row>
    <row r="500" spans="1:6" x14ac:dyDescent="0.35">
      <c r="A500" s="5" t="s">
        <v>357</v>
      </c>
      <c r="B500" s="6" t="s">
        <v>468</v>
      </c>
      <c r="C500" s="6" t="s">
        <v>470</v>
      </c>
      <c r="D500" s="9">
        <v>28322</v>
      </c>
      <c r="E500" s="150">
        <v>3.0200044102599499E-3</v>
      </c>
      <c r="F500" s="151">
        <v>3.2617273063859399E-3</v>
      </c>
    </row>
    <row r="501" spans="1:6" x14ac:dyDescent="0.35">
      <c r="A501" s="5" t="s">
        <v>357</v>
      </c>
      <c r="B501" s="6" t="s">
        <v>468</v>
      </c>
      <c r="C501" s="6" t="s">
        <v>471</v>
      </c>
      <c r="D501" s="9">
        <v>22393</v>
      </c>
      <c r="E501" s="150">
        <v>2.38778895413287E-3</v>
      </c>
      <c r="F501" s="151">
        <v>2.85107911628866E-3</v>
      </c>
    </row>
    <row r="502" spans="1:6" x14ac:dyDescent="0.35">
      <c r="A502" s="5" t="s">
        <v>357</v>
      </c>
      <c r="B502" s="6" t="s">
        <v>468</v>
      </c>
      <c r="C502" s="6" t="s">
        <v>472</v>
      </c>
      <c r="D502" s="9">
        <v>1010</v>
      </c>
      <c r="E502" s="150">
        <v>1.0769735380137501E-4</v>
      </c>
      <c r="F502" s="151">
        <v>1.30688222773055E-4</v>
      </c>
    </row>
    <row r="503" spans="1:6" x14ac:dyDescent="0.35">
      <c r="A503" s="5" t="s">
        <v>357</v>
      </c>
      <c r="B503" s="6" t="s">
        <v>468</v>
      </c>
      <c r="C503" s="6" t="s">
        <v>473</v>
      </c>
      <c r="D503" s="9">
        <v>128</v>
      </c>
      <c r="E503" s="150">
        <v>1.36487735510654E-5</v>
      </c>
      <c r="F503" s="151">
        <v>2.3512063438726099E-5</v>
      </c>
    </row>
    <row r="504" spans="1:6" x14ac:dyDescent="0.35">
      <c r="A504" s="5" t="s">
        <v>357</v>
      </c>
      <c r="B504" s="6" t="s">
        <v>468</v>
      </c>
      <c r="C504" s="6" t="s">
        <v>474</v>
      </c>
      <c r="D504" s="9">
        <v>1409</v>
      </c>
      <c r="E504" s="150">
        <v>1.50243140105087E-4</v>
      </c>
      <c r="F504" s="151">
        <v>1.7267840015423199E-4</v>
      </c>
    </row>
    <row r="505" spans="1:6" x14ac:dyDescent="0.35">
      <c r="A505" s="5" t="s">
        <v>357</v>
      </c>
      <c r="B505" s="6" t="s">
        <v>468</v>
      </c>
      <c r="C505" s="6" t="s">
        <v>475</v>
      </c>
      <c r="D505" s="9">
        <v>4613</v>
      </c>
      <c r="E505" s="150">
        <v>4.9188900305519305E-4</v>
      </c>
      <c r="F505" s="151">
        <v>5.1634998104081102E-4</v>
      </c>
    </row>
    <row r="506" spans="1:6" x14ac:dyDescent="0.35">
      <c r="A506" s="5" t="s">
        <v>357</v>
      </c>
      <c r="B506" s="6" t="s">
        <v>468</v>
      </c>
      <c r="C506" s="6" t="s">
        <v>476</v>
      </c>
      <c r="D506" s="9">
        <v>9960</v>
      </c>
      <c r="E506" s="150">
        <v>1.06204519194228E-3</v>
      </c>
      <c r="F506" s="151">
        <v>1.2110783104587401E-3</v>
      </c>
    </row>
    <row r="507" spans="1:6" x14ac:dyDescent="0.35">
      <c r="A507" s="5" t="s">
        <v>357</v>
      </c>
      <c r="B507" s="6" t="s">
        <v>468</v>
      </c>
      <c r="C507" s="6" t="s">
        <v>477</v>
      </c>
      <c r="D507" s="9">
        <v>3988</v>
      </c>
      <c r="E507" s="150">
        <v>4.2524460095038101E-4</v>
      </c>
      <c r="F507" s="151">
        <v>5.0603929277697596E-4</v>
      </c>
    </row>
    <row r="508" spans="1:6" x14ac:dyDescent="0.35">
      <c r="A508" s="5" t="s">
        <v>357</v>
      </c>
      <c r="B508" s="6" t="s">
        <v>468</v>
      </c>
      <c r="C508" s="6" t="s">
        <v>478</v>
      </c>
      <c r="D508" s="9">
        <v>11546</v>
      </c>
      <c r="E508" s="150">
        <v>1.2311620267234499E-3</v>
      </c>
      <c r="F508" s="151">
        <v>1.39989696350571E-3</v>
      </c>
    </row>
    <row r="509" spans="1:6" x14ac:dyDescent="0.35">
      <c r="A509" s="5" t="s">
        <v>357</v>
      </c>
      <c r="B509" s="6" t="s">
        <v>468</v>
      </c>
      <c r="C509" s="6" t="s">
        <v>479</v>
      </c>
      <c r="D509" s="9">
        <v>1119</v>
      </c>
      <c r="E509" s="150">
        <v>1.19320137528454E-4</v>
      </c>
      <c r="F509" s="151">
        <v>1.36458563732791E-4</v>
      </c>
    </row>
    <row r="510" spans="1:6" x14ac:dyDescent="0.35">
      <c r="A510" s="5" t="s">
        <v>357</v>
      </c>
      <c r="B510" s="6" t="s">
        <v>468</v>
      </c>
      <c r="C510" s="6" t="s">
        <v>480</v>
      </c>
      <c r="D510" s="9">
        <v>376</v>
      </c>
      <c r="E510" s="150">
        <v>4.0093272306254602E-5</v>
      </c>
      <c r="F510" s="151">
        <v>4.8785506309493302E-5</v>
      </c>
    </row>
    <row r="511" spans="1:6" x14ac:dyDescent="0.35">
      <c r="A511" s="5" t="s">
        <v>357</v>
      </c>
      <c r="B511" s="6" t="s">
        <v>468</v>
      </c>
      <c r="C511" s="6" t="s">
        <v>481</v>
      </c>
      <c r="D511" s="9">
        <v>4296</v>
      </c>
      <c r="E511" s="150">
        <v>4.5808696230763198E-4</v>
      </c>
      <c r="F511" s="151">
        <v>5.2576029001815696E-4</v>
      </c>
    </row>
    <row r="512" spans="1:6" x14ac:dyDescent="0.35">
      <c r="A512" s="5" t="s">
        <v>357</v>
      </c>
      <c r="B512" s="6" t="s">
        <v>468</v>
      </c>
      <c r="C512" s="6" t="s">
        <v>482</v>
      </c>
      <c r="D512" s="9">
        <v>7048</v>
      </c>
      <c r="E512" s="150">
        <v>7.5153559365553804E-4</v>
      </c>
      <c r="F512" s="151">
        <v>7.3847659308559101E-4</v>
      </c>
    </row>
    <row r="513" spans="1:6" x14ac:dyDescent="0.35">
      <c r="A513" s="5" t="s">
        <v>357</v>
      </c>
      <c r="B513" s="6" t="s">
        <v>483</v>
      </c>
      <c r="C513" s="6" t="s">
        <v>483</v>
      </c>
      <c r="D513" s="9">
        <v>7122</v>
      </c>
      <c r="E513" s="150">
        <v>7.5942629086474798E-4</v>
      </c>
      <c r="F513" s="151">
        <v>1.3335994067245501E-3</v>
      </c>
    </row>
    <row r="514" spans="1:6" x14ac:dyDescent="0.35">
      <c r="A514" s="5" t="s">
        <v>357</v>
      </c>
      <c r="B514" s="6" t="s">
        <v>484</v>
      </c>
      <c r="C514" s="6" t="s">
        <v>484</v>
      </c>
      <c r="D514" s="9">
        <v>9147</v>
      </c>
      <c r="E514" s="150">
        <v>9.7535415368433696E-4</v>
      </c>
      <c r="F514" s="151">
        <v>1.1887493515643601E-3</v>
      </c>
    </row>
    <row r="515" spans="1:6" x14ac:dyDescent="0.35">
      <c r="A515" s="5" t="s">
        <v>357</v>
      </c>
      <c r="B515" s="6" t="s">
        <v>485</v>
      </c>
      <c r="C515" s="6" t="s">
        <v>485</v>
      </c>
      <c r="D515" s="9">
        <v>2707</v>
      </c>
      <c r="E515" s="150">
        <v>2.8865023439636001E-4</v>
      </c>
      <c r="F515" s="151">
        <v>3.80260704892979E-4</v>
      </c>
    </row>
    <row r="516" spans="1:6" x14ac:dyDescent="0.35">
      <c r="A516" s="5" t="s">
        <v>357</v>
      </c>
      <c r="B516" s="6" t="s">
        <v>485</v>
      </c>
      <c r="C516" s="6" t="s">
        <v>486</v>
      </c>
      <c r="D516" s="9">
        <v>2826</v>
      </c>
      <c r="E516" s="150">
        <v>3.01339328557116E-4</v>
      </c>
      <c r="F516" s="151">
        <v>6.7675101678734599E-4</v>
      </c>
    </row>
    <row r="517" spans="1:6" x14ac:dyDescent="0.35">
      <c r="A517" s="5" t="s">
        <v>357</v>
      </c>
      <c r="B517" s="6" t="s">
        <v>487</v>
      </c>
      <c r="C517" s="6" t="s">
        <v>488</v>
      </c>
      <c r="D517" s="9">
        <v>34</v>
      </c>
      <c r="E517" s="150">
        <v>3.6254554745017399E-6</v>
      </c>
      <c r="F517" s="151">
        <v>5.1627385903408699E-6</v>
      </c>
    </row>
    <row r="518" spans="1:6" x14ac:dyDescent="0.35">
      <c r="A518" s="5" t="s">
        <v>357</v>
      </c>
      <c r="B518" s="6" t="s">
        <v>489</v>
      </c>
      <c r="C518" s="6" t="s">
        <v>490</v>
      </c>
      <c r="D518" s="9">
        <v>21</v>
      </c>
      <c r="E518" s="150">
        <v>2.2392519107216701E-6</v>
      </c>
      <c r="F518" s="151">
        <v>5.8548547903038504E-6</v>
      </c>
    </row>
    <row r="519" spans="1:6" x14ac:dyDescent="0.35">
      <c r="A519" s="5" t="s">
        <v>357</v>
      </c>
      <c r="B519" s="6" t="s">
        <v>489</v>
      </c>
      <c r="C519" s="6" t="s">
        <v>491</v>
      </c>
      <c r="D519" s="9">
        <v>38</v>
      </c>
      <c r="E519" s="150">
        <v>4.0519796479725402E-6</v>
      </c>
      <c r="F519" s="151">
        <v>5.3465869575367298E-6</v>
      </c>
    </row>
    <row r="520" spans="1:6" x14ac:dyDescent="0.35">
      <c r="A520" s="5" t="s">
        <v>357</v>
      </c>
      <c r="B520" s="6" t="s">
        <v>489</v>
      </c>
      <c r="C520" s="6" t="s">
        <v>492</v>
      </c>
      <c r="D520" s="9">
        <v>33</v>
      </c>
      <c r="E520" s="150">
        <v>3.51882443113405E-6</v>
      </c>
      <c r="F520" s="151">
        <v>3.9582755551219696E-6</v>
      </c>
    </row>
    <row r="521" spans="1:6" x14ac:dyDescent="0.35">
      <c r="A521" s="5" t="s">
        <v>357</v>
      </c>
      <c r="B521" s="6" t="s">
        <v>489</v>
      </c>
      <c r="C521" s="6" t="s">
        <v>493</v>
      </c>
      <c r="D521" s="9">
        <v>46</v>
      </c>
      <c r="E521" s="150">
        <v>4.90502799491413E-6</v>
      </c>
      <c r="F521" s="151">
        <v>1.02804026007347E-5</v>
      </c>
    </row>
    <row r="522" spans="1:6" x14ac:dyDescent="0.35">
      <c r="A522" s="5" t="s">
        <v>357</v>
      </c>
      <c r="B522" s="6" t="s">
        <v>489</v>
      </c>
      <c r="C522" s="6" t="s">
        <v>494</v>
      </c>
      <c r="D522" s="9">
        <v>31</v>
      </c>
      <c r="E522" s="150">
        <v>3.3055623443986501E-6</v>
      </c>
      <c r="F522" s="151">
        <v>3.6189403669643998E-6</v>
      </c>
    </row>
    <row r="523" spans="1:6" x14ac:dyDescent="0.35">
      <c r="A523" s="5" t="s">
        <v>357</v>
      </c>
      <c r="B523" s="6" t="s">
        <v>489</v>
      </c>
      <c r="C523" s="6" t="s">
        <v>495</v>
      </c>
      <c r="D523" s="9">
        <v>1905</v>
      </c>
      <c r="E523" s="150">
        <v>2.03132137615465E-4</v>
      </c>
      <c r="F523" s="151">
        <v>4.1624850489904898E-4</v>
      </c>
    </row>
    <row r="524" spans="1:6" x14ac:dyDescent="0.35">
      <c r="A524" s="5" t="s">
        <v>357</v>
      </c>
      <c r="B524" s="6" t="s">
        <v>489</v>
      </c>
      <c r="C524" s="6" t="s">
        <v>796</v>
      </c>
      <c r="D524" s="9">
        <v>30</v>
      </c>
      <c r="E524" s="150">
        <v>3.1989313010309501E-6</v>
      </c>
      <c r="F524" s="151">
        <v>6.21861328989939E-6</v>
      </c>
    </row>
    <row r="525" spans="1:6" x14ac:dyDescent="0.35">
      <c r="A525" s="5" t="s">
        <v>357</v>
      </c>
      <c r="B525" s="6" t="s">
        <v>489</v>
      </c>
      <c r="C525" s="6" t="s">
        <v>496</v>
      </c>
      <c r="D525" s="9">
        <v>64</v>
      </c>
      <c r="E525" s="150">
        <v>6.8243867755327001E-6</v>
      </c>
      <c r="F525" s="151">
        <v>1.06204321363875E-5</v>
      </c>
    </row>
    <row r="526" spans="1:6" x14ac:dyDescent="0.35">
      <c r="A526" s="5" t="s">
        <v>357</v>
      </c>
      <c r="B526" s="6" t="s">
        <v>497</v>
      </c>
      <c r="C526" s="6" t="s">
        <v>497</v>
      </c>
      <c r="D526" s="9">
        <v>6425</v>
      </c>
      <c r="E526" s="150">
        <v>6.8510445363746198E-4</v>
      </c>
      <c r="F526" s="151">
        <v>1.7789517484900999E-3</v>
      </c>
    </row>
    <row r="527" spans="1:6" x14ac:dyDescent="0.35">
      <c r="A527" s="5" t="s">
        <v>357</v>
      </c>
      <c r="B527" s="6" t="s">
        <v>498</v>
      </c>
      <c r="C527" s="6" t="s">
        <v>797</v>
      </c>
      <c r="D527" s="9">
        <v>3843</v>
      </c>
      <c r="E527" s="150">
        <v>4.0978309966206499E-4</v>
      </c>
      <c r="F527" s="151">
        <v>7.9610806034095902E-4</v>
      </c>
    </row>
    <row r="528" spans="1:6" x14ac:dyDescent="0.35">
      <c r="A528" s="5" t="s">
        <v>357</v>
      </c>
      <c r="B528" s="6" t="s">
        <v>498</v>
      </c>
      <c r="C528" s="6" t="s">
        <v>798</v>
      </c>
      <c r="D528" s="9">
        <v>1705</v>
      </c>
      <c r="E528" s="150">
        <v>1.8180592894192601E-4</v>
      </c>
      <c r="F528" s="151">
        <v>3.1880201368408899E-4</v>
      </c>
    </row>
    <row r="529" spans="1:6" x14ac:dyDescent="0.35">
      <c r="A529" s="5" t="s">
        <v>357</v>
      </c>
      <c r="B529" s="6" t="s">
        <v>499</v>
      </c>
      <c r="C529" s="6" t="s">
        <v>500</v>
      </c>
      <c r="D529" s="9">
        <v>1928</v>
      </c>
      <c r="E529" s="150">
        <v>2.0558465161292199E-4</v>
      </c>
      <c r="F529" s="151">
        <v>3.5371239537033701E-4</v>
      </c>
    </row>
    <row r="530" spans="1:6" x14ac:dyDescent="0.35">
      <c r="A530" s="5" t="s">
        <v>357</v>
      </c>
      <c r="B530" s="6" t="s">
        <v>499</v>
      </c>
      <c r="C530" s="6" t="s">
        <v>501</v>
      </c>
      <c r="D530" s="9">
        <v>377</v>
      </c>
      <c r="E530" s="150">
        <v>4.0199903349622298E-5</v>
      </c>
      <c r="F530" s="151">
        <v>6.6270019835302306E-5</v>
      </c>
    </row>
    <row r="531" spans="1:6" x14ac:dyDescent="0.35">
      <c r="A531" s="5" t="s">
        <v>357</v>
      </c>
      <c r="B531" s="6" t="s">
        <v>502</v>
      </c>
      <c r="C531" s="6" t="s">
        <v>799</v>
      </c>
      <c r="D531" s="9">
        <v>11</v>
      </c>
      <c r="E531" s="150">
        <v>1.17294147704468E-6</v>
      </c>
      <c r="F531" s="151">
        <v>2.9019321076995101E-6</v>
      </c>
    </row>
    <row r="532" spans="1:6" x14ac:dyDescent="0.35">
      <c r="A532" s="5" t="s">
        <v>357</v>
      </c>
      <c r="B532" s="6" t="s">
        <v>503</v>
      </c>
      <c r="C532" s="6" t="s">
        <v>503</v>
      </c>
      <c r="D532" s="9">
        <v>18761</v>
      </c>
      <c r="E532" s="150">
        <v>2.0005050046213902E-3</v>
      </c>
      <c r="F532" s="151">
        <v>1.4315371059026099E-3</v>
      </c>
    </row>
    <row r="533" spans="1:6" x14ac:dyDescent="0.35">
      <c r="A533" s="5" t="s">
        <v>357</v>
      </c>
      <c r="B533" s="6" t="s">
        <v>504</v>
      </c>
      <c r="C533" s="6" t="s">
        <v>505</v>
      </c>
      <c r="D533" s="9">
        <v>803</v>
      </c>
      <c r="E533" s="150">
        <v>8.5624727824261802E-5</v>
      </c>
      <c r="F533" s="151">
        <v>1.19418172159825E-4</v>
      </c>
    </row>
    <row r="534" spans="1:6" x14ac:dyDescent="0.35">
      <c r="A534" s="5" t="s">
        <v>357</v>
      </c>
      <c r="B534" s="6" t="s">
        <v>506</v>
      </c>
      <c r="C534" s="6" t="s">
        <v>507</v>
      </c>
      <c r="D534" s="9">
        <v>34930</v>
      </c>
      <c r="E534" s="150">
        <v>3.7246223448337001E-3</v>
      </c>
      <c r="F534" s="151">
        <v>4.5793701622353503E-3</v>
      </c>
    </row>
    <row r="535" spans="1:6" x14ac:dyDescent="0.35">
      <c r="A535" s="5" t="s">
        <v>357</v>
      </c>
      <c r="B535" s="6" t="s">
        <v>506</v>
      </c>
      <c r="C535" s="6" t="s">
        <v>508</v>
      </c>
      <c r="D535" s="9">
        <v>1963</v>
      </c>
      <c r="E535" s="150">
        <v>2.09316738130792E-4</v>
      </c>
      <c r="F535" s="151">
        <v>1.84976507343179E-4</v>
      </c>
    </row>
    <row r="536" spans="1:6" x14ac:dyDescent="0.35">
      <c r="A536" s="5" t="s">
        <v>357</v>
      </c>
      <c r="B536" s="6" t="s">
        <v>506</v>
      </c>
      <c r="C536" s="6" t="s">
        <v>509</v>
      </c>
      <c r="D536" s="9">
        <v>22</v>
      </c>
      <c r="E536" s="150">
        <v>2.3458829540893599E-6</v>
      </c>
      <c r="F536" s="151">
        <v>3.6465391241590099E-6</v>
      </c>
    </row>
    <row r="537" spans="1:6" x14ac:dyDescent="0.35">
      <c r="A537" s="5" t="s">
        <v>357</v>
      </c>
      <c r="B537" s="6" t="s">
        <v>506</v>
      </c>
      <c r="C537" s="6" t="s">
        <v>510</v>
      </c>
      <c r="D537" s="9">
        <v>831</v>
      </c>
      <c r="E537" s="150">
        <v>8.8610397038557393E-5</v>
      </c>
      <c r="F537" s="151">
        <v>1.2286219313992401E-4</v>
      </c>
    </row>
    <row r="538" spans="1:6" x14ac:dyDescent="0.35">
      <c r="A538" s="5" t="s">
        <v>357</v>
      </c>
      <c r="B538" s="6" t="s">
        <v>511</v>
      </c>
      <c r="C538" s="6" t="s">
        <v>512</v>
      </c>
      <c r="D538" s="9">
        <v>14744</v>
      </c>
      <c r="E538" s="150">
        <v>1.57216810341335E-3</v>
      </c>
      <c r="F538" s="151">
        <v>1.2564895192088801E-3</v>
      </c>
    </row>
    <row r="539" spans="1:6" s="75" customFormat="1" x14ac:dyDescent="0.35">
      <c r="A539" s="5" t="s">
        <v>357</v>
      </c>
      <c r="B539" s="6" t="s">
        <v>513</v>
      </c>
      <c r="C539" s="6" t="s">
        <v>514</v>
      </c>
      <c r="D539" s="9">
        <v>113</v>
      </c>
      <c r="E539" s="150">
        <v>1.2049307900549901E-5</v>
      </c>
      <c r="F539" s="151">
        <v>3.23900445471253E-5</v>
      </c>
    </row>
    <row r="540" spans="1:6" s="75" customFormat="1" x14ac:dyDescent="0.35">
      <c r="A540" s="5" t="s">
        <v>357</v>
      </c>
      <c r="B540" s="6" t="s">
        <v>513</v>
      </c>
      <c r="C540" s="6" t="s">
        <v>515</v>
      </c>
      <c r="D540" s="9">
        <v>8924</v>
      </c>
      <c r="E540" s="150">
        <v>9.5157543101334E-4</v>
      </c>
      <c r="F540" s="151">
        <v>1.86453852356163E-3</v>
      </c>
    </row>
    <row r="541" spans="1:6" s="75" customFormat="1" x14ac:dyDescent="0.35">
      <c r="A541" s="5" t="s">
        <v>357</v>
      </c>
      <c r="B541" s="6" t="s">
        <v>513</v>
      </c>
      <c r="C541" s="6" t="s">
        <v>516</v>
      </c>
      <c r="D541" s="9">
        <v>87</v>
      </c>
      <c r="E541" s="150">
        <v>9.2769007729897596E-6</v>
      </c>
      <c r="F541" s="151">
        <v>2.30672153816614E-5</v>
      </c>
    </row>
    <row r="542" spans="1:6" s="75" customFormat="1" x14ac:dyDescent="0.35">
      <c r="A542" s="5" t="s">
        <v>357</v>
      </c>
      <c r="B542" s="6" t="s">
        <v>517</v>
      </c>
      <c r="C542" s="6" t="s">
        <v>518</v>
      </c>
      <c r="D542" s="9">
        <v>15721</v>
      </c>
      <c r="E542" s="150">
        <v>1.6763466327835901E-3</v>
      </c>
      <c r="F542" s="151">
        <v>1.50396108983697E-3</v>
      </c>
    </row>
    <row r="543" spans="1:6" x14ac:dyDescent="0.35">
      <c r="A543" s="7" t="s">
        <v>357</v>
      </c>
      <c r="B543" s="8" t="s">
        <v>517</v>
      </c>
      <c r="C543" s="8" t="s">
        <v>519</v>
      </c>
      <c r="D543" s="10">
        <v>72050</v>
      </c>
      <c r="E543" s="152">
        <v>7.6827666746426696E-3</v>
      </c>
      <c r="F543" s="153">
        <v>5.5502973365573801E-3</v>
      </c>
    </row>
    <row r="544" spans="1:6" x14ac:dyDescent="0.35">
      <c r="A544" s="105" t="s">
        <v>826</v>
      </c>
    </row>
    <row r="545" spans="1:1" x14ac:dyDescent="0.35">
      <c r="A545" s="17" t="s">
        <v>662</v>
      </c>
    </row>
    <row r="546" spans="1:1" x14ac:dyDescent="0.35">
      <c r="A546" s="18" t="s">
        <v>807</v>
      </c>
    </row>
  </sheetData>
  <pageMargins left="0.7" right="0.7" top="0.75" bottom="0.75" header="0.3" footer="0.3"/>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47"/>
  <sheetViews>
    <sheetView showGridLines="0" workbookViewId="0"/>
  </sheetViews>
  <sheetFormatPr baseColWidth="10" defaultColWidth="8.7265625" defaultRowHeight="14.5" x14ac:dyDescent="0.35"/>
  <cols>
    <col min="1" max="1" width="15.54296875" customWidth="1"/>
    <col min="2" max="2" width="17.81640625" bestFit="1" customWidth="1"/>
    <col min="3" max="13" width="15.54296875" customWidth="1"/>
  </cols>
  <sheetData>
    <row r="1" spans="1:13" ht="15" x14ac:dyDescent="0.35">
      <c r="A1" s="3" t="s">
        <v>816</v>
      </c>
    </row>
    <row r="2" spans="1:13" x14ac:dyDescent="0.35">
      <c r="A2" s="1" t="str">
        <f>HYPERLINK("#'Sommaire'!A1", "Retour au sommaire")</f>
        <v>Retour au sommaire</v>
      </c>
    </row>
    <row r="3" spans="1:13" ht="14.15" customHeight="1" x14ac:dyDescent="0.35"/>
    <row r="4" spans="1:13" ht="14.15" customHeight="1" x14ac:dyDescent="0.35">
      <c r="A4" s="48"/>
      <c r="B4" s="48"/>
      <c r="C4" s="186" t="s">
        <v>686</v>
      </c>
      <c r="D4" s="186"/>
      <c r="E4" s="186"/>
      <c r="F4" s="186"/>
      <c r="G4" s="186"/>
      <c r="H4" s="186"/>
      <c r="I4" s="186"/>
      <c r="J4" s="186"/>
      <c r="K4" s="186"/>
      <c r="L4" s="186"/>
      <c r="M4" s="186"/>
    </row>
    <row r="5" spans="1:13" ht="29" x14ac:dyDescent="0.35">
      <c r="A5" s="4"/>
      <c r="B5" s="12" t="s">
        <v>664</v>
      </c>
      <c r="C5" s="49" t="s">
        <v>725</v>
      </c>
      <c r="D5" s="49" t="s">
        <v>14</v>
      </c>
      <c r="E5" s="49" t="s">
        <v>15</v>
      </c>
      <c r="F5" s="49" t="s">
        <v>726</v>
      </c>
      <c r="G5" s="49" t="s">
        <v>17</v>
      </c>
      <c r="H5" s="49" t="s">
        <v>18</v>
      </c>
      <c r="I5" s="49" t="s">
        <v>727</v>
      </c>
      <c r="J5" s="49" t="s">
        <v>728</v>
      </c>
      <c r="K5" s="49" t="s">
        <v>21</v>
      </c>
      <c r="L5" s="49" t="s">
        <v>729</v>
      </c>
      <c r="M5" s="49" t="s">
        <v>5</v>
      </c>
    </row>
    <row r="6" spans="1:13" ht="14.15" customHeight="1" x14ac:dyDescent="0.35">
      <c r="A6" s="183" t="s">
        <v>37</v>
      </c>
      <c r="B6" s="5" t="s">
        <v>8</v>
      </c>
      <c r="C6" s="23">
        <v>5.3905882556370202</v>
      </c>
      <c r="D6" s="23">
        <v>0.89234333932770804</v>
      </c>
      <c r="E6" s="23">
        <v>1.8381922349794799</v>
      </c>
      <c r="F6" s="23">
        <v>1.5393179093466101</v>
      </c>
      <c r="G6" s="23">
        <v>0.86489025683589205</v>
      </c>
      <c r="H6" s="23">
        <v>2.2886637155899798</v>
      </c>
      <c r="I6" s="23">
        <v>0.93790923133674597</v>
      </c>
      <c r="J6" s="23">
        <v>1.9156090053949399</v>
      </c>
      <c r="K6" s="23">
        <v>0.63479561488449299</v>
      </c>
      <c r="L6" s="51">
        <v>0.84483792133536195</v>
      </c>
      <c r="M6" s="55">
        <v>17.147147484668199</v>
      </c>
    </row>
    <row r="7" spans="1:13" ht="14.15" customHeight="1" x14ac:dyDescent="0.35">
      <c r="A7" s="184"/>
      <c r="B7" s="5" t="s">
        <v>14</v>
      </c>
      <c r="C7" s="23">
        <v>4.4903582781396301</v>
      </c>
      <c r="D7" s="23">
        <v>3.2610639330896598</v>
      </c>
      <c r="E7" s="23">
        <v>6.7220435869953601</v>
      </c>
      <c r="F7" s="23">
        <v>1.06741418638525</v>
      </c>
      <c r="G7" s="23">
        <v>0.54576268081091195</v>
      </c>
      <c r="H7" s="23">
        <v>1.8862322624380501</v>
      </c>
      <c r="I7" s="23">
        <v>2.4146535850715898</v>
      </c>
      <c r="J7" s="23">
        <v>1.7210175795384799</v>
      </c>
      <c r="K7" s="23">
        <v>0.248971702347908</v>
      </c>
      <c r="L7" s="51">
        <v>0.431033061258142</v>
      </c>
      <c r="M7" s="55">
        <v>22.788550856074998</v>
      </c>
    </row>
    <row r="8" spans="1:13" x14ac:dyDescent="0.35">
      <c r="A8" s="184"/>
      <c r="B8" s="5" t="s">
        <v>15</v>
      </c>
      <c r="C8" s="23">
        <v>3.4655352160181501</v>
      </c>
      <c r="D8" s="23">
        <v>3.40822678073161</v>
      </c>
      <c r="E8" s="23">
        <v>12.199169043019699</v>
      </c>
      <c r="F8" s="23">
        <v>0.71500628583693604</v>
      </c>
      <c r="G8" s="23">
        <v>0.32181951982338303</v>
      </c>
      <c r="H8" s="23">
        <v>2.16628338392665</v>
      </c>
      <c r="I8" s="23">
        <v>2.5436329071229302</v>
      </c>
      <c r="J8" s="23">
        <v>1.4502039064176899</v>
      </c>
      <c r="K8" s="23">
        <v>9.6740563578940897E-2</v>
      </c>
      <c r="L8" s="51">
        <v>0.34409591267285999</v>
      </c>
      <c r="M8" s="55">
        <v>26.710713519148801</v>
      </c>
    </row>
    <row r="9" spans="1:13" x14ac:dyDescent="0.35">
      <c r="A9" s="184"/>
      <c r="B9" s="5" t="s">
        <v>16</v>
      </c>
      <c r="C9" s="23">
        <v>4.2054892372949997</v>
      </c>
      <c r="D9" s="23">
        <v>0.63388392627013201</v>
      </c>
      <c r="E9" s="23">
        <v>1.0472778420095299</v>
      </c>
      <c r="F9" s="23">
        <v>4.1782418828658301</v>
      </c>
      <c r="G9" s="23">
        <v>1.5012555875486999</v>
      </c>
      <c r="H9" s="23">
        <v>1.6881061615841799</v>
      </c>
      <c r="I9" s="23">
        <v>0.71172299013940299</v>
      </c>
      <c r="J9" s="23">
        <v>3.0438829689306499</v>
      </c>
      <c r="K9" s="23">
        <v>0.79485687774774805</v>
      </c>
      <c r="L9" s="51">
        <v>0.58366042432231402</v>
      </c>
      <c r="M9" s="55">
        <v>18.3883778987135</v>
      </c>
    </row>
    <row r="10" spans="1:13" x14ac:dyDescent="0.35">
      <c r="A10" s="184"/>
      <c r="B10" s="5" t="s">
        <v>17</v>
      </c>
      <c r="C10" s="23">
        <v>3.7575094594880301</v>
      </c>
      <c r="D10" s="23">
        <v>0.52517597818504702</v>
      </c>
      <c r="E10" s="23">
        <v>0.66499672352928696</v>
      </c>
      <c r="F10" s="23">
        <v>2.3876487623396101</v>
      </c>
      <c r="G10" s="23">
        <v>3.62041558331748</v>
      </c>
      <c r="H10" s="23">
        <v>0.45808231339970801</v>
      </c>
      <c r="I10" s="23">
        <v>1.0318451814742</v>
      </c>
      <c r="J10" s="23">
        <v>0.57358319064831798</v>
      </c>
      <c r="K10" s="23">
        <v>0.44938381212082801</v>
      </c>
      <c r="L10" s="51">
        <v>0.60262751812628201</v>
      </c>
      <c r="M10" s="55">
        <v>14.071268522628801</v>
      </c>
    </row>
    <row r="11" spans="1:13" x14ac:dyDescent="0.35">
      <c r="A11" s="184"/>
      <c r="B11" s="5" t="s">
        <v>18</v>
      </c>
      <c r="C11" s="23">
        <v>4.3252931672486596</v>
      </c>
      <c r="D11" s="23">
        <v>0.71617240840152196</v>
      </c>
      <c r="E11" s="23">
        <v>2.2542763329337601</v>
      </c>
      <c r="F11" s="23">
        <v>1.3086569031114801</v>
      </c>
      <c r="G11" s="23">
        <v>0.27337259602856101</v>
      </c>
      <c r="H11" s="23">
        <v>8.6686089539792608</v>
      </c>
      <c r="I11" s="23">
        <v>0.22653880231406701</v>
      </c>
      <c r="J11" s="23">
        <v>5.4725386980768196</v>
      </c>
      <c r="K11" s="23">
        <v>0.83201125762234895</v>
      </c>
      <c r="L11" s="51">
        <v>1.2669932766977601</v>
      </c>
      <c r="M11" s="55">
        <v>25.344462396414201</v>
      </c>
    </row>
    <row r="12" spans="1:13" x14ac:dyDescent="0.35">
      <c r="A12" s="184"/>
      <c r="B12" s="5" t="s">
        <v>19</v>
      </c>
      <c r="C12" s="23">
        <v>3.7184970215365798</v>
      </c>
      <c r="D12" s="23">
        <v>2.2148421305286998</v>
      </c>
      <c r="E12" s="23">
        <v>4.9196796788060002</v>
      </c>
      <c r="F12" s="23">
        <v>0.87752296580767597</v>
      </c>
      <c r="G12" s="23">
        <v>0.81175674791071195</v>
      </c>
      <c r="H12" s="23">
        <v>0.338170154269131</v>
      </c>
      <c r="I12" s="23">
        <v>8.1479630801457592</v>
      </c>
      <c r="J12" s="23">
        <v>0.26618516659756902</v>
      </c>
      <c r="K12" s="23">
        <v>4.6826245390473302E-2</v>
      </c>
      <c r="L12" s="51">
        <v>0.225534050492047</v>
      </c>
      <c r="M12" s="55">
        <v>21.5669772414847</v>
      </c>
    </row>
    <row r="13" spans="1:13" x14ac:dyDescent="0.35">
      <c r="A13" s="184"/>
      <c r="B13" s="5" t="s">
        <v>20</v>
      </c>
      <c r="C13" s="23">
        <v>2.9108974358974402</v>
      </c>
      <c r="D13" s="23">
        <v>0.59538954635108499</v>
      </c>
      <c r="E13" s="23">
        <v>1.6306459566075</v>
      </c>
      <c r="F13" s="23">
        <v>2.4810157790926999</v>
      </c>
      <c r="G13" s="23">
        <v>0.354043392504931</v>
      </c>
      <c r="H13" s="23">
        <v>6.8546844181459603</v>
      </c>
      <c r="I13" s="23">
        <v>0.184787968441815</v>
      </c>
      <c r="J13" s="23">
        <v>17.8287968441815</v>
      </c>
      <c r="K13" s="23">
        <v>0.288979289940828</v>
      </c>
      <c r="L13" s="51">
        <v>0.80120808678500999</v>
      </c>
      <c r="M13" s="55">
        <v>33.9304487179487</v>
      </c>
    </row>
    <row r="14" spans="1:13" x14ac:dyDescent="0.35">
      <c r="A14" s="184"/>
      <c r="B14" s="5" t="s">
        <v>21</v>
      </c>
      <c r="C14" s="23">
        <v>4.1097159575765003</v>
      </c>
      <c r="D14" s="23">
        <v>0.22138242106546399</v>
      </c>
      <c r="E14" s="23">
        <v>0.374801901743265</v>
      </c>
      <c r="F14" s="23">
        <v>2.2892844081433599</v>
      </c>
      <c r="G14" s="23">
        <v>0.91198342069974403</v>
      </c>
      <c r="H14" s="23">
        <v>3.4676337925149299</v>
      </c>
      <c r="I14" s="23">
        <v>0.11806656101426299</v>
      </c>
      <c r="J14" s="23">
        <v>1.1241618919907399</v>
      </c>
      <c r="K14" s="23">
        <v>14.253809581860301</v>
      </c>
      <c r="L14" s="51">
        <v>0.95452883091551899</v>
      </c>
      <c r="M14" s="55">
        <v>27.8253687675241</v>
      </c>
    </row>
    <row r="15" spans="1:13" ht="15" thickBot="1" x14ac:dyDescent="0.4">
      <c r="A15" s="184"/>
      <c r="B15" s="5" t="s">
        <v>22</v>
      </c>
      <c r="C15" s="50">
        <v>4.4408854692498201</v>
      </c>
      <c r="D15" s="50">
        <v>0.49918700915013198</v>
      </c>
      <c r="E15" s="50">
        <v>1.0517551037758901</v>
      </c>
      <c r="F15" s="50">
        <v>1.2895735251920899</v>
      </c>
      <c r="G15" s="50">
        <v>0.77848390490663899</v>
      </c>
      <c r="H15" s="50">
        <v>4.22511876042807</v>
      </c>
      <c r="I15" s="50">
        <v>0.331551484106826</v>
      </c>
      <c r="J15" s="50">
        <v>2.7524256883853901</v>
      </c>
      <c r="K15" s="50">
        <v>0.87472501780078005</v>
      </c>
      <c r="L15" s="52">
        <v>3.3223057058142098</v>
      </c>
      <c r="M15" s="59">
        <v>19.5660116688098</v>
      </c>
    </row>
    <row r="16" spans="1:13" x14ac:dyDescent="0.35">
      <c r="A16" s="185"/>
      <c r="B16" s="5" t="s">
        <v>5</v>
      </c>
      <c r="C16" s="53">
        <v>5.0034399651188597</v>
      </c>
      <c r="D16" s="53">
        <v>0.95222567883137499</v>
      </c>
      <c r="E16" s="53">
        <v>2.1284530054220898</v>
      </c>
      <c r="F16" s="53">
        <v>1.51769335091657</v>
      </c>
      <c r="G16" s="53">
        <v>0.91627724085908202</v>
      </c>
      <c r="H16" s="53">
        <v>2.22453663455854</v>
      </c>
      <c r="I16" s="53">
        <v>0.99885512824971001</v>
      </c>
      <c r="J16" s="53">
        <v>1.93434107013409</v>
      </c>
      <c r="K16" s="53">
        <v>0.625527965097461</v>
      </c>
      <c r="L16" s="54">
        <v>0.83623519089666498</v>
      </c>
      <c r="M16" s="60">
        <v>17.137585230084401</v>
      </c>
    </row>
    <row r="17" spans="1:13" ht="5.15" customHeight="1" x14ac:dyDescent="0.35">
      <c r="A17" s="5"/>
      <c r="B17" s="5"/>
      <c r="C17" s="27"/>
      <c r="D17" s="27"/>
      <c r="E17" s="27"/>
      <c r="F17" s="27"/>
      <c r="G17" s="27"/>
      <c r="H17" s="27"/>
      <c r="I17" s="27"/>
      <c r="J17" s="27"/>
      <c r="K17" s="27"/>
      <c r="L17" s="27"/>
      <c r="M17" s="27"/>
    </row>
    <row r="18" spans="1:13" x14ac:dyDescent="0.35">
      <c r="A18" s="183" t="s">
        <v>4</v>
      </c>
      <c r="B18" s="5" t="s">
        <v>8</v>
      </c>
      <c r="C18" s="23">
        <v>3.1258044799194602</v>
      </c>
      <c r="D18" s="23">
        <v>0.35195771761406502</v>
      </c>
      <c r="E18" s="23">
        <v>0.256546698785939</v>
      </c>
      <c r="F18" s="23">
        <v>3.0899339637339902</v>
      </c>
      <c r="G18" s="23">
        <v>4.4175505459077904</v>
      </c>
      <c r="H18" s="23">
        <v>0.26237131317489398</v>
      </c>
      <c r="I18" s="23">
        <v>2.5368952168650201</v>
      </c>
      <c r="J18" s="23">
        <v>8.0010546626877094E-2</v>
      </c>
      <c r="K18" s="23">
        <v>0.220017018420643</v>
      </c>
      <c r="L18" s="51">
        <v>0.719016287347643</v>
      </c>
      <c r="M18" s="55">
        <v>15.060103788396299</v>
      </c>
    </row>
    <row r="19" spans="1:13" x14ac:dyDescent="0.35">
      <c r="A19" s="184"/>
      <c r="B19" s="5" t="s">
        <v>14</v>
      </c>
      <c r="C19" s="23">
        <v>3.1993307563607001</v>
      </c>
      <c r="D19" s="23">
        <v>1.98159579991923</v>
      </c>
      <c r="E19" s="23">
        <v>1.3430450585588201</v>
      </c>
      <c r="F19" s="23">
        <v>1.7015519529221701</v>
      </c>
      <c r="G19" s="23">
        <v>2.7467835919921502</v>
      </c>
      <c r="H19" s="23">
        <v>0.16736860324236999</v>
      </c>
      <c r="I19" s="23">
        <v>8.1193099867305101</v>
      </c>
      <c r="J19" s="23">
        <v>6.9232100617319603E-2</v>
      </c>
      <c r="K19" s="23">
        <v>5.8212657935729502E-2</v>
      </c>
      <c r="L19" s="51">
        <v>0.27825535106444399</v>
      </c>
      <c r="M19" s="55">
        <v>19.6646858593435</v>
      </c>
    </row>
    <row r="20" spans="1:13" x14ac:dyDescent="0.35">
      <c r="A20" s="184"/>
      <c r="B20" s="5" t="s">
        <v>15</v>
      </c>
      <c r="C20" s="23">
        <v>2.2045921864290601</v>
      </c>
      <c r="D20" s="23">
        <v>1.78118574366004</v>
      </c>
      <c r="E20" s="23">
        <v>4.9705277587388599</v>
      </c>
      <c r="F20" s="23">
        <v>1.0659698423577799</v>
      </c>
      <c r="G20" s="23">
        <v>1.8526387936943101</v>
      </c>
      <c r="H20" s="23">
        <v>0.117717614804661</v>
      </c>
      <c r="I20" s="23">
        <v>10.394448252227599</v>
      </c>
      <c r="J20" s="23">
        <v>1.74777244688143E-2</v>
      </c>
      <c r="K20" s="23">
        <v>3.9924605894448302E-2</v>
      </c>
      <c r="L20" s="51">
        <v>0.19276901987662801</v>
      </c>
      <c r="M20" s="55">
        <v>22.6372515421522</v>
      </c>
    </row>
    <row r="21" spans="1:13" x14ac:dyDescent="0.35">
      <c r="A21" s="184"/>
      <c r="B21" s="5" t="s">
        <v>16</v>
      </c>
      <c r="C21" s="23">
        <v>1.8420488036224401</v>
      </c>
      <c r="D21" s="23">
        <v>0.167696112196389</v>
      </c>
      <c r="E21" s="23">
        <v>0.114545105522872</v>
      </c>
      <c r="F21" s="23">
        <v>4.4485145496222902</v>
      </c>
      <c r="G21" s="23">
        <v>5.3319933603586298</v>
      </c>
      <c r="H21" s="23">
        <v>0.31811560654478899</v>
      </c>
      <c r="I21" s="23">
        <v>1.2052981628067201</v>
      </c>
      <c r="J21" s="23">
        <v>0.15948689574182201</v>
      </c>
      <c r="K21" s="23">
        <v>0.26377894962680198</v>
      </c>
      <c r="L21" s="51">
        <v>0.394132725075938</v>
      </c>
      <c r="M21" s="55">
        <v>14.2456102711187</v>
      </c>
    </row>
    <row r="22" spans="1:13" x14ac:dyDescent="0.35">
      <c r="A22" s="184"/>
      <c r="B22" s="5" t="s">
        <v>17</v>
      </c>
      <c r="C22" s="23">
        <v>1.5678522204211101</v>
      </c>
      <c r="D22" s="23">
        <v>0.16841913644992701</v>
      </c>
      <c r="E22" s="23">
        <v>0.123741992527804</v>
      </c>
      <c r="F22" s="23">
        <v>2.9377172527977402</v>
      </c>
      <c r="G22" s="23">
        <v>5.8559045084560601</v>
      </c>
      <c r="H22" s="23">
        <v>0.193730983607978</v>
      </c>
      <c r="I22" s="23">
        <v>1.68177286951396</v>
      </c>
      <c r="J22" s="23">
        <v>8.47080035713976E-2</v>
      </c>
      <c r="K22" s="23">
        <v>0.172831372820971</v>
      </c>
      <c r="L22" s="51">
        <v>0.40168687858114999</v>
      </c>
      <c r="M22" s="55">
        <v>13.1883652187481</v>
      </c>
    </row>
    <row r="23" spans="1:13" x14ac:dyDescent="0.35">
      <c r="A23" s="184"/>
      <c r="B23" s="5" t="s">
        <v>18</v>
      </c>
      <c r="C23" s="23">
        <v>1.9372347371857701</v>
      </c>
      <c r="D23" s="23">
        <v>0.14487430623571701</v>
      </c>
      <c r="E23" s="23">
        <v>0.109043421482207</v>
      </c>
      <c r="F23" s="23">
        <v>5.0585210577864803</v>
      </c>
      <c r="G23" s="23">
        <v>3.3858145608880199</v>
      </c>
      <c r="H23" s="23">
        <v>2.5462781586679699</v>
      </c>
      <c r="I23" s="23">
        <v>0.22894221351616101</v>
      </c>
      <c r="J23" s="23">
        <v>0.64234410708455802</v>
      </c>
      <c r="K23" s="23">
        <v>0.55607247796278203</v>
      </c>
      <c r="L23" s="51">
        <v>0.67401240613777302</v>
      </c>
      <c r="M23" s="55">
        <v>15.2831374469474</v>
      </c>
    </row>
    <row r="24" spans="1:13" x14ac:dyDescent="0.35">
      <c r="A24" s="184"/>
      <c r="B24" s="5" t="s">
        <v>19</v>
      </c>
      <c r="C24" s="23">
        <v>2.0189410589410599</v>
      </c>
      <c r="D24" s="23">
        <v>0.80783216783216805</v>
      </c>
      <c r="E24" s="23">
        <v>0.88735264735264696</v>
      </c>
      <c r="F24" s="23">
        <v>1.07916083916084</v>
      </c>
      <c r="G24" s="23">
        <v>2.5810989010988998</v>
      </c>
      <c r="H24" s="23">
        <v>0.04</v>
      </c>
      <c r="I24" s="23">
        <v>13.162797202797201</v>
      </c>
      <c r="J24" s="23">
        <v>5.1948051948051896E-3</v>
      </c>
      <c r="K24" s="23">
        <v>1.03896103896104E-2</v>
      </c>
      <c r="L24" s="51">
        <v>0.15560439560439601</v>
      </c>
      <c r="M24" s="55">
        <v>20.748371628371601</v>
      </c>
    </row>
    <row r="25" spans="1:13" x14ac:dyDescent="0.35">
      <c r="A25" s="184"/>
      <c r="B25" s="5" t="s">
        <v>20</v>
      </c>
      <c r="C25" s="23">
        <v>1.0832782551222699</v>
      </c>
      <c r="D25" s="23">
        <v>0.112690019828156</v>
      </c>
      <c r="E25" s="23">
        <v>5.9484467944481201E-2</v>
      </c>
      <c r="F25" s="23">
        <v>5.51123595505618</v>
      </c>
      <c r="G25" s="23">
        <v>2.80667547918044</v>
      </c>
      <c r="H25" s="23">
        <v>1.42630535360212</v>
      </c>
      <c r="I25" s="23">
        <v>0.111698612029081</v>
      </c>
      <c r="J25" s="23">
        <v>4.9451421017845298</v>
      </c>
      <c r="K25" s="23">
        <v>0.171183079973562</v>
      </c>
      <c r="L25" s="51">
        <v>0.45472571050892302</v>
      </c>
      <c r="M25" s="55">
        <v>16.682419035029699</v>
      </c>
    </row>
    <row r="26" spans="1:13" x14ac:dyDescent="0.35">
      <c r="A26" s="184"/>
      <c r="B26" s="5" t="s">
        <v>21</v>
      </c>
      <c r="C26" s="23">
        <v>1.7759237187127499</v>
      </c>
      <c r="D26" s="23">
        <v>8.3730631704410002E-2</v>
      </c>
      <c r="E26" s="23">
        <v>4.2908224076281302E-2</v>
      </c>
      <c r="F26" s="23">
        <v>4.37812872467223</v>
      </c>
      <c r="G26" s="23">
        <v>3.9722884386174</v>
      </c>
      <c r="H26" s="23">
        <v>0.50357568533968999</v>
      </c>
      <c r="I26" s="23">
        <v>0.18176400476758001</v>
      </c>
      <c r="J26" s="23">
        <v>0.14004767580452901</v>
      </c>
      <c r="K26" s="23">
        <v>8.3837902264600697</v>
      </c>
      <c r="L26" s="51">
        <v>0.40286054827175199</v>
      </c>
      <c r="M26" s="55">
        <v>19.865017878426698</v>
      </c>
    </row>
    <row r="27" spans="1:13" ht="15" thickBot="1" x14ac:dyDescent="0.4">
      <c r="A27" s="184"/>
      <c r="B27" s="5" t="s">
        <v>22</v>
      </c>
      <c r="C27" s="23">
        <v>1.95773266228781</v>
      </c>
      <c r="D27" s="23">
        <v>0.17290795871364001</v>
      </c>
      <c r="E27" s="23">
        <v>0.105305809093236</v>
      </c>
      <c r="F27" s="23">
        <v>2.4916830162927601</v>
      </c>
      <c r="G27" s="23">
        <v>4.0742557365862</v>
      </c>
      <c r="H27" s="23">
        <v>0.29715089994028798</v>
      </c>
      <c r="I27" s="23">
        <v>0.858099462594899</v>
      </c>
      <c r="J27" s="23">
        <v>0.12901987545849999</v>
      </c>
      <c r="K27" s="23">
        <v>0.194660069947966</v>
      </c>
      <c r="L27" s="51">
        <v>3.5260598822826901</v>
      </c>
      <c r="M27" s="55">
        <v>13.806875373198</v>
      </c>
    </row>
    <row r="28" spans="1:13" ht="15" thickBot="1" x14ac:dyDescent="0.4">
      <c r="A28" s="185"/>
      <c r="B28" s="5" t="s">
        <v>5</v>
      </c>
      <c r="C28" s="56">
        <v>1.85034834059339</v>
      </c>
      <c r="D28" s="57">
        <v>0.243675241568171</v>
      </c>
      <c r="E28" s="57">
        <v>0.20579763610823401</v>
      </c>
      <c r="F28" s="57">
        <v>2.7949260042283299</v>
      </c>
      <c r="G28" s="57">
        <v>4.7926486655220897</v>
      </c>
      <c r="H28" s="57">
        <v>0.221327525291939</v>
      </c>
      <c r="I28" s="57">
        <v>2.3369255218014402</v>
      </c>
      <c r="J28" s="57">
        <v>0.10616229408175699</v>
      </c>
      <c r="K28" s="57">
        <v>0.19961122068192499</v>
      </c>
      <c r="L28" s="58">
        <v>0.58651758729798398</v>
      </c>
      <c r="M28" s="61">
        <v>13.337940037175199</v>
      </c>
    </row>
    <row r="29" spans="1:13" ht="5.15" customHeight="1" x14ac:dyDescent="0.35">
      <c r="A29" s="5"/>
      <c r="B29" s="5"/>
      <c r="C29" s="27"/>
      <c r="D29" s="27"/>
      <c r="E29" s="27"/>
      <c r="F29" s="27"/>
      <c r="G29" s="27"/>
      <c r="H29" s="27"/>
      <c r="I29" s="27"/>
      <c r="J29" s="27"/>
      <c r="K29" s="27"/>
      <c r="L29" s="27"/>
      <c r="M29" s="27"/>
    </row>
    <row r="30" spans="1:13" x14ac:dyDescent="0.35">
      <c r="A30" s="183" t="s">
        <v>32</v>
      </c>
      <c r="B30" s="5" t="s">
        <v>8</v>
      </c>
      <c r="C30" s="23">
        <v>3.0933312509761</v>
      </c>
      <c r="D30" s="23">
        <v>0.36689052006871797</v>
      </c>
      <c r="E30" s="23">
        <v>0.228455411525847</v>
      </c>
      <c r="F30" s="23">
        <v>0.45903482742464502</v>
      </c>
      <c r="G30" s="23">
        <v>5.3046072153677999</v>
      </c>
      <c r="H30" s="23">
        <v>2.7455880056223601E-2</v>
      </c>
      <c r="I30" s="23">
        <v>2.7271279087927498</v>
      </c>
      <c r="J30" s="23">
        <v>2.9673590504451001E-3</v>
      </c>
      <c r="K30" s="23">
        <v>2.6050288927065401E-2</v>
      </c>
      <c r="L30" s="51">
        <v>0.51819459628299203</v>
      </c>
      <c r="M30" s="55">
        <v>12.7541152584726</v>
      </c>
    </row>
    <row r="31" spans="1:13" x14ac:dyDescent="0.35">
      <c r="A31" s="184"/>
      <c r="B31" s="5" t="s">
        <v>14</v>
      </c>
      <c r="C31" s="23">
        <v>3.03289557567257</v>
      </c>
      <c r="D31" s="23">
        <v>1.78248119342088</v>
      </c>
      <c r="E31" s="23">
        <v>0.92222363891368098</v>
      </c>
      <c r="F31" s="23">
        <v>0.303455310467933</v>
      </c>
      <c r="G31" s="23">
        <v>3.9326788218793798</v>
      </c>
      <c r="H31" s="23">
        <v>2.39704194823409E-2</v>
      </c>
      <c r="I31" s="23">
        <v>7.6727017722810196</v>
      </c>
      <c r="J31" s="23">
        <v>1.6575290067576201E-3</v>
      </c>
      <c r="K31" s="23">
        <v>1.6957796761443301E-2</v>
      </c>
      <c r="L31" s="51">
        <v>0.28458498023715401</v>
      </c>
      <c r="M31" s="55">
        <v>17.973607038123198</v>
      </c>
    </row>
    <row r="32" spans="1:13" x14ac:dyDescent="0.35">
      <c r="A32" s="184"/>
      <c r="B32" s="5" t="s">
        <v>15</v>
      </c>
      <c r="C32" s="23">
        <v>1.8445558739254999</v>
      </c>
      <c r="D32" s="23">
        <v>1.1966332378223501</v>
      </c>
      <c r="E32" s="23">
        <v>4.1067335243552998</v>
      </c>
      <c r="F32" s="23">
        <v>0.19699140401146101</v>
      </c>
      <c r="G32" s="23">
        <v>2.8484957020057302</v>
      </c>
      <c r="H32" s="23">
        <v>1.2177650429799401E-2</v>
      </c>
      <c r="I32" s="23">
        <v>10.630372492836701</v>
      </c>
      <c r="J32" s="23">
        <v>7.1633237822349601E-4</v>
      </c>
      <c r="K32" s="23">
        <v>6.4469914040114597E-3</v>
      </c>
      <c r="L32" s="51">
        <v>0.187320916905444</v>
      </c>
      <c r="M32" s="55">
        <v>21.030444126074499</v>
      </c>
    </row>
    <row r="33" spans="1:13" x14ac:dyDescent="0.35">
      <c r="A33" s="184"/>
      <c r="B33" s="5" t="s">
        <v>16</v>
      </c>
      <c r="C33" s="23">
        <v>1.2272343191420201</v>
      </c>
      <c r="D33" s="23">
        <v>0.122521936951576</v>
      </c>
      <c r="E33" s="23">
        <v>7.3578160545986399E-2</v>
      </c>
      <c r="F33" s="23">
        <v>2.05394865128372</v>
      </c>
      <c r="G33" s="23">
        <v>7.0047448813779702</v>
      </c>
      <c r="H33" s="23">
        <v>3.7244068898277499E-2</v>
      </c>
      <c r="I33" s="23">
        <v>1.1934351641209</v>
      </c>
      <c r="J33" s="23">
        <v>6.8248293792655202E-3</v>
      </c>
      <c r="K33" s="23">
        <v>4.4068898277543102E-2</v>
      </c>
      <c r="L33" s="51">
        <v>0.35138121546961298</v>
      </c>
      <c r="M33" s="55">
        <v>12.1149821254469</v>
      </c>
    </row>
    <row r="34" spans="1:13" x14ac:dyDescent="0.35">
      <c r="A34" s="184"/>
      <c r="B34" s="5" t="s">
        <v>17</v>
      </c>
      <c r="C34" s="23">
        <v>0.65972660357518398</v>
      </c>
      <c r="D34" s="23">
        <v>8.6225026288117804E-2</v>
      </c>
      <c r="E34" s="23">
        <v>6.6657522973529004E-2</v>
      </c>
      <c r="F34" s="23">
        <v>0.263146344808668</v>
      </c>
      <c r="G34" s="23">
        <v>5.9490604855301097</v>
      </c>
      <c r="H34" s="23">
        <v>1.3898413569240599E-2</v>
      </c>
      <c r="I34" s="23">
        <v>1.2685045489873401</v>
      </c>
      <c r="J34" s="23">
        <v>1.66415215105381E-3</v>
      </c>
      <c r="K34" s="23">
        <v>1.7071275088008001E-2</v>
      </c>
      <c r="L34" s="51">
        <v>0.28594157180085</v>
      </c>
      <c r="M34" s="55">
        <v>8.6118959447720904</v>
      </c>
    </row>
    <row r="35" spans="1:13" x14ac:dyDescent="0.35">
      <c r="A35" s="184"/>
      <c r="B35" s="5" t="s">
        <v>18</v>
      </c>
      <c r="C35" s="23">
        <v>1.37566137566138</v>
      </c>
      <c r="D35" s="23">
        <v>0.15784832451499101</v>
      </c>
      <c r="E35" s="23">
        <v>6.8783068783068793E-2</v>
      </c>
      <c r="F35" s="23">
        <v>0.82716049382716095</v>
      </c>
      <c r="G35" s="23">
        <v>6.2619047619047601</v>
      </c>
      <c r="H35" s="23">
        <v>1.5326278659612</v>
      </c>
      <c r="I35" s="23">
        <v>0.60052910052910102</v>
      </c>
      <c r="J35" s="23">
        <v>7.0546737213403902E-3</v>
      </c>
      <c r="K35" s="23">
        <v>8.2010582010582006E-2</v>
      </c>
      <c r="L35" s="51">
        <v>0.74514991181657897</v>
      </c>
      <c r="M35" s="55">
        <v>11.658730158730201</v>
      </c>
    </row>
    <row r="36" spans="1:13" x14ac:dyDescent="0.35">
      <c r="A36" s="184"/>
      <c r="B36" s="5" t="s">
        <v>19</v>
      </c>
      <c r="C36" s="23">
        <v>0.98614987624414097</v>
      </c>
      <c r="D36" s="23">
        <v>0.39112117541734698</v>
      </c>
      <c r="E36" s="23">
        <v>0.479224814366212</v>
      </c>
      <c r="F36" s="23">
        <v>0.175206698614988</v>
      </c>
      <c r="G36" s="23">
        <v>2.9115277265785502</v>
      </c>
      <c r="H36" s="23">
        <v>6.8987308441729404E-3</v>
      </c>
      <c r="I36" s="23">
        <v>12.434883353520499</v>
      </c>
      <c r="J36" s="23">
        <v>2.1064827005108199E-4</v>
      </c>
      <c r="K36" s="23">
        <v>6.2141239665069303E-3</v>
      </c>
      <c r="L36" s="51">
        <v>0.122175996629628</v>
      </c>
      <c r="M36" s="55">
        <v>17.513613144452101</v>
      </c>
    </row>
    <row r="37" spans="1:13" x14ac:dyDescent="0.35">
      <c r="A37" s="184"/>
      <c r="B37" s="5" t="s">
        <v>20</v>
      </c>
      <c r="C37" s="23">
        <v>1.01449275362319</v>
      </c>
      <c r="D37" s="23">
        <v>0.108695652173913</v>
      </c>
      <c r="E37" s="23">
        <v>2.1739130434782601E-2</v>
      </c>
      <c r="F37" s="23">
        <v>1.1304347826087</v>
      </c>
      <c r="G37" s="23">
        <v>6.3985507246376798</v>
      </c>
      <c r="H37" s="23">
        <v>3.6231884057971002E-2</v>
      </c>
      <c r="I37" s="23">
        <v>5.7971014492753603E-2</v>
      </c>
      <c r="J37" s="23">
        <v>1.5</v>
      </c>
      <c r="K37" s="23">
        <v>0.13043478260869601</v>
      </c>
      <c r="L37" s="51">
        <v>0.73188405797101497</v>
      </c>
      <c r="M37" s="55">
        <v>11.130434782608701</v>
      </c>
    </row>
    <row r="38" spans="1:13" x14ac:dyDescent="0.35">
      <c r="A38" s="184"/>
      <c r="B38" s="5" t="s">
        <v>21</v>
      </c>
      <c r="C38" s="23">
        <v>1.15894039735099</v>
      </c>
      <c r="D38" s="23">
        <v>8.4768211920529801E-2</v>
      </c>
      <c r="E38" s="23">
        <v>5.9602649006622502E-2</v>
      </c>
      <c r="F38" s="23">
        <v>0.67549668874172197</v>
      </c>
      <c r="G38" s="23">
        <v>6.6556291390728504</v>
      </c>
      <c r="H38" s="23">
        <v>4.6357615894039701E-2</v>
      </c>
      <c r="I38" s="23">
        <v>0.64635761589403995</v>
      </c>
      <c r="J38" s="23">
        <v>1.9867549668874201E-2</v>
      </c>
      <c r="K38" s="23">
        <v>2.8490066225165598</v>
      </c>
      <c r="L38" s="51">
        <v>0.425165562913907</v>
      </c>
      <c r="M38" s="55">
        <v>12.621192052980099</v>
      </c>
    </row>
    <row r="39" spans="1:13" ht="15" thickBot="1" x14ac:dyDescent="0.4">
      <c r="A39" s="184"/>
      <c r="B39" s="5" t="s">
        <v>22</v>
      </c>
      <c r="C39" s="23">
        <v>0.92799647149630604</v>
      </c>
      <c r="D39" s="23">
        <v>0.10067262101665</v>
      </c>
      <c r="E39" s="23">
        <v>5.9267835483515302E-2</v>
      </c>
      <c r="F39" s="23">
        <v>0.26877274230896497</v>
      </c>
      <c r="G39" s="23">
        <v>4.5174219869886398</v>
      </c>
      <c r="H39" s="23">
        <v>2.1446686514499901E-2</v>
      </c>
      <c r="I39" s="23">
        <v>0.77406549784981804</v>
      </c>
      <c r="J39" s="23">
        <v>3.85930091520565E-3</v>
      </c>
      <c r="K39" s="23">
        <v>1.8745175873856001E-2</v>
      </c>
      <c r="L39" s="51">
        <v>2.45032528393428</v>
      </c>
      <c r="M39" s="55">
        <v>9.1425736023817397</v>
      </c>
    </row>
    <row r="40" spans="1:13" ht="15" thickBot="1" x14ac:dyDescent="0.4">
      <c r="A40" s="185"/>
      <c r="B40" s="5" t="s">
        <v>5</v>
      </c>
      <c r="C40" s="56">
        <v>0.78956054469496395</v>
      </c>
      <c r="D40" s="57">
        <v>0.111458366552923</v>
      </c>
      <c r="E40" s="57">
        <v>9.1414995056925102E-2</v>
      </c>
      <c r="F40" s="57">
        <v>0.25193736645725001</v>
      </c>
      <c r="G40" s="57">
        <v>5.1871910578180298</v>
      </c>
      <c r="H40" s="57">
        <v>1.38565551551488E-2</v>
      </c>
      <c r="I40" s="57">
        <v>1.8825621073444501</v>
      </c>
      <c r="J40" s="57">
        <v>1.65034920432439E-3</v>
      </c>
      <c r="K40" s="57">
        <v>1.71492808623274E-2</v>
      </c>
      <c r="L40" s="58">
        <v>0.354338744140064</v>
      </c>
      <c r="M40" s="61">
        <v>8.7011193672864096</v>
      </c>
    </row>
    <row r="41" spans="1:13" ht="5.15" customHeight="1" x14ac:dyDescent="0.35">
      <c r="A41" s="5"/>
      <c r="B41" s="5"/>
      <c r="C41" s="27"/>
      <c r="D41" s="27"/>
      <c r="E41" s="27"/>
      <c r="F41" s="27"/>
      <c r="G41" s="27"/>
      <c r="H41" s="27"/>
      <c r="I41" s="27"/>
      <c r="J41" s="27"/>
      <c r="K41" s="27"/>
      <c r="L41" s="27"/>
      <c r="M41" s="27"/>
    </row>
    <row r="42" spans="1:13" x14ac:dyDescent="0.35">
      <c r="A42" s="7" t="s">
        <v>5</v>
      </c>
      <c r="B42" s="5" t="s">
        <v>5</v>
      </c>
      <c r="C42" s="53">
        <v>3.4836892770175401</v>
      </c>
      <c r="D42" s="53">
        <v>0.63151120781352699</v>
      </c>
      <c r="E42" s="53">
        <v>1.3060714782193099</v>
      </c>
      <c r="F42" s="53">
        <v>1.55091585275755</v>
      </c>
      <c r="G42" s="53">
        <v>2.60644181792907</v>
      </c>
      <c r="H42" s="53">
        <v>1.35040134453151</v>
      </c>
      <c r="I42" s="53">
        <v>1.46657961366586</v>
      </c>
      <c r="J42" s="53">
        <v>1.15320286837555</v>
      </c>
      <c r="K42" s="53">
        <v>0.41256718362195699</v>
      </c>
      <c r="L42" s="53">
        <v>0.68684661438280104</v>
      </c>
      <c r="M42" s="60">
        <v>14.6482272583147</v>
      </c>
    </row>
    <row r="43" spans="1:13" x14ac:dyDescent="0.35">
      <c r="A43" t="s">
        <v>813</v>
      </c>
    </row>
    <row r="46" spans="1:13" x14ac:dyDescent="0.35">
      <c r="A46" s="17" t="s">
        <v>662</v>
      </c>
    </row>
    <row r="47" spans="1:13" x14ac:dyDescent="0.35">
      <c r="A47" s="18" t="s">
        <v>807</v>
      </c>
    </row>
  </sheetData>
  <mergeCells count="4">
    <mergeCell ref="A30:A40"/>
    <mergeCell ref="C4:M4"/>
    <mergeCell ref="A6:A16"/>
    <mergeCell ref="A18:A28"/>
  </mergeCells>
  <pageMargins left="0.7" right="0.7" top="0.75" bottom="0.75" header="0.3" footer="0.3"/>
  <pageSetup paperSize="9" orientation="portrait"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19"/>
  <sheetViews>
    <sheetView showGridLines="0" workbookViewId="0"/>
  </sheetViews>
  <sheetFormatPr baseColWidth="10" defaultColWidth="8.7265625" defaultRowHeight="14.5" x14ac:dyDescent="0.35"/>
  <cols>
    <col min="1" max="7" width="15.54296875" customWidth="1"/>
  </cols>
  <sheetData>
    <row r="1" spans="1:12" ht="15" x14ac:dyDescent="0.35">
      <c r="A1" s="3" t="s">
        <v>520</v>
      </c>
    </row>
    <row r="2" spans="1:12" x14ac:dyDescent="0.35">
      <c r="A2" s="1" t="str">
        <f>HYPERLINK("#'Sommaire'!A1", "Retour au sommaire")</f>
        <v>Retour au sommaire</v>
      </c>
    </row>
    <row r="4" spans="1:12" ht="15" customHeight="1" thickBot="1" x14ac:dyDescent="0.4">
      <c r="A4" s="187" t="s">
        <v>660</v>
      </c>
      <c r="B4" s="189" t="s">
        <v>687</v>
      </c>
      <c r="C4" s="190"/>
      <c r="D4" s="190"/>
      <c r="E4" s="190"/>
      <c r="F4" s="190"/>
      <c r="G4" s="191"/>
    </row>
    <row r="5" spans="1:12" ht="44.15" customHeight="1" thickBot="1" x14ac:dyDescent="0.4">
      <c r="A5" s="187"/>
      <c r="B5" s="192" t="s">
        <v>688</v>
      </c>
      <c r="C5" s="192" t="s">
        <v>689</v>
      </c>
      <c r="D5" s="194" t="s">
        <v>690</v>
      </c>
      <c r="E5" s="195"/>
      <c r="F5" s="194" t="s">
        <v>691</v>
      </c>
      <c r="G5" s="195"/>
    </row>
    <row r="6" spans="1:12" ht="44" thickBot="1" x14ac:dyDescent="0.4">
      <c r="A6" s="188"/>
      <c r="B6" s="193"/>
      <c r="C6" s="193"/>
      <c r="D6" s="45" t="s">
        <v>688</v>
      </c>
      <c r="E6" s="45" t="s">
        <v>692</v>
      </c>
      <c r="F6" s="45" t="s">
        <v>688</v>
      </c>
      <c r="G6" s="45" t="s">
        <v>692</v>
      </c>
    </row>
    <row r="7" spans="1:12" x14ac:dyDescent="0.35">
      <c r="A7" s="20" t="s">
        <v>37</v>
      </c>
      <c r="B7" s="9">
        <v>373841</v>
      </c>
      <c r="C7" s="9">
        <v>309980</v>
      </c>
      <c r="D7" s="9">
        <v>61269</v>
      </c>
      <c r="E7" s="9">
        <v>47429</v>
      </c>
      <c r="F7" s="9">
        <v>312572</v>
      </c>
      <c r="G7" s="44">
        <v>262551</v>
      </c>
    </row>
    <row r="8" spans="1:12" ht="15" thickBot="1" x14ac:dyDescent="0.4">
      <c r="A8" s="46" t="s">
        <v>693</v>
      </c>
      <c r="B8" s="6"/>
      <c r="C8" s="154">
        <v>0.82917604008121104</v>
      </c>
      <c r="D8" s="154">
        <v>0.163890531001148</v>
      </c>
      <c r="E8" s="154">
        <v>0.77411088805105399</v>
      </c>
      <c r="F8" s="155">
        <v>0.83610946899885197</v>
      </c>
      <c r="G8" s="156">
        <v>0.83996967098780395</v>
      </c>
    </row>
    <row r="9" spans="1:12" x14ac:dyDescent="0.35">
      <c r="A9" s="20" t="s">
        <v>4</v>
      </c>
      <c r="B9" s="9">
        <v>140954</v>
      </c>
      <c r="C9" s="9">
        <v>99300</v>
      </c>
      <c r="D9" s="9">
        <v>37057</v>
      </c>
      <c r="E9" s="9">
        <v>24815</v>
      </c>
      <c r="F9" s="9">
        <v>103897</v>
      </c>
      <c r="G9" s="44">
        <v>74485</v>
      </c>
    </row>
    <row r="10" spans="1:12" ht="15" thickBot="1" x14ac:dyDescent="0.4">
      <c r="A10" s="46" t="s">
        <v>693</v>
      </c>
      <c r="B10" s="6"/>
      <c r="C10" s="154">
        <v>0.70448515118407395</v>
      </c>
      <c r="D10" s="154">
        <v>0.26290137207883402</v>
      </c>
      <c r="E10" s="154">
        <v>0.66964406185066205</v>
      </c>
      <c r="F10" s="155">
        <v>0.73709862792116598</v>
      </c>
      <c r="G10" s="156">
        <v>0.716911941634503</v>
      </c>
    </row>
    <row r="11" spans="1:12" x14ac:dyDescent="0.35">
      <c r="A11" s="20" t="s">
        <v>32</v>
      </c>
      <c r="B11" s="9">
        <v>125428</v>
      </c>
      <c r="C11" s="9">
        <v>68396</v>
      </c>
      <c r="D11" s="9">
        <v>41192</v>
      </c>
      <c r="E11" s="9">
        <v>22066</v>
      </c>
      <c r="F11" s="9">
        <v>84236</v>
      </c>
      <c r="G11" s="44">
        <v>46330</v>
      </c>
    </row>
    <row r="12" spans="1:12" ht="15" thickBot="1" x14ac:dyDescent="0.4">
      <c r="A12" s="46" t="s">
        <v>693</v>
      </c>
      <c r="B12" s="6"/>
      <c r="C12" s="43">
        <v>0.54530088975348401</v>
      </c>
      <c r="D12" s="43">
        <v>0.32841151895908399</v>
      </c>
      <c r="E12" s="43">
        <v>0.53568654107593705</v>
      </c>
      <c r="F12" s="41">
        <v>0.67158848104091595</v>
      </c>
      <c r="G12" s="42">
        <v>0.55000237428178</v>
      </c>
    </row>
    <row r="13" spans="1:12" x14ac:dyDescent="0.35">
      <c r="A13" s="20" t="s">
        <v>5</v>
      </c>
      <c r="B13" s="9">
        <v>640223</v>
      </c>
      <c r="C13" s="9">
        <v>477676</v>
      </c>
      <c r="D13" s="9">
        <v>139518</v>
      </c>
      <c r="E13" s="9">
        <v>94310</v>
      </c>
      <c r="F13" s="9">
        <v>500705</v>
      </c>
      <c r="G13" s="44">
        <v>383366</v>
      </c>
    </row>
    <row r="14" spans="1:12" ht="15" thickBot="1" x14ac:dyDescent="0.4">
      <c r="A14" s="46" t="s">
        <v>693</v>
      </c>
      <c r="B14" s="8"/>
      <c r="C14" s="157">
        <v>0.74610877772276196</v>
      </c>
      <c r="D14" s="157">
        <v>0.21792094317136401</v>
      </c>
      <c r="E14" s="157">
        <v>0.67597012571854498</v>
      </c>
      <c r="F14" s="158">
        <v>0.78207905682863599</v>
      </c>
      <c r="G14" s="159">
        <v>0.76565243007359596</v>
      </c>
    </row>
    <row r="15" spans="1:12" x14ac:dyDescent="0.35">
      <c r="A15" s="171" t="s">
        <v>811</v>
      </c>
      <c r="B15" s="171"/>
      <c r="C15" s="171"/>
      <c r="D15" s="171"/>
      <c r="E15" s="171"/>
      <c r="F15" s="171"/>
      <c r="G15" s="171"/>
      <c r="H15" s="171"/>
      <c r="I15" s="171"/>
      <c r="J15" s="171"/>
      <c r="K15" s="171"/>
      <c r="L15" s="171"/>
    </row>
    <row r="16" spans="1:12" x14ac:dyDescent="0.35">
      <c r="A16" s="171"/>
      <c r="B16" s="171"/>
      <c r="C16" s="171"/>
      <c r="D16" s="171"/>
      <c r="E16" s="171"/>
      <c r="F16" s="171"/>
      <c r="G16" s="171"/>
      <c r="H16" s="171"/>
      <c r="I16" s="171"/>
      <c r="J16" s="171"/>
      <c r="K16" s="171"/>
      <c r="L16" s="171"/>
    </row>
    <row r="18" spans="1:1" x14ac:dyDescent="0.35">
      <c r="A18" s="17" t="s">
        <v>662</v>
      </c>
    </row>
    <row r="19" spans="1:1" x14ac:dyDescent="0.35">
      <c r="A19" s="18" t="s">
        <v>807</v>
      </c>
    </row>
  </sheetData>
  <mergeCells count="7">
    <mergeCell ref="A15:L16"/>
    <mergeCell ref="A4:A6"/>
    <mergeCell ref="B4:G4"/>
    <mergeCell ref="B5:B6"/>
    <mergeCell ref="C5:C6"/>
    <mergeCell ref="D5:E5"/>
    <mergeCell ref="F5:G5"/>
  </mergeCells>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151"/>
  <sheetViews>
    <sheetView showGridLines="0" workbookViewId="0"/>
  </sheetViews>
  <sheetFormatPr baseColWidth="10" defaultColWidth="8.7265625" defaultRowHeight="14.5" x14ac:dyDescent="0.35"/>
  <cols>
    <col min="1" max="1" width="69.26953125" customWidth="1"/>
    <col min="2" max="12" width="15.54296875" customWidth="1"/>
  </cols>
  <sheetData>
    <row r="1" spans="1:12" ht="15" x14ac:dyDescent="0.35">
      <c r="A1" s="3" t="s">
        <v>521</v>
      </c>
    </row>
    <row r="2" spans="1:12" x14ac:dyDescent="0.35">
      <c r="A2" s="1" t="str">
        <f>HYPERLINK("#'Sommaire'!A1", "Retour au sommaire")</f>
        <v>Retour au sommaire</v>
      </c>
    </row>
    <row r="4" spans="1:12" ht="29" x14ac:dyDescent="0.35">
      <c r="A4" s="37" t="s">
        <v>522</v>
      </c>
      <c r="B4" s="12" t="s">
        <v>8</v>
      </c>
      <c r="C4" s="32" t="s">
        <v>14</v>
      </c>
      <c r="D4" s="32" t="s">
        <v>15</v>
      </c>
      <c r="E4" s="32" t="s">
        <v>16</v>
      </c>
      <c r="F4" s="32" t="s">
        <v>17</v>
      </c>
      <c r="G4" s="32" t="s">
        <v>18</v>
      </c>
      <c r="H4" s="32" t="s">
        <v>19</v>
      </c>
      <c r="I4" s="32" t="s">
        <v>20</v>
      </c>
      <c r="J4" s="32" t="s">
        <v>21</v>
      </c>
      <c r="K4" s="39" t="s">
        <v>22</v>
      </c>
      <c r="L4" s="15" t="s">
        <v>760</v>
      </c>
    </row>
    <row r="5" spans="1:12" x14ac:dyDescent="0.35">
      <c r="A5" s="47" t="s">
        <v>5</v>
      </c>
      <c r="B5" s="112">
        <v>0.92818069714129803</v>
      </c>
      <c r="C5" s="112">
        <v>0.29199846993775402</v>
      </c>
      <c r="D5" s="112">
        <v>0.17447524482333401</v>
      </c>
      <c r="E5" s="112">
        <v>0.36323731211932297</v>
      </c>
      <c r="F5" s="112">
        <v>0.25308620509788898</v>
      </c>
      <c r="G5" s="112">
        <v>0.25661979290661002</v>
      </c>
      <c r="H5" s="112">
        <v>0.122589550102851</v>
      </c>
      <c r="I5" s="112">
        <v>0.108495322877908</v>
      </c>
      <c r="J5" s="112">
        <v>4.3884967138435899E-2</v>
      </c>
      <c r="K5" s="112">
        <v>0.25170326422195499</v>
      </c>
      <c r="L5" s="113">
        <v>1</v>
      </c>
    </row>
    <row r="6" spans="1:12" x14ac:dyDescent="0.35">
      <c r="A6" s="47" t="s">
        <v>586</v>
      </c>
      <c r="B6" s="112">
        <v>0.90925801115127702</v>
      </c>
      <c r="C6" s="112">
        <v>0.37157036946265498</v>
      </c>
      <c r="D6" s="112">
        <v>0.27520372526193199</v>
      </c>
      <c r="E6" s="112">
        <v>0.430929477360456</v>
      </c>
      <c r="F6" s="112">
        <v>0.152343606396667</v>
      </c>
      <c r="G6" s="112">
        <v>0.57448685742295202</v>
      </c>
      <c r="H6" s="112">
        <v>8.1453342319710798E-2</v>
      </c>
      <c r="I6" s="112">
        <v>0.37342074627780197</v>
      </c>
      <c r="J6" s="112">
        <v>2.1910422155505201E-2</v>
      </c>
      <c r="K6" s="112">
        <v>0.315090987071871</v>
      </c>
      <c r="L6" s="113">
        <v>0.218287988743878</v>
      </c>
    </row>
    <row r="7" spans="1:12" ht="29" x14ac:dyDescent="0.35">
      <c r="A7" s="47" t="s">
        <v>622</v>
      </c>
      <c r="B7" s="112">
        <v>0.97130568484042601</v>
      </c>
      <c r="C7" s="112">
        <v>9.4186336436170207E-2</v>
      </c>
      <c r="D7" s="112">
        <v>1.2591422872340399E-2</v>
      </c>
      <c r="E7" s="112">
        <v>0.35095994015957399</v>
      </c>
      <c r="F7" s="112">
        <v>0.25045711436170198</v>
      </c>
      <c r="G7" s="112">
        <v>0.156831781914894</v>
      </c>
      <c r="H7" s="112">
        <v>4.7352892287234001E-2</v>
      </c>
      <c r="I7" s="112">
        <v>1.3090093085106401E-3</v>
      </c>
      <c r="J7" s="112">
        <v>6.4827127659574504E-2</v>
      </c>
      <c r="K7" s="112">
        <v>0.23666057180851099</v>
      </c>
      <c r="L7" s="113">
        <v>0.12873922335966401</v>
      </c>
    </row>
    <row r="8" spans="1:12" x14ac:dyDescent="0.35">
      <c r="A8" s="47" t="s">
        <v>614</v>
      </c>
      <c r="B8" s="112">
        <v>0.84741383764791001</v>
      </c>
      <c r="C8" s="112">
        <v>0.78551129023923905</v>
      </c>
      <c r="D8" s="112">
        <v>0.65622900842246701</v>
      </c>
      <c r="E8" s="112">
        <v>0.27274841109905401</v>
      </c>
      <c r="F8" s="112">
        <v>0.187826176820131</v>
      </c>
      <c r="G8" s="112">
        <v>0.17397819459515301</v>
      </c>
      <c r="H8" s="112">
        <v>0.34643207771404899</v>
      </c>
      <c r="I8" s="112">
        <v>4.61168811037048E-2</v>
      </c>
      <c r="J8" s="112">
        <v>5.3221722730326E-3</v>
      </c>
      <c r="K8" s="112">
        <v>0.136257944504728</v>
      </c>
      <c r="L8" s="113">
        <v>0.103535995249317</v>
      </c>
    </row>
    <row r="9" spans="1:12" x14ac:dyDescent="0.35">
      <c r="A9" s="47" t="s">
        <v>587</v>
      </c>
      <c r="B9" s="112">
        <v>0.95986186422707598</v>
      </c>
      <c r="C9" s="112">
        <v>0.13892338917330599</v>
      </c>
      <c r="D9" s="112">
        <v>3.04141043894459E-2</v>
      </c>
      <c r="E9" s="112">
        <v>0.49874284329465901</v>
      </c>
      <c r="F9" s="112">
        <v>0.28417800127230303</v>
      </c>
      <c r="G9" s="112">
        <v>0.35624488806761401</v>
      </c>
      <c r="H9" s="112">
        <v>4.2743327981581897E-2</v>
      </c>
      <c r="I9" s="112">
        <v>1.7660779740086601E-2</v>
      </c>
      <c r="J9" s="112">
        <v>0.17530520129653801</v>
      </c>
      <c r="K9" s="112">
        <v>0.38253915361546198</v>
      </c>
      <c r="L9" s="113">
        <v>8.8302246142076393E-2</v>
      </c>
    </row>
    <row r="10" spans="1:12" x14ac:dyDescent="0.35">
      <c r="A10" s="47" t="s">
        <v>589</v>
      </c>
      <c r="B10" s="112">
        <v>0.91180461329715101</v>
      </c>
      <c r="C10" s="112">
        <v>0.60935790256926503</v>
      </c>
      <c r="D10" s="112">
        <v>0.35580163697640799</v>
      </c>
      <c r="E10" s="112">
        <v>0.34201426883179398</v>
      </c>
      <c r="F10" s="112">
        <v>0.28366962839760101</v>
      </c>
      <c r="G10" s="112">
        <v>0.13065172670372499</v>
      </c>
      <c r="H10" s="112">
        <v>0.31338906639821401</v>
      </c>
      <c r="I10" s="112">
        <v>6.3990895960082297E-2</v>
      </c>
      <c r="J10" s="112">
        <v>1.6851227732306202E-2</v>
      </c>
      <c r="K10" s="112">
        <v>0.18173064297281899</v>
      </c>
      <c r="L10" s="113">
        <v>6.11142170066954E-2</v>
      </c>
    </row>
    <row r="11" spans="1:12" ht="29" x14ac:dyDescent="0.35">
      <c r="A11" s="47" t="s">
        <v>624</v>
      </c>
      <c r="B11" s="112">
        <v>0.94639788192670304</v>
      </c>
      <c r="C11" s="112">
        <v>9.4988155511170999E-2</v>
      </c>
      <c r="D11" s="112">
        <v>1.48636722560268E-2</v>
      </c>
      <c r="E11" s="112">
        <v>0.42366110827256298</v>
      </c>
      <c r="F11" s="112">
        <v>0.395048539179711</v>
      </c>
      <c r="G11" s="112">
        <v>7.2924892006131295E-2</v>
      </c>
      <c r="H11" s="112">
        <v>5.0861628501091501E-2</v>
      </c>
      <c r="I11" s="112">
        <v>2.6475916206047702E-3</v>
      </c>
      <c r="J11" s="112">
        <v>0.105021134283989</v>
      </c>
      <c r="K11" s="112">
        <v>0.158623252357286</v>
      </c>
      <c r="L11" s="113">
        <v>5.7588653999962602E-2</v>
      </c>
    </row>
    <row r="12" spans="1:12" ht="29" x14ac:dyDescent="0.35">
      <c r="A12" s="47" t="s">
        <v>561</v>
      </c>
      <c r="B12" s="112">
        <v>0.97344316309719903</v>
      </c>
      <c r="C12" s="112">
        <v>6.8929159802306406E-2</v>
      </c>
      <c r="D12" s="112">
        <v>1.1663920922570001E-2</v>
      </c>
      <c r="E12" s="112">
        <v>0.20355848434925899</v>
      </c>
      <c r="F12" s="112">
        <v>0.23077429983525499</v>
      </c>
      <c r="G12" s="112">
        <v>0.111301482701812</v>
      </c>
      <c r="H12" s="112">
        <v>3.49917627677101E-2</v>
      </c>
      <c r="I12" s="112">
        <v>1.58154859967051E-3</v>
      </c>
      <c r="J12" s="112">
        <v>2.9324546952224102E-2</v>
      </c>
      <c r="K12" s="112">
        <v>0.21416803953871499</v>
      </c>
      <c r="L12" s="113">
        <v>4.0592123389355403E-2</v>
      </c>
    </row>
    <row r="13" spans="1:12" ht="29" x14ac:dyDescent="0.35">
      <c r="A13" s="47" t="s">
        <v>649</v>
      </c>
      <c r="B13" s="112">
        <v>0.92449483263920995</v>
      </c>
      <c r="C13" s="112">
        <v>0.44524140058614797</v>
      </c>
      <c r="D13" s="112">
        <v>0.16327317599876601</v>
      </c>
      <c r="E13" s="112">
        <v>0.34320530618540801</v>
      </c>
      <c r="F13" s="112">
        <v>0.365108745950949</v>
      </c>
      <c r="G13" s="112">
        <v>2.8073422798087298E-2</v>
      </c>
      <c r="H13" s="112">
        <v>0.34420792842819697</v>
      </c>
      <c r="I13" s="112">
        <v>7.6353540027764904E-3</v>
      </c>
      <c r="J13" s="112">
        <v>2.0669443159031301E-2</v>
      </c>
      <c r="K13" s="112">
        <v>0.153015579207157</v>
      </c>
      <c r="L13" s="113">
        <v>3.4683194192183298E-2</v>
      </c>
    </row>
    <row r="14" spans="1:12" ht="29" x14ac:dyDescent="0.35">
      <c r="A14" s="47" t="s">
        <v>560</v>
      </c>
      <c r="B14" s="112">
        <v>0.97924737133370199</v>
      </c>
      <c r="C14" s="112">
        <v>8.76222099243682E-2</v>
      </c>
      <c r="D14" s="112">
        <v>1.1898173768677399E-2</v>
      </c>
      <c r="E14" s="112">
        <v>0.17985611510791399</v>
      </c>
      <c r="F14" s="112">
        <v>0.16786570743405299</v>
      </c>
      <c r="G14" s="112">
        <v>0.25963844309167999</v>
      </c>
      <c r="H14" s="112">
        <v>4.8791735842095597E-2</v>
      </c>
      <c r="I14" s="112">
        <v>5.5340343110127301E-4</v>
      </c>
      <c r="J14" s="112">
        <v>1.00534956650065E-2</v>
      </c>
      <c r="K14" s="112">
        <v>0.207157351042243</v>
      </c>
      <c r="L14" s="113">
        <v>2.9001634384671598E-2</v>
      </c>
    </row>
    <row r="15" spans="1:12" x14ac:dyDescent="0.35">
      <c r="A15" s="47" t="s">
        <v>585</v>
      </c>
      <c r="B15" s="112">
        <v>0.919498069498069</v>
      </c>
      <c r="C15" s="112">
        <v>9.1795366795366803E-2</v>
      </c>
      <c r="D15" s="112">
        <v>2.1428571428571401E-2</v>
      </c>
      <c r="E15" s="112">
        <v>0.74208494208494202</v>
      </c>
      <c r="F15" s="112">
        <v>0.41554054054054101</v>
      </c>
      <c r="G15" s="112">
        <v>0.25830115830115802</v>
      </c>
      <c r="H15" s="112">
        <v>1.41891891891892E-2</v>
      </c>
      <c r="I15" s="112">
        <v>0.29662162162162198</v>
      </c>
      <c r="J15" s="112">
        <v>1.16795366795367E-2</v>
      </c>
      <c r="K15" s="112">
        <v>0.241312741312741</v>
      </c>
      <c r="L15" s="113">
        <v>2.7712316198597799E-2</v>
      </c>
    </row>
    <row r="16" spans="1:12" ht="29" x14ac:dyDescent="0.35">
      <c r="A16" s="47" t="s">
        <v>623</v>
      </c>
      <c r="B16" s="112">
        <v>0.96199808795411101</v>
      </c>
      <c r="C16" s="112">
        <v>0.138503824091778</v>
      </c>
      <c r="D16" s="112">
        <v>2.4139579349904398E-2</v>
      </c>
      <c r="E16" s="112">
        <v>0.32014818355640501</v>
      </c>
      <c r="F16" s="112">
        <v>0.31560707456978998</v>
      </c>
      <c r="G16" s="112">
        <v>9.8948374760994301E-2</v>
      </c>
      <c r="H16" s="112">
        <v>0.107911089866157</v>
      </c>
      <c r="I16" s="112">
        <v>9.5602294455066896E-4</v>
      </c>
      <c r="J16" s="112">
        <v>2.31835564053537E-2</v>
      </c>
      <c r="K16" s="112">
        <v>0.13228967495219901</v>
      </c>
      <c r="L16" s="113">
        <v>2.2383847678558499E-2</v>
      </c>
    </row>
    <row r="17" spans="1:12" ht="29" x14ac:dyDescent="0.35">
      <c r="A17" s="47" t="s">
        <v>566</v>
      </c>
      <c r="B17" s="112">
        <v>0.97149986866298899</v>
      </c>
      <c r="C17" s="112">
        <v>8.0378250591016595E-2</v>
      </c>
      <c r="D17" s="112">
        <v>1.33963750985028E-2</v>
      </c>
      <c r="E17" s="112">
        <v>0.148804833201996</v>
      </c>
      <c r="F17" s="112">
        <v>0.222616233254531</v>
      </c>
      <c r="G17" s="112">
        <v>0.12844759653270299</v>
      </c>
      <c r="H17" s="112">
        <v>5.2666141318623599E-2</v>
      </c>
      <c r="I17" s="112">
        <v>9.1935907538744403E-4</v>
      </c>
      <c r="J17" s="112">
        <v>1.1163645915419001E-2</v>
      </c>
      <c r="K17" s="112">
        <v>0.14118728657735699</v>
      </c>
      <c r="L17" s="113">
        <v>2.0366947445571802E-2</v>
      </c>
    </row>
    <row r="18" spans="1:12" ht="29" x14ac:dyDescent="0.35">
      <c r="A18" s="47" t="s">
        <v>579</v>
      </c>
      <c r="B18" s="112">
        <v>0.97203428055931396</v>
      </c>
      <c r="C18" s="112">
        <v>0.1127649977447</v>
      </c>
      <c r="D18" s="112">
        <v>2.8416779431664398E-2</v>
      </c>
      <c r="E18" s="112">
        <v>0.20959254247481601</v>
      </c>
      <c r="F18" s="112">
        <v>0.14163283716734301</v>
      </c>
      <c r="G18" s="112">
        <v>0.42700345812659801</v>
      </c>
      <c r="H18" s="112">
        <v>2.9018192752969501E-2</v>
      </c>
      <c r="I18" s="112">
        <v>1.5787099684258E-2</v>
      </c>
      <c r="J18" s="112">
        <v>7.9837618403247601E-2</v>
      </c>
      <c r="K18" s="112">
        <v>0.48534055029318901</v>
      </c>
      <c r="L18" s="113">
        <v>1.7790986007420299E-2</v>
      </c>
    </row>
    <row r="19" spans="1:12" ht="29" x14ac:dyDescent="0.35">
      <c r="A19" s="47" t="s">
        <v>644</v>
      </c>
      <c r="B19" s="112">
        <v>0.92291262135922303</v>
      </c>
      <c r="C19" s="112">
        <v>0.42796116504854398</v>
      </c>
      <c r="D19" s="112">
        <v>0.17922330097087399</v>
      </c>
      <c r="E19" s="112">
        <v>0.24155339805825199</v>
      </c>
      <c r="F19" s="112">
        <v>0.32737864077669898</v>
      </c>
      <c r="G19" s="112">
        <v>2.9320388349514601E-2</v>
      </c>
      <c r="H19" s="112">
        <v>0.27961165048543701</v>
      </c>
      <c r="I19" s="112">
        <v>1.0873786407767001E-2</v>
      </c>
      <c r="J19" s="112">
        <v>1.37864077669903E-2</v>
      </c>
      <c r="K19" s="112">
        <v>0.13378640776699</v>
      </c>
      <c r="L19" s="113">
        <v>1.37759100794188E-2</v>
      </c>
    </row>
    <row r="20" spans="1:12" ht="29" x14ac:dyDescent="0.35">
      <c r="A20" s="47" t="s">
        <v>581</v>
      </c>
      <c r="B20" s="112">
        <v>0.934906588003933</v>
      </c>
      <c r="C20" s="112">
        <v>0.148672566371681</v>
      </c>
      <c r="D20" s="112">
        <v>4.5231071779744302E-2</v>
      </c>
      <c r="E20" s="112">
        <v>0.38308751229105198</v>
      </c>
      <c r="F20" s="112">
        <v>0.35968534906588001</v>
      </c>
      <c r="G20" s="112">
        <v>0.136873156342183</v>
      </c>
      <c r="H20" s="112">
        <v>5.8800393313667598E-2</v>
      </c>
      <c r="I20" s="112">
        <v>4.1887905604719798E-2</v>
      </c>
      <c r="J20" s="112">
        <v>7.8269419862340206E-2</v>
      </c>
      <c r="K20" s="112">
        <v>0.28928220255653903</v>
      </c>
      <c r="L20" s="113">
        <v>1.36020393696786E-2</v>
      </c>
    </row>
    <row r="21" spans="1:12" x14ac:dyDescent="0.35">
      <c r="A21" s="47" t="s">
        <v>588</v>
      </c>
      <c r="B21" s="112">
        <v>0.84884503251850196</v>
      </c>
      <c r="C21" s="112">
        <v>0.114151154967482</v>
      </c>
      <c r="D21" s="112">
        <v>2.42206772819018E-2</v>
      </c>
      <c r="E21" s="112">
        <v>0.80242206772819002</v>
      </c>
      <c r="F21" s="112">
        <v>0.37272931150482203</v>
      </c>
      <c r="G21" s="112">
        <v>0.44427001569858698</v>
      </c>
      <c r="H21" s="112">
        <v>1.56985871271586E-2</v>
      </c>
      <c r="I21" s="112">
        <v>0.421843462659789</v>
      </c>
      <c r="J21" s="112">
        <v>1.21103386409509E-2</v>
      </c>
      <c r="K21" s="112">
        <v>0.24960753532182101</v>
      </c>
      <c r="L21" s="113">
        <v>1.19275306881803E-2</v>
      </c>
    </row>
    <row r="22" spans="1:12" ht="29" x14ac:dyDescent="0.35">
      <c r="A22" s="47" t="s">
        <v>642</v>
      </c>
      <c r="B22" s="112">
        <v>0.93408981168517602</v>
      </c>
      <c r="C22" s="112">
        <v>0.37155963302752298</v>
      </c>
      <c r="D22" s="112">
        <v>0.12771607918879799</v>
      </c>
      <c r="E22" s="112">
        <v>0.25494929985514198</v>
      </c>
      <c r="F22" s="112">
        <v>0.302752293577982</v>
      </c>
      <c r="G22" s="112">
        <v>4.9010140028971499E-2</v>
      </c>
      <c r="H22" s="112">
        <v>0.244567841622405</v>
      </c>
      <c r="I22" s="112">
        <v>8.9328826653790397E-3</v>
      </c>
      <c r="J22" s="112">
        <v>9.4157411878319705E-3</v>
      </c>
      <c r="K22" s="112">
        <v>0.18807339449541299</v>
      </c>
      <c r="L22" s="113">
        <v>1.10795766114471E-2</v>
      </c>
    </row>
    <row r="23" spans="1:12" x14ac:dyDescent="0.35">
      <c r="A23" s="47" t="s">
        <v>643</v>
      </c>
      <c r="B23" s="112">
        <v>0.95204642638973702</v>
      </c>
      <c r="C23" s="112">
        <v>0.37996334758704903</v>
      </c>
      <c r="D23" s="112">
        <v>0.12858888210140501</v>
      </c>
      <c r="E23" s="112">
        <v>0.15791081246182001</v>
      </c>
      <c r="F23" s="112">
        <v>0.21533292608430099</v>
      </c>
      <c r="G23" s="112">
        <v>6.8417837507635901E-2</v>
      </c>
      <c r="H23" s="112">
        <v>0.317959682345754</v>
      </c>
      <c r="I23" s="112">
        <v>2.74893097128894E-3</v>
      </c>
      <c r="J23" s="112">
        <v>3.3598045204642599E-3</v>
      </c>
      <c r="K23" s="112">
        <v>9.8350641417226603E-2</v>
      </c>
      <c r="L23" s="113">
        <v>8.7577339029159505E-3</v>
      </c>
    </row>
    <row r="24" spans="1:12" ht="29" x14ac:dyDescent="0.35">
      <c r="A24" s="47" t="s">
        <v>652</v>
      </c>
      <c r="B24" s="112">
        <v>0.95345830639948304</v>
      </c>
      <c r="C24" s="112">
        <v>0.52844214608920503</v>
      </c>
      <c r="D24" s="112">
        <v>0.19004524886877799</v>
      </c>
      <c r="E24" s="112">
        <v>0.19877181641887501</v>
      </c>
      <c r="F24" s="112">
        <v>0.25145442792501599</v>
      </c>
      <c r="G24" s="112">
        <v>1.0019392372333499E-2</v>
      </c>
      <c r="H24" s="112">
        <v>0.22301228183581101</v>
      </c>
      <c r="I24" s="112">
        <v>2.9088558500323198E-3</v>
      </c>
      <c r="J24" s="112">
        <v>5.4945054945054897E-3</v>
      </c>
      <c r="K24" s="112">
        <v>0.26987718164188801</v>
      </c>
      <c r="L24" s="113">
        <v>8.2762457836352901E-3</v>
      </c>
    </row>
    <row r="25" spans="1:12" x14ac:dyDescent="0.35">
      <c r="A25" s="47" t="s">
        <v>525</v>
      </c>
      <c r="B25" s="112">
        <v>0.92325816223493795</v>
      </c>
      <c r="C25" s="112">
        <v>4.20733759676876E-2</v>
      </c>
      <c r="D25" s="112">
        <v>9.0878492090205303E-3</v>
      </c>
      <c r="E25" s="112">
        <v>0.10838101649276299</v>
      </c>
      <c r="F25" s="112">
        <v>0.24200605856613899</v>
      </c>
      <c r="G25" s="112">
        <v>6.1932009424436198E-2</v>
      </c>
      <c r="H25" s="112">
        <v>2.62537866038371E-2</v>
      </c>
      <c r="I25" s="112">
        <v>3.3658700774150102E-4</v>
      </c>
      <c r="J25" s="112">
        <v>1.0770784247728E-2</v>
      </c>
      <c r="K25" s="112">
        <v>0.52978795018512304</v>
      </c>
      <c r="L25" s="113">
        <v>7.9472289021268391E-3</v>
      </c>
    </row>
    <row r="26" spans="1:12" x14ac:dyDescent="0.35">
      <c r="A26" s="47" t="s">
        <v>524</v>
      </c>
      <c r="B26" s="112">
        <v>0.93079584775086499</v>
      </c>
      <c r="C26" s="112">
        <v>5.7439446366781999E-2</v>
      </c>
      <c r="D26" s="112">
        <v>9.6885813148788903E-3</v>
      </c>
      <c r="E26" s="112">
        <v>0.10795847750865099</v>
      </c>
      <c r="F26" s="112">
        <v>0.19446366782006899</v>
      </c>
      <c r="G26" s="112">
        <v>0.12733564013840801</v>
      </c>
      <c r="H26" s="112">
        <v>4.6366782006920397E-2</v>
      </c>
      <c r="I26" s="112">
        <v>0</v>
      </c>
      <c r="J26" s="112">
        <v>6.9204152249135002E-3</v>
      </c>
      <c r="K26" s="112">
        <v>0.52249134948096898</v>
      </c>
      <c r="L26" s="113">
        <v>3.8652796242252701E-3</v>
      </c>
    </row>
    <row r="27" spans="1:12" x14ac:dyDescent="0.35">
      <c r="A27" s="47" t="s">
        <v>574</v>
      </c>
      <c r="B27" s="112">
        <v>0.87616099071207398</v>
      </c>
      <c r="C27" s="112">
        <v>8.9009287925696595E-2</v>
      </c>
      <c r="D27" s="112">
        <v>2.32198142414861E-2</v>
      </c>
      <c r="E27" s="112">
        <v>0.239938080495356</v>
      </c>
      <c r="F27" s="112">
        <v>0.29411764705882398</v>
      </c>
      <c r="G27" s="112">
        <v>0.10603715170278601</v>
      </c>
      <c r="H27" s="112">
        <v>3.09597523219814E-2</v>
      </c>
      <c r="I27" s="112">
        <v>3.1733746130031E-2</v>
      </c>
      <c r="J27" s="112">
        <v>1.7027863777089799E-2</v>
      </c>
      <c r="K27" s="112">
        <v>0.76625386996903999</v>
      </c>
      <c r="L27" s="113">
        <v>3.4560147228367101E-3</v>
      </c>
    </row>
    <row r="28" spans="1:12" x14ac:dyDescent="0.35">
      <c r="A28" s="47" t="s">
        <v>617</v>
      </c>
      <c r="B28" s="112">
        <v>0.90047021943573702</v>
      </c>
      <c r="C28" s="112">
        <v>7.2100313479623798E-2</v>
      </c>
      <c r="D28" s="112">
        <v>1.3322884012539201E-2</v>
      </c>
      <c r="E28" s="112">
        <v>0.25862068965517199</v>
      </c>
      <c r="F28" s="112">
        <v>0.36363636363636398</v>
      </c>
      <c r="G28" s="112">
        <v>5.8777429467084599E-2</v>
      </c>
      <c r="H28" s="112">
        <v>5.3291536050156699E-2</v>
      </c>
      <c r="I28" s="112">
        <v>2.35109717868339E-3</v>
      </c>
      <c r="J28" s="112">
        <v>3.5266457680250801E-2</v>
      </c>
      <c r="K28" s="112">
        <v>0.53605015673981204</v>
      </c>
      <c r="L28" s="113">
        <v>3.4132157789006599E-3</v>
      </c>
    </row>
    <row r="29" spans="1:12" ht="29" x14ac:dyDescent="0.35">
      <c r="A29" s="47" t="s">
        <v>599</v>
      </c>
      <c r="B29" s="112">
        <v>0.86309992132179403</v>
      </c>
      <c r="C29" s="112">
        <v>7.0810385523210104E-2</v>
      </c>
      <c r="D29" s="112">
        <v>1.6522423288748998E-2</v>
      </c>
      <c r="E29" s="112">
        <v>0.53737214791502796</v>
      </c>
      <c r="F29" s="112">
        <v>0.547600314712825</v>
      </c>
      <c r="G29" s="112">
        <v>2.4390243902439001E-2</v>
      </c>
      <c r="H29" s="112">
        <v>2.1243115656963001E-2</v>
      </c>
      <c r="I29" s="112">
        <v>5.1927616050354099E-2</v>
      </c>
      <c r="J29" s="112">
        <v>1.4948859166011E-2</v>
      </c>
      <c r="K29" s="112">
        <v>0.200629425649095</v>
      </c>
      <c r="L29" s="113">
        <v>3.3998411089206401E-3</v>
      </c>
    </row>
    <row r="30" spans="1:12" ht="29" x14ac:dyDescent="0.35">
      <c r="A30" s="47" t="s">
        <v>544</v>
      </c>
      <c r="B30" s="112">
        <v>0.95230125523012599</v>
      </c>
      <c r="C30" s="112">
        <v>4.0167364016736401E-2</v>
      </c>
      <c r="D30" s="112">
        <v>7.5313807531380804E-3</v>
      </c>
      <c r="E30" s="112">
        <v>0.143933054393305</v>
      </c>
      <c r="F30" s="112">
        <v>0.49539748953974899</v>
      </c>
      <c r="G30" s="112">
        <v>6.5271966527196607E-2</v>
      </c>
      <c r="H30" s="112">
        <v>2.1757322175732199E-2</v>
      </c>
      <c r="I30" s="112">
        <v>0</v>
      </c>
      <c r="J30" s="112">
        <v>5.0209205020920501E-3</v>
      </c>
      <c r="K30" s="112">
        <v>0.276987447698745</v>
      </c>
      <c r="L30" s="113">
        <v>3.1965461252243602E-3</v>
      </c>
    </row>
    <row r="31" spans="1:12" x14ac:dyDescent="0.35">
      <c r="A31" s="47" t="s">
        <v>523</v>
      </c>
      <c r="B31" s="112">
        <v>0.939393939393939</v>
      </c>
      <c r="C31" s="112">
        <v>5.0216450216450201E-2</v>
      </c>
      <c r="D31" s="112">
        <v>9.5238095238095195E-3</v>
      </c>
      <c r="E31" s="112">
        <v>0.14978354978354999</v>
      </c>
      <c r="F31" s="112">
        <v>0.206060606060606</v>
      </c>
      <c r="G31" s="112">
        <v>9.6103896103896094E-2</v>
      </c>
      <c r="H31" s="112">
        <v>3.2900432900432902E-2</v>
      </c>
      <c r="I31" s="112">
        <v>3.4632034632034602E-3</v>
      </c>
      <c r="J31" s="112">
        <v>1.12554112554113E-2</v>
      </c>
      <c r="K31" s="112">
        <v>0.54545454545454497</v>
      </c>
      <c r="L31" s="113">
        <v>3.0895487653842101E-3</v>
      </c>
    </row>
    <row r="32" spans="1:12" ht="29" x14ac:dyDescent="0.35">
      <c r="A32" s="47" t="s">
        <v>631</v>
      </c>
      <c r="B32" s="112">
        <v>0.93519351935193495</v>
      </c>
      <c r="C32" s="112">
        <v>0.275427542754275</v>
      </c>
      <c r="D32" s="112">
        <v>4.5904590459045901E-2</v>
      </c>
      <c r="E32" s="112">
        <v>0.437443744374437</v>
      </c>
      <c r="F32" s="112">
        <v>0.44374437443744402</v>
      </c>
      <c r="G32" s="112">
        <v>2.1602160216021599E-2</v>
      </c>
      <c r="H32" s="112">
        <v>0.10531053105310501</v>
      </c>
      <c r="I32" s="112">
        <v>2.7002700270026998E-3</v>
      </c>
      <c r="J32" s="112">
        <v>4.0504050405040501E-2</v>
      </c>
      <c r="K32" s="112">
        <v>0.25742574257425699</v>
      </c>
      <c r="L32" s="113">
        <v>2.9718516695600499E-3</v>
      </c>
    </row>
    <row r="33" spans="1:12" ht="29" x14ac:dyDescent="0.35">
      <c r="A33" s="47" t="s">
        <v>628</v>
      </c>
      <c r="B33" s="112">
        <v>0.87313432835820903</v>
      </c>
      <c r="C33" s="112">
        <v>0.10354477611940301</v>
      </c>
      <c r="D33" s="112">
        <v>2.1455223880597001E-2</v>
      </c>
      <c r="E33" s="112">
        <v>0.65391791044776104</v>
      </c>
      <c r="F33" s="112">
        <v>0.599813432835821</v>
      </c>
      <c r="G33" s="112">
        <v>4.47761194029851E-2</v>
      </c>
      <c r="H33" s="112">
        <v>3.2649253731343301E-2</v>
      </c>
      <c r="I33" s="112">
        <v>4.0111940298507502E-2</v>
      </c>
      <c r="J33" s="112">
        <v>4.85074626865672E-2</v>
      </c>
      <c r="K33" s="112">
        <v>0.198694029850746</v>
      </c>
      <c r="L33" s="113">
        <v>2.86752924371591E-3</v>
      </c>
    </row>
    <row r="34" spans="1:12" x14ac:dyDescent="0.35">
      <c r="A34" s="47" t="s">
        <v>580</v>
      </c>
      <c r="B34" s="112">
        <v>0.96555023923445005</v>
      </c>
      <c r="C34" s="112">
        <v>0.17703349282296699</v>
      </c>
      <c r="D34" s="112">
        <v>4.2105263157894701E-2</v>
      </c>
      <c r="E34" s="112">
        <v>0.160765550239234</v>
      </c>
      <c r="F34" s="112">
        <v>0.17799043062201</v>
      </c>
      <c r="G34" s="112">
        <v>0.35980861244019102</v>
      </c>
      <c r="H34" s="112">
        <v>7.8468899521531105E-2</v>
      </c>
      <c r="I34" s="112">
        <v>9.5693779904306199E-3</v>
      </c>
      <c r="J34" s="112">
        <v>2.39234449760766E-2</v>
      </c>
      <c r="K34" s="112">
        <v>0.28229665071770299</v>
      </c>
      <c r="L34" s="113">
        <v>2.7953060258238101E-3</v>
      </c>
    </row>
    <row r="35" spans="1:12" x14ac:dyDescent="0.35">
      <c r="A35" s="47" t="s">
        <v>539</v>
      </c>
      <c r="B35" s="112">
        <v>0.83061224489795904</v>
      </c>
      <c r="C35" s="112">
        <v>0.47244897959183701</v>
      </c>
      <c r="D35" s="112">
        <v>0.30408163265306098</v>
      </c>
      <c r="E35" s="112">
        <v>0.47142857142857097</v>
      </c>
      <c r="F35" s="112">
        <v>0.49897959183673501</v>
      </c>
      <c r="G35" s="112">
        <v>0.170408163265306</v>
      </c>
      <c r="H35" s="112">
        <v>0.23775510204081601</v>
      </c>
      <c r="I35" s="112">
        <v>8.7755102040816296E-2</v>
      </c>
      <c r="J35" s="112">
        <v>4.0816326530612197E-3</v>
      </c>
      <c r="K35" s="112">
        <v>0.23163265306122399</v>
      </c>
      <c r="L35" s="113">
        <v>2.62143531608358E-3</v>
      </c>
    </row>
    <row r="36" spans="1:12" ht="29" x14ac:dyDescent="0.35">
      <c r="A36" s="47" t="s">
        <v>608</v>
      </c>
      <c r="B36" s="112">
        <v>0.90012642225031603</v>
      </c>
      <c r="C36" s="112">
        <v>0.238938053097345</v>
      </c>
      <c r="D36" s="112">
        <v>0.11883691529709201</v>
      </c>
      <c r="E36" s="112">
        <v>0.32237673830594199</v>
      </c>
      <c r="F36" s="112">
        <v>0.40960809102402002</v>
      </c>
      <c r="G36" s="112">
        <v>8.9759797724399501E-2</v>
      </c>
      <c r="H36" s="112">
        <v>0.107458912768647</v>
      </c>
      <c r="I36" s="112">
        <v>4.8040455120101098E-2</v>
      </c>
      <c r="J36" s="112">
        <v>3.5398230088495602E-2</v>
      </c>
      <c r="K36" s="112">
        <v>0.23767383059418501</v>
      </c>
      <c r="L36" s="113">
        <v>2.11587279083889E-3</v>
      </c>
    </row>
    <row r="37" spans="1:12" ht="29" x14ac:dyDescent="0.35">
      <c r="A37" s="47" t="s">
        <v>655</v>
      </c>
      <c r="B37" s="112">
        <v>0.95921237693389605</v>
      </c>
      <c r="C37" s="112">
        <v>4.6413502109704602E-2</v>
      </c>
      <c r="D37" s="112">
        <v>5.6258790436005601E-3</v>
      </c>
      <c r="E37" s="112">
        <v>0.113924050632911</v>
      </c>
      <c r="F37" s="112">
        <v>0.229254571026723</v>
      </c>
      <c r="G37" s="112">
        <v>6.0478199718706001E-2</v>
      </c>
      <c r="H37" s="112">
        <v>3.2348804500703203E-2</v>
      </c>
      <c r="I37" s="112">
        <v>1.40646976090014E-3</v>
      </c>
      <c r="J37" s="112">
        <v>1.1251758087201099E-2</v>
      </c>
      <c r="K37" s="112">
        <v>0.23206751054852301</v>
      </c>
      <c r="L37" s="113">
        <v>1.9018780711585899E-3</v>
      </c>
    </row>
    <row r="38" spans="1:12" x14ac:dyDescent="0.35">
      <c r="A38" s="47" t="s">
        <v>612</v>
      </c>
      <c r="B38" s="112">
        <v>0.906626506024096</v>
      </c>
      <c r="C38" s="112">
        <v>0.27710843373493999</v>
      </c>
      <c r="D38" s="112">
        <v>0.126506024096386</v>
      </c>
      <c r="E38" s="112">
        <v>0.47740963855421698</v>
      </c>
      <c r="F38" s="112">
        <v>0.39909638554216897</v>
      </c>
      <c r="G38" s="112">
        <v>8.8855421686746996E-2</v>
      </c>
      <c r="H38" s="112">
        <v>0.134036144578313</v>
      </c>
      <c r="I38" s="112">
        <v>4.0662650602409603E-2</v>
      </c>
      <c r="J38" s="112">
        <v>5.5722891566265101E-2</v>
      </c>
      <c r="K38" s="112">
        <v>0.280120481927711</v>
      </c>
      <c r="L38" s="113">
        <v>1.77615617334642E-3</v>
      </c>
    </row>
    <row r="39" spans="1:12" x14ac:dyDescent="0.35">
      <c r="A39" s="47" t="s">
        <v>591</v>
      </c>
      <c r="B39" s="112">
        <v>0.94514106583072099</v>
      </c>
      <c r="C39" s="112">
        <v>0.38401253918495298</v>
      </c>
      <c r="D39" s="112">
        <v>0.112852664576803</v>
      </c>
      <c r="E39" s="112">
        <v>0.34012539184953</v>
      </c>
      <c r="F39" s="112">
        <v>0.28996865203761801</v>
      </c>
      <c r="G39" s="112">
        <v>2.1943573667711599E-2</v>
      </c>
      <c r="H39" s="112">
        <v>0.114420062695925</v>
      </c>
      <c r="I39" s="112">
        <v>9.4043887147335394E-3</v>
      </c>
      <c r="J39" s="112">
        <v>2.6645768025078401E-2</v>
      </c>
      <c r="K39" s="112">
        <v>0.30407523510971801</v>
      </c>
      <c r="L39" s="113">
        <v>1.70660788945033E-3</v>
      </c>
    </row>
    <row r="40" spans="1:12" ht="29" x14ac:dyDescent="0.35">
      <c r="A40" s="47" t="s">
        <v>554</v>
      </c>
      <c r="B40" s="112">
        <v>0.96108291032148896</v>
      </c>
      <c r="C40" s="112">
        <v>4.5685279187817299E-2</v>
      </c>
      <c r="D40" s="112">
        <v>1.01522842639594E-2</v>
      </c>
      <c r="E40" s="112">
        <v>0.15059221658206401</v>
      </c>
      <c r="F40" s="112">
        <v>0.25380710659898498</v>
      </c>
      <c r="G40" s="112">
        <v>8.9678510998307995E-2</v>
      </c>
      <c r="H40" s="112">
        <v>3.8917089678510999E-2</v>
      </c>
      <c r="I40" s="112">
        <v>0</v>
      </c>
      <c r="J40" s="112">
        <v>8.4602368866328308E-3</v>
      </c>
      <c r="K40" s="112">
        <v>0.33502538071066001</v>
      </c>
      <c r="L40" s="113">
        <v>1.58088599163816E-3</v>
      </c>
    </row>
    <row r="41" spans="1:12" ht="29" x14ac:dyDescent="0.35">
      <c r="A41" s="47" t="s">
        <v>542</v>
      </c>
      <c r="B41" s="112">
        <v>0.95395948434622502</v>
      </c>
      <c r="C41" s="112">
        <v>6.0773480662983402E-2</v>
      </c>
      <c r="D41" s="112">
        <v>1.2891344383057101E-2</v>
      </c>
      <c r="E41" s="112">
        <v>0.16022099447513799</v>
      </c>
      <c r="F41" s="112">
        <v>0.40147329650092101</v>
      </c>
      <c r="G41" s="112">
        <v>0.138121546961326</v>
      </c>
      <c r="H41" s="112">
        <v>3.4990791896869197E-2</v>
      </c>
      <c r="I41" s="112">
        <v>0</v>
      </c>
      <c r="J41" s="112">
        <v>1.47329650092081E-2</v>
      </c>
      <c r="K41" s="112">
        <v>0.33149171270718197</v>
      </c>
      <c r="L41" s="113">
        <v>1.4524891598299799E-3</v>
      </c>
    </row>
    <row r="42" spans="1:12" x14ac:dyDescent="0.35">
      <c r="A42" s="47" t="s">
        <v>537</v>
      </c>
      <c r="B42" s="112">
        <v>0.87213740458015299</v>
      </c>
      <c r="C42" s="112">
        <v>0.33778625954198499</v>
      </c>
      <c r="D42" s="112">
        <v>0.14312977099236601</v>
      </c>
      <c r="E42" s="112">
        <v>0.44847328244274798</v>
      </c>
      <c r="F42" s="112">
        <v>0.55534351145038197</v>
      </c>
      <c r="G42" s="112">
        <v>0.12786259541984701</v>
      </c>
      <c r="H42" s="112">
        <v>0.19274809160305301</v>
      </c>
      <c r="I42" s="112">
        <v>0.124045801526718</v>
      </c>
      <c r="J42" s="112">
        <v>1.7175572519084002E-2</v>
      </c>
      <c r="K42" s="112">
        <v>0.18702290076335901</v>
      </c>
      <c r="L42" s="113">
        <v>1.4016654139059101E-3</v>
      </c>
    </row>
    <row r="43" spans="1:12" x14ac:dyDescent="0.35">
      <c r="A43" s="47" t="s">
        <v>654</v>
      </c>
      <c r="B43" s="112">
        <v>0.98446601941747602</v>
      </c>
      <c r="C43" s="112">
        <v>8.3495145631067996E-2</v>
      </c>
      <c r="D43" s="112">
        <v>1.35922330097087E-2</v>
      </c>
      <c r="E43" s="112">
        <v>0.114563106796117</v>
      </c>
      <c r="F43" s="112">
        <v>0.168932038834951</v>
      </c>
      <c r="G43" s="112">
        <v>0.2</v>
      </c>
      <c r="H43" s="112">
        <v>6.4077669902912596E-2</v>
      </c>
      <c r="I43" s="112">
        <v>0</v>
      </c>
      <c r="J43" s="112">
        <v>1.94174757281553E-3</v>
      </c>
      <c r="K43" s="112">
        <v>0.207766990291262</v>
      </c>
      <c r="L43" s="113">
        <v>1.3775910079418801E-3</v>
      </c>
    </row>
    <row r="44" spans="1:12" x14ac:dyDescent="0.35">
      <c r="A44" s="47" t="s">
        <v>637</v>
      </c>
      <c r="B44" s="112">
        <v>0.89442231075697198</v>
      </c>
      <c r="C44" s="112">
        <v>0.25498007968127501</v>
      </c>
      <c r="D44" s="112">
        <v>7.5697211155378502E-2</v>
      </c>
      <c r="E44" s="112">
        <v>0.175298804780877</v>
      </c>
      <c r="F44" s="112">
        <v>0.30278884462151401</v>
      </c>
      <c r="G44" s="112">
        <v>5.3784860557768897E-2</v>
      </c>
      <c r="H44" s="112">
        <v>0.18127490039840599</v>
      </c>
      <c r="I44" s="112">
        <v>7.9681274900398405E-3</v>
      </c>
      <c r="J44" s="112">
        <v>3.9840637450199202E-3</v>
      </c>
      <c r="K44" s="112">
        <v>0.44223107569721098</v>
      </c>
      <c r="L44" s="113">
        <v>1.34281686599383E-3</v>
      </c>
    </row>
    <row r="45" spans="1:12" x14ac:dyDescent="0.35">
      <c r="A45" s="47" t="s">
        <v>619</v>
      </c>
      <c r="B45" s="112">
        <v>0.93812375249501001</v>
      </c>
      <c r="C45" s="112">
        <v>7.9840319361277404E-2</v>
      </c>
      <c r="D45" s="112">
        <v>7.9840319361277404E-3</v>
      </c>
      <c r="E45" s="112">
        <v>0.34331337325349298</v>
      </c>
      <c r="F45" s="112">
        <v>0.59680638722554902</v>
      </c>
      <c r="G45" s="112">
        <v>5.5888223552894203E-2</v>
      </c>
      <c r="H45" s="112">
        <v>5.5888223552894203E-2</v>
      </c>
      <c r="I45" s="112">
        <v>0</v>
      </c>
      <c r="J45" s="112">
        <v>2.7944111776447102E-2</v>
      </c>
      <c r="K45" s="112">
        <v>0.249500998003992</v>
      </c>
      <c r="L45" s="113">
        <v>1.34014193199783E-3</v>
      </c>
    </row>
    <row r="46" spans="1:12" x14ac:dyDescent="0.35">
      <c r="A46" s="47" t="s">
        <v>543</v>
      </c>
      <c r="B46" s="112">
        <v>0.95199999999999996</v>
      </c>
      <c r="C46" s="112">
        <v>5.1999999999999998E-2</v>
      </c>
      <c r="D46" s="112">
        <v>4.0000000000000001E-3</v>
      </c>
      <c r="E46" s="112">
        <v>0.126</v>
      </c>
      <c r="F46" s="112">
        <v>0.43</v>
      </c>
      <c r="G46" s="112">
        <v>0.17599999999999999</v>
      </c>
      <c r="H46" s="112">
        <v>4.2000000000000003E-2</v>
      </c>
      <c r="I46" s="112">
        <v>0</v>
      </c>
      <c r="J46" s="112">
        <v>2E-3</v>
      </c>
      <c r="K46" s="112">
        <v>0.318</v>
      </c>
      <c r="L46" s="113">
        <v>1.3374669980018199E-3</v>
      </c>
    </row>
    <row r="47" spans="1:12" ht="29" x14ac:dyDescent="0.35">
      <c r="A47" s="47" t="s">
        <v>565</v>
      </c>
      <c r="B47" s="112">
        <v>0.92656587473002205</v>
      </c>
      <c r="C47" s="112">
        <v>0.22462203023758101</v>
      </c>
      <c r="D47" s="112">
        <v>4.5356371490280802E-2</v>
      </c>
      <c r="E47" s="112">
        <v>0.29805615550755898</v>
      </c>
      <c r="F47" s="112">
        <v>0.35205183585313199</v>
      </c>
      <c r="G47" s="112">
        <v>3.4557235421166302E-2</v>
      </c>
      <c r="H47" s="112">
        <v>7.5593952483801297E-2</v>
      </c>
      <c r="I47" s="112">
        <v>4.3196544276457903E-3</v>
      </c>
      <c r="J47" s="112">
        <v>2.8077753779697599E-2</v>
      </c>
      <c r="K47" s="112">
        <v>0.27213822894168499</v>
      </c>
      <c r="L47" s="113">
        <v>1.2384944401496901E-3</v>
      </c>
    </row>
    <row r="48" spans="1:12" ht="29" x14ac:dyDescent="0.35">
      <c r="A48" s="47" t="s">
        <v>552</v>
      </c>
      <c r="B48" s="112">
        <v>0.97592997811816196</v>
      </c>
      <c r="C48" s="112">
        <v>7.0021881838074396E-2</v>
      </c>
      <c r="D48" s="112">
        <v>6.5645514223194703E-3</v>
      </c>
      <c r="E48" s="112">
        <v>0.14442013129102799</v>
      </c>
      <c r="F48" s="112">
        <v>0.20131291028446399</v>
      </c>
      <c r="G48" s="112">
        <v>0.142231947483589</v>
      </c>
      <c r="H48" s="112">
        <v>3.7199124726476997E-2</v>
      </c>
      <c r="I48" s="112">
        <v>0</v>
      </c>
      <c r="J48" s="112">
        <v>6.5645514223194703E-3</v>
      </c>
      <c r="K48" s="112">
        <v>0.396061269146608</v>
      </c>
      <c r="L48" s="113">
        <v>1.2224448361736701E-3</v>
      </c>
    </row>
    <row r="49" spans="1:12" x14ac:dyDescent="0.35">
      <c r="A49" s="47" t="s">
        <v>648</v>
      </c>
      <c r="B49" s="112">
        <v>0.86946902654867297</v>
      </c>
      <c r="C49" s="112">
        <v>0.34292035398230097</v>
      </c>
      <c r="D49" s="112">
        <v>0.15044247787610601</v>
      </c>
      <c r="E49" s="112">
        <v>0.488938053097345</v>
      </c>
      <c r="F49" s="112">
        <v>0.537610619469027</v>
      </c>
      <c r="G49" s="112">
        <v>4.6460176991150397E-2</v>
      </c>
      <c r="H49" s="112">
        <v>0.14159292035398199</v>
      </c>
      <c r="I49" s="112">
        <v>4.2035398230088498E-2</v>
      </c>
      <c r="J49" s="112">
        <v>6.6371681415929203E-3</v>
      </c>
      <c r="K49" s="112">
        <v>0.26991150442477901</v>
      </c>
      <c r="L49" s="113">
        <v>1.20907016619365E-3</v>
      </c>
    </row>
    <row r="50" spans="1:12" x14ac:dyDescent="0.35">
      <c r="A50" s="47" t="s">
        <v>611</v>
      </c>
      <c r="B50" s="112">
        <v>0.86124401913875603</v>
      </c>
      <c r="C50" s="112">
        <v>0.12679425837320599</v>
      </c>
      <c r="D50" s="112">
        <v>3.82775119617225E-2</v>
      </c>
      <c r="E50" s="112">
        <v>0.69377990430622005</v>
      </c>
      <c r="F50" s="112">
        <v>0.607655502392344</v>
      </c>
      <c r="G50" s="112">
        <v>9.3301435406698593E-2</v>
      </c>
      <c r="H50" s="112">
        <v>1.67464114832536E-2</v>
      </c>
      <c r="I50" s="112">
        <v>8.8516746411483299E-2</v>
      </c>
      <c r="J50" s="112">
        <v>1.43540669856459E-2</v>
      </c>
      <c r="K50" s="112">
        <v>0.21291866028708101</v>
      </c>
      <c r="L50" s="113">
        <v>1.1181224103295299E-3</v>
      </c>
    </row>
    <row r="51" spans="1:12" ht="29" x14ac:dyDescent="0.35">
      <c r="A51" s="47" t="s">
        <v>653</v>
      </c>
      <c r="B51" s="112">
        <v>0.98499999999999999</v>
      </c>
      <c r="C51" s="112">
        <v>7.2499999999999995E-2</v>
      </c>
      <c r="D51" s="112">
        <v>0.01</v>
      </c>
      <c r="E51" s="112">
        <v>0.16</v>
      </c>
      <c r="F51" s="112">
        <v>0.16500000000000001</v>
      </c>
      <c r="G51" s="112">
        <v>0.16250000000000001</v>
      </c>
      <c r="H51" s="112">
        <v>3.5000000000000003E-2</v>
      </c>
      <c r="I51" s="112">
        <v>0</v>
      </c>
      <c r="J51" s="112">
        <v>1.4999999999999999E-2</v>
      </c>
      <c r="K51" s="112">
        <v>0.27750000000000002</v>
      </c>
      <c r="L51" s="113">
        <v>1.06997359840146E-3</v>
      </c>
    </row>
    <row r="52" spans="1:12" x14ac:dyDescent="0.35">
      <c r="A52" s="47" t="s">
        <v>594</v>
      </c>
      <c r="B52" s="112">
        <v>0.96961325966850798</v>
      </c>
      <c r="C52" s="112">
        <v>5.8011049723756897E-2</v>
      </c>
      <c r="D52" s="112">
        <v>1.38121546961326E-2</v>
      </c>
      <c r="E52" s="112">
        <v>0.116022099447514</v>
      </c>
      <c r="F52" s="112">
        <v>0.27624309392265201</v>
      </c>
      <c r="G52" s="112">
        <v>4.6961325966850799E-2</v>
      </c>
      <c r="H52" s="112">
        <v>2.4861878453038701E-2</v>
      </c>
      <c r="I52" s="112">
        <v>0</v>
      </c>
      <c r="J52" s="112">
        <v>8.2872928176795594E-3</v>
      </c>
      <c r="K52" s="112">
        <v>0.121546961325967</v>
      </c>
      <c r="L52" s="113">
        <v>9.68326106553321E-4</v>
      </c>
    </row>
    <row r="53" spans="1:12" ht="29" x14ac:dyDescent="0.35">
      <c r="A53" s="47" t="s">
        <v>606</v>
      </c>
      <c r="B53" s="112">
        <v>0.91643454038997196</v>
      </c>
      <c r="C53" s="112">
        <v>0.20055710306406699</v>
      </c>
      <c r="D53" s="112">
        <v>0.11699164345403899</v>
      </c>
      <c r="E53" s="112">
        <v>0.32033426183843999</v>
      </c>
      <c r="F53" s="112">
        <v>0.309192200557103</v>
      </c>
      <c r="G53" s="112">
        <v>0.105849582172702</v>
      </c>
      <c r="H53" s="112">
        <v>9.4707520891364902E-2</v>
      </c>
      <c r="I53" s="112">
        <v>1.39275766016713E-2</v>
      </c>
      <c r="J53" s="112">
        <v>8.3565459610027894E-3</v>
      </c>
      <c r="K53" s="112">
        <v>0.32033426183843999</v>
      </c>
      <c r="L53" s="113">
        <v>9.6030130456531003E-4</v>
      </c>
    </row>
    <row r="54" spans="1:12" x14ac:dyDescent="0.35">
      <c r="A54" s="47" t="s">
        <v>553</v>
      </c>
      <c r="B54" s="112">
        <v>0.96910112359550604</v>
      </c>
      <c r="C54" s="112">
        <v>5.3370786516853903E-2</v>
      </c>
      <c r="D54" s="112">
        <v>2.8089887640449398E-3</v>
      </c>
      <c r="E54" s="112">
        <v>0.17977528089887601</v>
      </c>
      <c r="F54" s="112">
        <v>0.18258426966292099</v>
      </c>
      <c r="G54" s="112">
        <v>0.19101123595505601</v>
      </c>
      <c r="H54" s="112">
        <v>5.0561797752809001E-2</v>
      </c>
      <c r="I54" s="112">
        <v>0</v>
      </c>
      <c r="J54" s="112">
        <v>0</v>
      </c>
      <c r="K54" s="112">
        <v>0.30337078651685401</v>
      </c>
      <c r="L54" s="113">
        <v>9.5227650257729895E-4</v>
      </c>
    </row>
    <row r="55" spans="1:12" x14ac:dyDescent="0.35">
      <c r="A55" s="47" t="s">
        <v>621</v>
      </c>
      <c r="B55" s="112">
        <v>0.93786982248520701</v>
      </c>
      <c r="C55" s="112">
        <v>9.4674556213017694E-2</v>
      </c>
      <c r="D55" s="112">
        <v>1.7751479289940801E-2</v>
      </c>
      <c r="E55" s="112">
        <v>0.281065088757396</v>
      </c>
      <c r="F55" s="112">
        <v>0.30177514792899401</v>
      </c>
      <c r="G55" s="112">
        <v>5.6213017751479299E-2</v>
      </c>
      <c r="H55" s="112">
        <v>6.2130177514792898E-2</v>
      </c>
      <c r="I55" s="112">
        <v>0</v>
      </c>
      <c r="J55" s="112">
        <v>3.25443786982249E-2</v>
      </c>
      <c r="K55" s="112">
        <v>0.38165680473372798</v>
      </c>
      <c r="L55" s="113">
        <v>9.0412769064923302E-4</v>
      </c>
    </row>
    <row r="56" spans="1:12" ht="29" x14ac:dyDescent="0.35">
      <c r="A56" s="47" t="s">
        <v>568</v>
      </c>
      <c r="B56" s="112">
        <v>0.916417910447761</v>
      </c>
      <c r="C56" s="112">
        <v>0.238805970149254</v>
      </c>
      <c r="D56" s="112">
        <v>5.0746268656716401E-2</v>
      </c>
      <c r="E56" s="112">
        <v>0.26268656716417899</v>
      </c>
      <c r="F56" s="112">
        <v>0.37313432835820898</v>
      </c>
      <c r="G56" s="112">
        <v>1.49253731343284E-2</v>
      </c>
      <c r="H56" s="112">
        <v>7.1641791044776096E-2</v>
      </c>
      <c r="I56" s="112">
        <v>2.9850746268656699E-3</v>
      </c>
      <c r="J56" s="112">
        <v>1.7910447761194E-2</v>
      </c>
      <c r="K56" s="112">
        <v>0.25671641791044802</v>
      </c>
      <c r="L56" s="113">
        <v>8.9610288866122205E-4</v>
      </c>
    </row>
    <row r="57" spans="1:12" x14ac:dyDescent="0.35">
      <c r="A57" s="47" t="s">
        <v>576</v>
      </c>
      <c r="B57" s="112">
        <v>0.93790849673202603</v>
      </c>
      <c r="C57" s="112">
        <v>7.8431372549019607E-2</v>
      </c>
      <c r="D57" s="112">
        <v>1.9607843137254902E-2</v>
      </c>
      <c r="E57" s="112">
        <v>0.20915032679738599</v>
      </c>
      <c r="F57" s="112">
        <v>0.64052287581699296</v>
      </c>
      <c r="G57" s="112">
        <v>0.11437908496731999</v>
      </c>
      <c r="H57" s="112">
        <v>1.9607843137254902E-2</v>
      </c>
      <c r="I57" s="112">
        <v>2.2875816993464099E-2</v>
      </c>
      <c r="J57" s="112">
        <v>3.26797385620915E-3</v>
      </c>
      <c r="K57" s="112">
        <v>0.428104575163399</v>
      </c>
      <c r="L57" s="113">
        <v>8.1852980277711705E-4</v>
      </c>
    </row>
    <row r="58" spans="1:12" ht="29" x14ac:dyDescent="0.35">
      <c r="A58" s="47" t="s">
        <v>564</v>
      </c>
      <c r="B58" s="112">
        <v>0.88235294117647101</v>
      </c>
      <c r="C58" s="112">
        <v>8.3044982698961906E-2</v>
      </c>
      <c r="D58" s="112">
        <v>1.73010380622837E-2</v>
      </c>
      <c r="E58" s="112">
        <v>0.42214532871972299</v>
      </c>
      <c r="F58" s="112">
        <v>0.53633217993079596</v>
      </c>
      <c r="G58" s="112">
        <v>4.1522491349481001E-2</v>
      </c>
      <c r="H58" s="112">
        <v>2.7681660899654001E-2</v>
      </c>
      <c r="I58" s="112">
        <v>4.1522491349481001E-2</v>
      </c>
      <c r="J58" s="112">
        <v>2.0761245674740501E-2</v>
      </c>
      <c r="K58" s="112">
        <v>0.262975778546713</v>
      </c>
      <c r="L58" s="113">
        <v>7.7305592484505398E-4</v>
      </c>
    </row>
    <row r="59" spans="1:12" ht="29" x14ac:dyDescent="0.35">
      <c r="A59" s="47" t="s">
        <v>630</v>
      </c>
      <c r="B59" s="112">
        <v>0.95348837209302295</v>
      </c>
      <c r="C59" s="112">
        <v>0.104651162790698</v>
      </c>
      <c r="D59" s="112">
        <v>1.5503875968992199E-2</v>
      </c>
      <c r="E59" s="112">
        <v>0.23643410852713201</v>
      </c>
      <c r="F59" s="112">
        <v>0.32945736434108502</v>
      </c>
      <c r="G59" s="112">
        <v>6.9767441860465101E-2</v>
      </c>
      <c r="H59" s="112">
        <v>0.104651162790698</v>
      </c>
      <c r="I59" s="112">
        <v>0</v>
      </c>
      <c r="J59" s="112">
        <v>5.4263565891472902E-2</v>
      </c>
      <c r="K59" s="112">
        <v>0.28294573643410897</v>
      </c>
      <c r="L59" s="113">
        <v>6.9013297096894098E-4</v>
      </c>
    </row>
    <row r="60" spans="1:12" x14ac:dyDescent="0.35">
      <c r="A60" s="47" t="s">
        <v>528</v>
      </c>
      <c r="B60" s="112">
        <v>0.87450980392156896</v>
      </c>
      <c r="C60" s="112">
        <v>5.8823529411764698E-2</v>
      </c>
      <c r="D60" s="112">
        <v>7.8431372549019607E-3</v>
      </c>
      <c r="E60" s="112">
        <v>0.42745098039215701</v>
      </c>
      <c r="F60" s="112">
        <v>0.36862745098039201</v>
      </c>
      <c r="G60" s="112">
        <v>5.0980392156862703E-2</v>
      </c>
      <c r="H60" s="112">
        <v>1.1764705882352899E-2</v>
      </c>
      <c r="I60" s="112">
        <v>3.9215686274509803E-2</v>
      </c>
      <c r="J60" s="112">
        <v>7.8431372549019607E-3</v>
      </c>
      <c r="K60" s="112">
        <v>0.60784313725490202</v>
      </c>
      <c r="L60" s="113">
        <v>6.8210816898093001E-4</v>
      </c>
    </row>
    <row r="61" spans="1:12" ht="29" x14ac:dyDescent="0.35">
      <c r="A61" s="47" t="s">
        <v>635</v>
      </c>
      <c r="B61" s="112">
        <v>0.77959183673469401</v>
      </c>
      <c r="C61" s="112">
        <v>5.3061224489795902E-2</v>
      </c>
      <c r="D61" s="112">
        <v>8.1632653061224497E-3</v>
      </c>
      <c r="E61" s="112">
        <v>0.75510204081632604</v>
      </c>
      <c r="F61" s="112">
        <v>0.67755102040816295</v>
      </c>
      <c r="G61" s="112">
        <v>5.3061224489795902E-2</v>
      </c>
      <c r="H61" s="112">
        <v>2.04081632653061E-2</v>
      </c>
      <c r="I61" s="112">
        <v>7.7551020408163293E-2</v>
      </c>
      <c r="J61" s="112">
        <v>0</v>
      </c>
      <c r="K61" s="112">
        <v>0.183673469387755</v>
      </c>
      <c r="L61" s="113">
        <v>6.5535882902089402E-4</v>
      </c>
    </row>
    <row r="62" spans="1:12" ht="29" x14ac:dyDescent="0.35">
      <c r="A62" s="47" t="s">
        <v>571</v>
      </c>
      <c r="B62" s="112">
        <v>0.90573770491803296</v>
      </c>
      <c r="C62" s="112">
        <v>0.151639344262295</v>
      </c>
      <c r="D62" s="112">
        <v>6.9672131147541005E-2</v>
      </c>
      <c r="E62" s="112">
        <v>0.12295081967213101</v>
      </c>
      <c r="F62" s="112">
        <v>0.16393442622950799</v>
      </c>
      <c r="G62" s="112">
        <v>0.38524590163934402</v>
      </c>
      <c r="H62" s="112">
        <v>0.19262295081967201</v>
      </c>
      <c r="I62" s="112">
        <v>0</v>
      </c>
      <c r="J62" s="112">
        <v>0</v>
      </c>
      <c r="K62" s="112">
        <v>0.20901639344262299</v>
      </c>
      <c r="L62" s="113">
        <v>6.5268389502488996E-4</v>
      </c>
    </row>
    <row r="63" spans="1:12" x14ac:dyDescent="0.35">
      <c r="A63" s="47" t="s">
        <v>578</v>
      </c>
      <c r="B63" s="112">
        <v>0.92888888888888899</v>
      </c>
      <c r="C63" s="112">
        <v>7.5555555555555598E-2</v>
      </c>
      <c r="D63" s="112">
        <v>2.66666666666667E-2</v>
      </c>
      <c r="E63" s="112">
        <v>0.25333333333333302</v>
      </c>
      <c r="F63" s="112">
        <v>0.24888888888888899</v>
      </c>
      <c r="G63" s="112">
        <v>0.128888888888889</v>
      </c>
      <c r="H63" s="112">
        <v>3.11111111111111E-2</v>
      </c>
      <c r="I63" s="112">
        <v>2.66666666666667E-2</v>
      </c>
      <c r="J63" s="112">
        <v>8.8888888888888906E-3</v>
      </c>
      <c r="K63" s="112">
        <v>0.69777777777777805</v>
      </c>
      <c r="L63" s="113">
        <v>6.0186014910082095E-4</v>
      </c>
    </row>
    <row r="64" spans="1:12" x14ac:dyDescent="0.35">
      <c r="A64" s="47" t="s">
        <v>593</v>
      </c>
      <c r="B64" s="112">
        <v>0.98623853211009205</v>
      </c>
      <c r="C64" s="112">
        <v>9.1743119266055106E-2</v>
      </c>
      <c r="D64" s="112">
        <v>9.1743119266055103E-3</v>
      </c>
      <c r="E64" s="112">
        <v>0.100917431192661</v>
      </c>
      <c r="F64" s="112">
        <v>0.119266055045872</v>
      </c>
      <c r="G64" s="112">
        <v>0.192660550458716</v>
      </c>
      <c r="H64" s="112">
        <v>4.5871559633027498E-2</v>
      </c>
      <c r="I64" s="112">
        <v>0</v>
      </c>
      <c r="J64" s="112">
        <v>0</v>
      </c>
      <c r="K64" s="112">
        <v>0.146788990825688</v>
      </c>
      <c r="L64" s="113">
        <v>5.8313561112879496E-4</v>
      </c>
    </row>
    <row r="65" spans="1:12" x14ac:dyDescent="0.35">
      <c r="A65" s="47" t="s">
        <v>613</v>
      </c>
      <c r="B65" s="112">
        <v>0.855140186915888</v>
      </c>
      <c r="C65" s="112">
        <v>0.20560747663551401</v>
      </c>
      <c r="D65" s="112">
        <v>4.67289719626168E-2</v>
      </c>
      <c r="E65" s="112">
        <v>0.710280373831776</v>
      </c>
      <c r="F65" s="112">
        <v>0.46261682242990698</v>
      </c>
      <c r="G65" s="112">
        <v>0.16355140186915901</v>
      </c>
      <c r="H65" s="112">
        <v>5.60747663551402E-2</v>
      </c>
      <c r="I65" s="112">
        <v>0.17289719626168201</v>
      </c>
      <c r="J65" s="112">
        <v>9.3457943925233603E-3</v>
      </c>
      <c r="K65" s="112">
        <v>0.22897196261682201</v>
      </c>
      <c r="L65" s="113">
        <v>5.7243587514478101E-4</v>
      </c>
    </row>
    <row r="66" spans="1:12" x14ac:dyDescent="0.35">
      <c r="A66" s="47" t="s">
        <v>601</v>
      </c>
      <c r="B66" s="112">
        <v>0.85416666666666696</v>
      </c>
      <c r="C66" s="112">
        <v>0.109375</v>
      </c>
      <c r="D66" s="112">
        <v>4.1666666666666699E-2</v>
      </c>
      <c r="E66" s="112">
        <v>0.23958333333333301</v>
      </c>
      <c r="F66" s="112">
        <v>0.31770833333333298</v>
      </c>
      <c r="G66" s="112">
        <v>6.25E-2</v>
      </c>
      <c r="H66" s="112">
        <v>4.1666666666666699E-2</v>
      </c>
      <c r="I66" s="112">
        <v>3.125E-2</v>
      </c>
      <c r="J66" s="112">
        <v>5.2083333333333296E-3</v>
      </c>
      <c r="K66" s="112">
        <v>0.69270833333333304</v>
      </c>
      <c r="L66" s="113">
        <v>5.1358732723269995E-4</v>
      </c>
    </row>
    <row r="67" spans="1:12" x14ac:dyDescent="0.35">
      <c r="A67" s="47" t="s">
        <v>616</v>
      </c>
      <c r="B67" s="112">
        <v>0.93157894736842095</v>
      </c>
      <c r="C67" s="112">
        <v>0.53684210526315801</v>
      </c>
      <c r="D67" s="112">
        <v>0.24210526315789499</v>
      </c>
      <c r="E67" s="112">
        <v>0.231578947368421</v>
      </c>
      <c r="F67" s="112">
        <v>0.26315789473684198</v>
      </c>
      <c r="G67" s="112">
        <v>4.2105263157894701E-2</v>
      </c>
      <c r="H67" s="112">
        <v>0.110526315789474</v>
      </c>
      <c r="I67" s="112">
        <v>1.05263157894737E-2</v>
      </c>
      <c r="J67" s="112">
        <v>5.2631578947368403E-3</v>
      </c>
      <c r="K67" s="112">
        <v>0.326315789473684</v>
      </c>
      <c r="L67" s="113">
        <v>5.0823745924069303E-4</v>
      </c>
    </row>
    <row r="68" spans="1:12" x14ac:dyDescent="0.35">
      <c r="A68" s="47" t="s">
        <v>592</v>
      </c>
      <c r="B68" s="112">
        <v>0.950276243093923</v>
      </c>
      <c r="C68" s="112">
        <v>4.9723756906077297E-2</v>
      </c>
      <c r="D68" s="112">
        <v>0</v>
      </c>
      <c r="E68" s="112">
        <v>0.17127071823204401</v>
      </c>
      <c r="F68" s="112">
        <v>0.198895027624309</v>
      </c>
      <c r="G68" s="112">
        <v>0.10497237569060799</v>
      </c>
      <c r="H68" s="112">
        <v>4.4198895027624301E-2</v>
      </c>
      <c r="I68" s="112">
        <v>0</v>
      </c>
      <c r="J68" s="112">
        <v>1.1049723756906099E-2</v>
      </c>
      <c r="K68" s="112">
        <v>0.22099447513812201</v>
      </c>
      <c r="L68" s="113">
        <v>4.8416305327666001E-4</v>
      </c>
    </row>
    <row r="69" spans="1:12" x14ac:dyDescent="0.35">
      <c r="A69" s="47" t="s">
        <v>584</v>
      </c>
      <c r="B69" s="112">
        <v>0.95945945945945899</v>
      </c>
      <c r="C69" s="112">
        <v>0.12837837837837801</v>
      </c>
      <c r="D69" s="112">
        <v>1.35135135135135E-2</v>
      </c>
      <c r="E69" s="112">
        <v>0.21621621621621601</v>
      </c>
      <c r="F69" s="112">
        <v>0.36486486486486502</v>
      </c>
      <c r="G69" s="112">
        <v>0.121621621621622</v>
      </c>
      <c r="H69" s="112">
        <v>4.72972972972973E-2</v>
      </c>
      <c r="I69" s="112">
        <v>2.7027027027027001E-2</v>
      </c>
      <c r="J69" s="112">
        <v>0</v>
      </c>
      <c r="K69" s="112">
        <v>0.22972972972972999</v>
      </c>
      <c r="L69" s="113">
        <v>3.9589023140853999E-4</v>
      </c>
    </row>
    <row r="70" spans="1:12" x14ac:dyDescent="0.35">
      <c r="A70" s="47" t="s">
        <v>627</v>
      </c>
      <c r="B70" s="112">
        <v>0.97163120567375905</v>
      </c>
      <c r="C70" s="112">
        <v>0.11347517730496499</v>
      </c>
      <c r="D70" s="112">
        <v>1.41843971631206E-2</v>
      </c>
      <c r="E70" s="112">
        <v>0.23404255319148901</v>
      </c>
      <c r="F70" s="112">
        <v>0.28368794326241098</v>
      </c>
      <c r="G70" s="112">
        <v>4.9645390070922002E-2</v>
      </c>
      <c r="H70" s="112">
        <v>4.9645390070922002E-2</v>
      </c>
      <c r="I70" s="112">
        <v>0</v>
      </c>
      <c r="J70" s="112">
        <v>0</v>
      </c>
      <c r="K70" s="112">
        <v>0.120567375886525</v>
      </c>
      <c r="L70" s="113">
        <v>3.7716569343651399E-4</v>
      </c>
    </row>
    <row r="71" spans="1:12" x14ac:dyDescent="0.35">
      <c r="A71" s="47" t="s">
        <v>639</v>
      </c>
      <c r="B71" s="112">
        <v>0.89928057553956797</v>
      </c>
      <c r="C71" s="112">
        <v>0.26618705035971202</v>
      </c>
      <c r="D71" s="112">
        <v>7.1942446043165506E-2</v>
      </c>
      <c r="E71" s="112">
        <v>0.215827338129496</v>
      </c>
      <c r="F71" s="112">
        <v>0.48920863309352502</v>
      </c>
      <c r="G71" s="112">
        <v>3.5971223021582698E-2</v>
      </c>
      <c r="H71" s="112">
        <v>0.18705035971223</v>
      </c>
      <c r="I71" s="112">
        <v>0</v>
      </c>
      <c r="J71" s="112">
        <v>0</v>
      </c>
      <c r="K71" s="112">
        <v>0.30215827338129497</v>
      </c>
      <c r="L71" s="113">
        <v>3.7181582544450702E-4</v>
      </c>
    </row>
    <row r="72" spans="1:12" x14ac:dyDescent="0.35">
      <c r="A72" s="47" t="s">
        <v>603</v>
      </c>
      <c r="B72" s="112">
        <v>0.93700787401574803</v>
      </c>
      <c r="C72" s="112">
        <v>5.5118110236220499E-2</v>
      </c>
      <c r="D72" s="112">
        <v>1.5748031496062999E-2</v>
      </c>
      <c r="E72" s="112">
        <v>0.181102362204724</v>
      </c>
      <c r="F72" s="112">
        <v>0.79527559055118102</v>
      </c>
      <c r="G72" s="112">
        <v>9.4488188976377993E-2</v>
      </c>
      <c r="H72" s="112">
        <v>2.3622047244094498E-2</v>
      </c>
      <c r="I72" s="112">
        <v>2.3622047244094498E-2</v>
      </c>
      <c r="J72" s="112">
        <v>0</v>
      </c>
      <c r="K72" s="112">
        <v>0.42519685039370098</v>
      </c>
      <c r="L72" s="113">
        <v>3.3971661749246298E-4</v>
      </c>
    </row>
    <row r="73" spans="1:12" x14ac:dyDescent="0.35">
      <c r="A73" s="47" t="s">
        <v>546</v>
      </c>
      <c r="B73" s="112">
        <v>0.84</v>
      </c>
      <c r="C73" s="112">
        <v>3.2000000000000001E-2</v>
      </c>
      <c r="D73" s="112">
        <v>0</v>
      </c>
      <c r="E73" s="112">
        <v>0.38400000000000001</v>
      </c>
      <c r="F73" s="112">
        <v>0.68799999999999994</v>
      </c>
      <c r="G73" s="112">
        <v>1.6E-2</v>
      </c>
      <c r="H73" s="112">
        <v>1.6E-2</v>
      </c>
      <c r="I73" s="112">
        <v>3.2000000000000001E-2</v>
      </c>
      <c r="J73" s="112">
        <v>8.0000000000000002E-3</v>
      </c>
      <c r="K73" s="112">
        <v>0.32800000000000001</v>
      </c>
      <c r="L73" s="113">
        <v>3.3436674950045601E-4</v>
      </c>
    </row>
    <row r="74" spans="1:12" ht="29" x14ac:dyDescent="0.35">
      <c r="A74" s="47" t="s">
        <v>651</v>
      </c>
      <c r="B74" s="112">
        <v>0.94736842105263197</v>
      </c>
      <c r="C74" s="112">
        <v>0.34210526315789502</v>
      </c>
      <c r="D74" s="112">
        <v>0.140350877192982</v>
      </c>
      <c r="E74" s="112">
        <v>0.22807017543859601</v>
      </c>
      <c r="F74" s="112">
        <v>0.22807017543859601</v>
      </c>
      <c r="G74" s="112">
        <v>4.3859649122807001E-2</v>
      </c>
      <c r="H74" s="112">
        <v>0.35087719298245601</v>
      </c>
      <c r="I74" s="112">
        <v>0</v>
      </c>
      <c r="J74" s="112">
        <v>0</v>
      </c>
      <c r="K74" s="112">
        <v>0.23684210526315799</v>
      </c>
      <c r="L74" s="113">
        <v>3.0494247554441602E-4</v>
      </c>
    </row>
    <row r="75" spans="1:12" x14ac:dyDescent="0.35">
      <c r="A75" s="47" t="s">
        <v>607</v>
      </c>
      <c r="B75" s="112">
        <v>0.91150442477876104</v>
      </c>
      <c r="C75" s="112">
        <v>0.212389380530973</v>
      </c>
      <c r="D75" s="112">
        <v>0.132743362831858</v>
      </c>
      <c r="E75" s="112">
        <v>0.16814159292035399</v>
      </c>
      <c r="F75" s="112">
        <v>0.25663716814159299</v>
      </c>
      <c r="G75" s="112">
        <v>0.16814159292035399</v>
      </c>
      <c r="H75" s="112">
        <v>0.106194690265487</v>
      </c>
      <c r="I75" s="112">
        <v>5.3097345132743397E-2</v>
      </c>
      <c r="J75" s="112">
        <v>8.8495575221238902E-3</v>
      </c>
      <c r="K75" s="112">
        <v>0.23008849557522101</v>
      </c>
      <c r="L75" s="113">
        <v>3.0226754154841201E-4</v>
      </c>
    </row>
    <row r="76" spans="1:12" x14ac:dyDescent="0.35">
      <c r="A76" s="47" t="s">
        <v>590</v>
      </c>
      <c r="B76" s="112">
        <v>0.90990990990991005</v>
      </c>
      <c r="C76" s="112">
        <v>0.171171171171171</v>
      </c>
      <c r="D76" s="112">
        <v>5.4054054054054099E-2</v>
      </c>
      <c r="E76" s="112">
        <v>0.19819819819819801</v>
      </c>
      <c r="F76" s="112">
        <v>0.20720720720720701</v>
      </c>
      <c r="G76" s="112">
        <v>0.18918918918918901</v>
      </c>
      <c r="H76" s="112">
        <v>6.3063063063063099E-2</v>
      </c>
      <c r="I76" s="112">
        <v>4.5045045045045001E-2</v>
      </c>
      <c r="J76" s="112">
        <v>9.0090090090090107E-3</v>
      </c>
      <c r="K76" s="112">
        <v>0.40540540540540498</v>
      </c>
      <c r="L76" s="113">
        <v>2.9691767355640499E-4</v>
      </c>
    </row>
    <row r="77" spans="1:12" x14ac:dyDescent="0.35">
      <c r="A77" s="47" t="s">
        <v>551</v>
      </c>
      <c r="B77" s="112">
        <v>0.95049504950495001</v>
      </c>
      <c r="C77" s="112">
        <v>4.95049504950495E-2</v>
      </c>
      <c r="D77" s="112">
        <v>9.9009900990098994E-3</v>
      </c>
      <c r="E77" s="112">
        <v>0.18811881188118801</v>
      </c>
      <c r="F77" s="112">
        <v>0.287128712871287</v>
      </c>
      <c r="G77" s="112">
        <v>4.95049504950495E-2</v>
      </c>
      <c r="H77" s="112">
        <v>5.9405940594059403E-2</v>
      </c>
      <c r="I77" s="112">
        <v>0</v>
      </c>
      <c r="J77" s="112">
        <v>3.9603960396039598E-2</v>
      </c>
      <c r="K77" s="112">
        <v>0.16831683168316799</v>
      </c>
      <c r="L77" s="113">
        <v>2.70168333596369E-4</v>
      </c>
    </row>
    <row r="78" spans="1:12" ht="29" x14ac:dyDescent="0.35">
      <c r="A78" s="47" t="s">
        <v>567</v>
      </c>
      <c r="B78" s="112">
        <v>0.92553191489361697</v>
      </c>
      <c r="C78" s="112">
        <v>0.24468085106383</v>
      </c>
      <c r="D78" s="112">
        <v>3.1914893617021302E-2</v>
      </c>
      <c r="E78" s="112">
        <v>0.25531914893617003</v>
      </c>
      <c r="F78" s="112">
        <v>0.30851063829787201</v>
      </c>
      <c r="G78" s="112">
        <v>5.31914893617021E-2</v>
      </c>
      <c r="H78" s="112">
        <v>0.180851063829787</v>
      </c>
      <c r="I78" s="112">
        <v>0</v>
      </c>
      <c r="J78" s="112">
        <v>1.0638297872340399E-2</v>
      </c>
      <c r="K78" s="112">
        <v>0.180851063829787</v>
      </c>
      <c r="L78" s="113">
        <v>2.51443795624343E-4</v>
      </c>
    </row>
    <row r="79" spans="1:12" x14ac:dyDescent="0.35">
      <c r="A79" s="47" t="s">
        <v>598</v>
      </c>
      <c r="B79" s="112">
        <v>0.91111111111111098</v>
      </c>
      <c r="C79" s="112">
        <v>0.122222222222222</v>
      </c>
      <c r="D79" s="112">
        <v>1.1111111111111099E-2</v>
      </c>
      <c r="E79" s="112">
        <v>0.33333333333333298</v>
      </c>
      <c r="F79" s="112">
        <v>0.37777777777777799</v>
      </c>
      <c r="G79" s="112">
        <v>7.7777777777777807E-2</v>
      </c>
      <c r="H79" s="112">
        <v>5.5555555555555601E-2</v>
      </c>
      <c r="I79" s="112">
        <v>2.2222222222222199E-2</v>
      </c>
      <c r="J79" s="112">
        <v>0</v>
      </c>
      <c r="K79" s="112">
        <v>0.18888888888888899</v>
      </c>
      <c r="L79" s="113">
        <v>2.4074405964032801E-4</v>
      </c>
    </row>
    <row r="80" spans="1:12" x14ac:dyDescent="0.35">
      <c r="A80" s="47" t="s">
        <v>641</v>
      </c>
      <c r="B80" s="112">
        <v>0.90909090909090895</v>
      </c>
      <c r="C80" s="112">
        <v>0.29545454545454503</v>
      </c>
      <c r="D80" s="112">
        <v>0.125</v>
      </c>
      <c r="E80" s="112">
        <v>0.23863636363636401</v>
      </c>
      <c r="F80" s="112">
        <v>0.29545454545454503</v>
      </c>
      <c r="G80" s="112">
        <v>2.27272727272727E-2</v>
      </c>
      <c r="H80" s="112">
        <v>0.27272727272727298</v>
      </c>
      <c r="I80" s="112">
        <v>0</v>
      </c>
      <c r="J80" s="112">
        <v>1.13636363636364E-2</v>
      </c>
      <c r="K80" s="112">
        <v>0.39772727272727298</v>
      </c>
      <c r="L80" s="113">
        <v>2.3539419164832101E-4</v>
      </c>
    </row>
    <row r="81" spans="1:12" ht="29" x14ac:dyDescent="0.35">
      <c r="A81" s="47" t="s">
        <v>634</v>
      </c>
      <c r="B81" s="112">
        <v>0.84705882352941197</v>
      </c>
      <c r="C81" s="112">
        <v>8.2352941176470601E-2</v>
      </c>
      <c r="D81" s="112">
        <v>0</v>
      </c>
      <c r="E81" s="112">
        <v>0.42352941176470599</v>
      </c>
      <c r="F81" s="112">
        <v>0.50588235294117601</v>
      </c>
      <c r="G81" s="112">
        <v>5.8823529411764698E-2</v>
      </c>
      <c r="H81" s="112">
        <v>2.3529411764705899E-2</v>
      </c>
      <c r="I81" s="112">
        <v>2.3529411764705899E-2</v>
      </c>
      <c r="J81" s="112">
        <v>1.1764705882352899E-2</v>
      </c>
      <c r="K81" s="112">
        <v>0.29411764705882398</v>
      </c>
      <c r="L81" s="113">
        <v>2.2736938966031001E-4</v>
      </c>
    </row>
    <row r="82" spans="1:12" x14ac:dyDescent="0.35">
      <c r="A82" s="47" t="s">
        <v>647</v>
      </c>
      <c r="B82" s="112">
        <v>0.870588235294118</v>
      </c>
      <c r="C82" s="112">
        <v>0.29411764705882398</v>
      </c>
      <c r="D82" s="112">
        <v>0.14117647058823499</v>
      </c>
      <c r="E82" s="112">
        <v>0.16470588235294101</v>
      </c>
      <c r="F82" s="112">
        <v>0.247058823529412</v>
      </c>
      <c r="G82" s="112">
        <v>3.5294117647058802E-2</v>
      </c>
      <c r="H82" s="112">
        <v>0.25882352941176501</v>
      </c>
      <c r="I82" s="112">
        <v>0</v>
      </c>
      <c r="J82" s="112">
        <v>0</v>
      </c>
      <c r="K82" s="112">
        <v>0.14117647058823499</v>
      </c>
      <c r="L82" s="113">
        <v>2.2736938966031001E-4</v>
      </c>
    </row>
    <row r="83" spans="1:12" ht="29" x14ac:dyDescent="0.35">
      <c r="A83" s="47" t="s">
        <v>650</v>
      </c>
      <c r="B83" s="112">
        <v>0.87951807228915702</v>
      </c>
      <c r="C83" s="112">
        <v>0.36144578313253001</v>
      </c>
      <c r="D83" s="112">
        <v>0.108433734939759</v>
      </c>
      <c r="E83" s="112">
        <v>0.54216867469879504</v>
      </c>
      <c r="F83" s="112">
        <v>0.530120481927711</v>
      </c>
      <c r="G83" s="112">
        <v>7.2289156626505993E-2</v>
      </c>
      <c r="H83" s="112">
        <v>0.180722891566265</v>
      </c>
      <c r="I83" s="112">
        <v>0.120481927710843</v>
      </c>
      <c r="J83" s="112">
        <v>0</v>
      </c>
      <c r="K83" s="112">
        <v>0.28915662650602397</v>
      </c>
      <c r="L83" s="113">
        <v>2.2201952166830299E-4</v>
      </c>
    </row>
    <row r="84" spans="1:12" ht="29" x14ac:dyDescent="0.35">
      <c r="A84" s="47" t="s">
        <v>629</v>
      </c>
      <c r="B84" s="112">
        <v>0.772151898734177</v>
      </c>
      <c r="C84" s="112">
        <v>0.151898734177215</v>
      </c>
      <c r="D84" s="112">
        <v>2.53164556962025E-2</v>
      </c>
      <c r="E84" s="112">
        <v>0.721518987341772</v>
      </c>
      <c r="F84" s="112">
        <v>0.683544303797468</v>
      </c>
      <c r="G84" s="112">
        <v>3.7974683544303799E-2</v>
      </c>
      <c r="H84" s="112">
        <v>6.3291139240506306E-2</v>
      </c>
      <c r="I84" s="112">
        <v>1.26582278481013E-2</v>
      </c>
      <c r="J84" s="112">
        <v>5.0632911392405097E-2</v>
      </c>
      <c r="K84" s="112">
        <v>0.30379746835443</v>
      </c>
      <c r="L84" s="113">
        <v>2.1131978568428799E-4</v>
      </c>
    </row>
    <row r="85" spans="1:12" x14ac:dyDescent="0.35">
      <c r="A85" s="47" t="s">
        <v>620</v>
      </c>
      <c r="B85" s="112">
        <v>0.97142857142857097</v>
      </c>
      <c r="C85" s="112">
        <v>0.1</v>
      </c>
      <c r="D85" s="112">
        <v>1.4285714285714299E-2</v>
      </c>
      <c r="E85" s="112">
        <v>0.35714285714285698</v>
      </c>
      <c r="F85" s="112">
        <v>0.41428571428571398</v>
      </c>
      <c r="G85" s="112">
        <v>5.7142857142857099E-2</v>
      </c>
      <c r="H85" s="112">
        <v>7.1428571428571397E-2</v>
      </c>
      <c r="I85" s="112">
        <v>0</v>
      </c>
      <c r="J85" s="112">
        <v>2.8571428571428598E-2</v>
      </c>
      <c r="K85" s="112">
        <v>0.14285714285714299</v>
      </c>
      <c r="L85" s="113">
        <v>1.87245379720255E-4</v>
      </c>
    </row>
    <row r="86" spans="1:12" x14ac:dyDescent="0.35">
      <c r="A86" s="47" t="s">
        <v>640</v>
      </c>
      <c r="B86" s="112">
        <v>0.92753623188405798</v>
      </c>
      <c r="C86" s="112">
        <v>0.46376811594202899</v>
      </c>
      <c r="D86" s="112">
        <v>0.188405797101449</v>
      </c>
      <c r="E86" s="112">
        <v>0.15942028985507201</v>
      </c>
      <c r="F86" s="112">
        <v>0.188405797101449</v>
      </c>
      <c r="G86" s="112">
        <v>1.4492753623188401E-2</v>
      </c>
      <c r="H86" s="112">
        <v>0.46376811594202899</v>
      </c>
      <c r="I86" s="112">
        <v>0</v>
      </c>
      <c r="J86" s="112">
        <v>1.4492753623188401E-2</v>
      </c>
      <c r="K86" s="112">
        <v>0.15942028985507201</v>
      </c>
      <c r="L86" s="113">
        <v>1.84570445724252E-4</v>
      </c>
    </row>
    <row r="87" spans="1:12" x14ac:dyDescent="0.35">
      <c r="A87" s="47" t="s">
        <v>549</v>
      </c>
      <c r="B87" s="112">
        <v>0.97058823529411797</v>
      </c>
      <c r="C87" s="112">
        <v>0.10294117647058799</v>
      </c>
      <c r="D87" s="112">
        <v>0</v>
      </c>
      <c r="E87" s="112">
        <v>0.161764705882353</v>
      </c>
      <c r="F87" s="112">
        <v>0.17647058823529399</v>
      </c>
      <c r="G87" s="112">
        <v>0.11764705882352899</v>
      </c>
      <c r="H87" s="112">
        <v>2.9411764705882401E-2</v>
      </c>
      <c r="I87" s="112">
        <v>0</v>
      </c>
      <c r="J87" s="112">
        <v>1.4705882352941201E-2</v>
      </c>
      <c r="K87" s="112">
        <v>0.32352941176470601</v>
      </c>
      <c r="L87" s="113">
        <v>1.81895511728248E-4</v>
      </c>
    </row>
    <row r="88" spans="1:12" ht="29" x14ac:dyDescent="0.35">
      <c r="A88" s="47" t="s">
        <v>563</v>
      </c>
      <c r="B88" s="112">
        <v>0.98412698412698396</v>
      </c>
      <c r="C88" s="112">
        <v>9.5238095238095205E-2</v>
      </c>
      <c r="D88" s="112">
        <v>3.1746031746031703E-2</v>
      </c>
      <c r="E88" s="112">
        <v>0.126984126984127</v>
      </c>
      <c r="F88" s="112">
        <v>9.5238095238095205E-2</v>
      </c>
      <c r="G88" s="112">
        <v>0.41269841269841301</v>
      </c>
      <c r="H88" s="112">
        <v>7.9365079365079402E-2</v>
      </c>
      <c r="I88" s="112">
        <v>0</v>
      </c>
      <c r="J88" s="112">
        <v>0</v>
      </c>
      <c r="K88" s="112">
        <v>0.19047619047618999</v>
      </c>
      <c r="L88" s="113">
        <v>1.6852084174823E-4</v>
      </c>
    </row>
    <row r="89" spans="1:12" x14ac:dyDescent="0.35">
      <c r="A89" s="47" t="s">
        <v>540</v>
      </c>
      <c r="B89" s="112">
        <v>0.89285714285714302</v>
      </c>
      <c r="C89" s="112">
        <v>0.25</v>
      </c>
      <c r="D89" s="112">
        <v>8.9285714285714302E-2</v>
      </c>
      <c r="E89" s="112">
        <v>0.39285714285714302</v>
      </c>
      <c r="F89" s="112">
        <v>0.39285714285714302</v>
      </c>
      <c r="G89" s="112">
        <v>0</v>
      </c>
      <c r="H89" s="112">
        <v>0.26785714285714302</v>
      </c>
      <c r="I89" s="112">
        <v>3.5714285714285698E-2</v>
      </c>
      <c r="J89" s="112">
        <v>5.3571428571428603E-2</v>
      </c>
      <c r="K89" s="112">
        <v>0.19642857142857101</v>
      </c>
      <c r="L89" s="113">
        <v>1.4979630377620401E-4</v>
      </c>
    </row>
    <row r="90" spans="1:12" x14ac:dyDescent="0.35">
      <c r="A90" s="47" t="s">
        <v>610</v>
      </c>
      <c r="B90" s="112">
        <v>0.95918367346938804</v>
      </c>
      <c r="C90" s="112">
        <v>0.122448979591837</v>
      </c>
      <c r="D90" s="112">
        <v>2.04081632653061E-2</v>
      </c>
      <c r="E90" s="112">
        <v>0.20408163265306101</v>
      </c>
      <c r="F90" s="112">
        <v>0.530612244897959</v>
      </c>
      <c r="G90" s="112">
        <v>0.122448979591837</v>
      </c>
      <c r="H90" s="112">
        <v>6.1224489795918401E-2</v>
      </c>
      <c r="I90" s="112">
        <v>2.04081632653061E-2</v>
      </c>
      <c r="J90" s="112">
        <v>0</v>
      </c>
      <c r="K90" s="112">
        <v>0.30612244897959201</v>
      </c>
      <c r="L90" s="113">
        <v>1.3107176580417899E-4</v>
      </c>
    </row>
    <row r="91" spans="1:12" x14ac:dyDescent="0.35">
      <c r="A91" s="47" t="s">
        <v>550</v>
      </c>
      <c r="B91" s="112">
        <v>0.97777777777777797</v>
      </c>
      <c r="C91" s="112">
        <v>0.11111111111111099</v>
      </c>
      <c r="D91" s="112">
        <v>4.4444444444444398E-2</v>
      </c>
      <c r="E91" s="112">
        <v>0.17777777777777801</v>
      </c>
      <c r="F91" s="112">
        <v>0.24444444444444399</v>
      </c>
      <c r="G91" s="112">
        <v>0.11111111111111099</v>
      </c>
      <c r="H91" s="112">
        <v>0.11111111111111099</v>
      </c>
      <c r="I91" s="112">
        <v>0</v>
      </c>
      <c r="J91" s="112">
        <v>0</v>
      </c>
      <c r="K91" s="112">
        <v>0.266666666666667</v>
      </c>
      <c r="L91" s="113">
        <v>1.20372029820164E-4</v>
      </c>
    </row>
    <row r="92" spans="1:12" ht="29" x14ac:dyDescent="0.35">
      <c r="A92" s="47" t="s">
        <v>572</v>
      </c>
      <c r="B92" s="112">
        <v>0.97435897435897401</v>
      </c>
      <c r="C92" s="112">
        <v>5.1282051282051301E-2</v>
      </c>
      <c r="D92" s="112">
        <v>0</v>
      </c>
      <c r="E92" s="112">
        <v>0.102564102564103</v>
      </c>
      <c r="F92" s="112">
        <v>0.256410256410256</v>
      </c>
      <c r="G92" s="112">
        <v>0.20512820512820501</v>
      </c>
      <c r="H92" s="112">
        <v>5.1282051282051301E-2</v>
      </c>
      <c r="I92" s="112">
        <v>2.5641025641025599E-2</v>
      </c>
      <c r="J92" s="112">
        <v>0</v>
      </c>
      <c r="K92" s="112">
        <v>0.102564102564103</v>
      </c>
      <c r="L92" s="113">
        <v>1.0432242584414199E-4</v>
      </c>
    </row>
    <row r="93" spans="1:12" ht="29" x14ac:dyDescent="0.35">
      <c r="A93" s="47" t="s">
        <v>600</v>
      </c>
      <c r="B93" s="112">
        <v>0.91666666666666696</v>
      </c>
      <c r="C93" s="112">
        <v>0.22222222222222199</v>
      </c>
      <c r="D93" s="112">
        <v>2.7777777777777801E-2</v>
      </c>
      <c r="E93" s="112">
        <v>0.38888888888888901</v>
      </c>
      <c r="F93" s="112">
        <v>0.47222222222222199</v>
      </c>
      <c r="G93" s="112">
        <v>0</v>
      </c>
      <c r="H93" s="112">
        <v>0</v>
      </c>
      <c r="I93" s="112">
        <v>0</v>
      </c>
      <c r="J93" s="112">
        <v>2.7777777777777801E-2</v>
      </c>
      <c r="K93" s="112">
        <v>0.33333333333333298</v>
      </c>
      <c r="L93" s="113">
        <v>9.6297623856131295E-5</v>
      </c>
    </row>
    <row r="94" spans="1:12" ht="29" x14ac:dyDescent="0.35">
      <c r="A94" s="47" t="s">
        <v>569</v>
      </c>
      <c r="B94" s="112">
        <v>1</v>
      </c>
      <c r="C94" s="112">
        <v>0</v>
      </c>
      <c r="D94" s="112">
        <v>0</v>
      </c>
      <c r="E94" s="112">
        <v>8.5714285714285701E-2</v>
      </c>
      <c r="F94" s="112">
        <v>5.7142857142857099E-2</v>
      </c>
      <c r="G94" s="112">
        <v>0.42857142857142899</v>
      </c>
      <c r="H94" s="112">
        <v>0</v>
      </c>
      <c r="I94" s="112">
        <v>0</v>
      </c>
      <c r="J94" s="112">
        <v>0</v>
      </c>
      <c r="K94" s="112">
        <v>0.17142857142857101</v>
      </c>
      <c r="L94" s="113">
        <v>9.3622689860127701E-5</v>
      </c>
    </row>
    <row r="95" spans="1:12" x14ac:dyDescent="0.35">
      <c r="A95" s="47" t="s">
        <v>596</v>
      </c>
      <c r="B95" s="112">
        <v>0.939393939393939</v>
      </c>
      <c r="C95" s="112">
        <v>6.0606060606060601E-2</v>
      </c>
      <c r="D95" s="112">
        <v>0</v>
      </c>
      <c r="E95" s="112">
        <v>0.30303030303030298</v>
      </c>
      <c r="F95" s="112">
        <v>0.54545454545454497</v>
      </c>
      <c r="G95" s="112">
        <v>3.03030303030303E-2</v>
      </c>
      <c r="H95" s="112">
        <v>0</v>
      </c>
      <c r="I95" s="112">
        <v>0</v>
      </c>
      <c r="J95" s="112">
        <v>0</v>
      </c>
      <c r="K95" s="112">
        <v>0.42424242424242398</v>
      </c>
      <c r="L95" s="113">
        <v>8.8272821868120405E-5</v>
      </c>
    </row>
    <row r="96" spans="1:12" x14ac:dyDescent="0.35">
      <c r="A96" s="47" t="s">
        <v>605</v>
      </c>
      <c r="B96" s="112">
        <v>0.96666666666666701</v>
      </c>
      <c r="C96" s="112">
        <v>0.133333333333333</v>
      </c>
      <c r="D96" s="112">
        <v>3.3333333333333298E-2</v>
      </c>
      <c r="E96" s="112">
        <v>0.233333333333333</v>
      </c>
      <c r="F96" s="112">
        <v>0.16666666666666699</v>
      </c>
      <c r="G96" s="112">
        <v>3.3333333333333298E-2</v>
      </c>
      <c r="H96" s="112">
        <v>0</v>
      </c>
      <c r="I96" s="112">
        <v>3.3333333333333298E-2</v>
      </c>
      <c r="J96" s="112">
        <v>0</v>
      </c>
      <c r="K96" s="112">
        <v>0.56666666666666698</v>
      </c>
      <c r="L96" s="113">
        <v>8.0248019880109503E-5</v>
      </c>
    </row>
    <row r="97" spans="1:12" x14ac:dyDescent="0.35">
      <c r="A97" s="47" t="s">
        <v>615</v>
      </c>
      <c r="B97" s="112">
        <v>0.89655172413793105</v>
      </c>
      <c r="C97" s="112">
        <v>0.13793103448275901</v>
      </c>
      <c r="D97" s="112">
        <v>3.4482758620689703E-2</v>
      </c>
      <c r="E97" s="112">
        <v>0.27586206896551702</v>
      </c>
      <c r="F97" s="112">
        <v>0.37931034482758602</v>
      </c>
      <c r="G97" s="112">
        <v>0.10344827586206901</v>
      </c>
      <c r="H97" s="112">
        <v>6.8965517241379296E-2</v>
      </c>
      <c r="I97" s="112">
        <v>0</v>
      </c>
      <c r="J97" s="112">
        <v>3.4482758620689703E-2</v>
      </c>
      <c r="K97" s="112">
        <v>0.44827586206896602</v>
      </c>
      <c r="L97" s="113">
        <v>7.7573085884105801E-5</v>
      </c>
    </row>
    <row r="98" spans="1:12" x14ac:dyDescent="0.35">
      <c r="A98" s="47" t="s">
        <v>557</v>
      </c>
      <c r="B98" s="112">
        <v>0.92592592592592604</v>
      </c>
      <c r="C98" s="112">
        <v>0</v>
      </c>
      <c r="D98" s="112">
        <v>0</v>
      </c>
      <c r="E98" s="112">
        <v>0.33333333333333298</v>
      </c>
      <c r="F98" s="112">
        <v>0.33333333333333298</v>
      </c>
      <c r="G98" s="112">
        <v>0.148148148148148</v>
      </c>
      <c r="H98" s="112">
        <v>0</v>
      </c>
      <c r="I98" s="112">
        <v>3.7037037037037E-2</v>
      </c>
      <c r="J98" s="112">
        <v>0</v>
      </c>
      <c r="K98" s="112">
        <v>0.55555555555555602</v>
      </c>
      <c r="L98" s="113">
        <v>7.2223217892098505E-5</v>
      </c>
    </row>
    <row r="99" spans="1:12" ht="29" x14ac:dyDescent="0.35">
      <c r="A99" s="47" t="s">
        <v>570</v>
      </c>
      <c r="B99" s="112">
        <v>1</v>
      </c>
      <c r="C99" s="112">
        <v>0</v>
      </c>
      <c r="D99" s="112">
        <v>0</v>
      </c>
      <c r="E99" s="112">
        <v>0.115384615384615</v>
      </c>
      <c r="F99" s="112">
        <v>0.19230769230769201</v>
      </c>
      <c r="G99" s="112">
        <v>0.15384615384615399</v>
      </c>
      <c r="H99" s="112">
        <v>3.8461538461538498E-2</v>
      </c>
      <c r="I99" s="112">
        <v>0</v>
      </c>
      <c r="J99" s="112">
        <v>0</v>
      </c>
      <c r="K99" s="112">
        <v>0.115384615384615</v>
      </c>
      <c r="L99" s="113">
        <v>6.9548283896094898E-5</v>
      </c>
    </row>
    <row r="100" spans="1:12" x14ac:dyDescent="0.35">
      <c r="A100" s="47" t="s">
        <v>529</v>
      </c>
      <c r="B100" s="112">
        <v>0.8</v>
      </c>
      <c r="C100" s="112">
        <v>0.16</v>
      </c>
      <c r="D100" s="112">
        <v>0.08</v>
      </c>
      <c r="E100" s="112">
        <v>0.32</v>
      </c>
      <c r="F100" s="112">
        <v>0.32</v>
      </c>
      <c r="G100" s="112">
        <v>0.08</v>
      </c>
      <c r="H100" s="112">
        <v>0.04</v>
      </c>
      <c r="I100" s="112">
        <v>0.04</v>
      </c>
      <c r="J100" s="112">
        <v>0</v>
      </c>
      <c r="K100" s="112">
        <v>0.64</v>
      </c>
      <c r="L100" s="113">
        <v>6.6873349900091196E-5</v>
      </c>
    </row>
    <row r="101" spans="1:12" x14ac:dyDescent="0.35">
      <c r="A101" s="47" t="s">
        <v>541</v>
      </c>
      <c r="B101" s="112">
        <v>0.84</v>
      </c>
      <c r="C101" s="112">
        <v>0.52</v>
      </c>
      <c r="D101" s="112">
        <v>0.16</v>
      </c>
      <c r="E101" s="112">
        <v>0.48</v>
      </c>
      <c r="F101" s="112">
        <v>0.44</v>
      </c>
      <c r="G101" s="112">
        <v>0</v>
      </c>
      <c r="H101" s="112">
        <v>0.04</v>
      </c>
      <c r="I101" s="112">
        <v>0</v>
      </c>
      <c r="J101" s="112">
        <v>0.08</v>
      </c>
      <c r="K101" s="112">
        <v>0.36</v>
      </c>
      <c r="L101" s="113">
        <v>6.6873349900091196E-5</v>
      </c>
    </row>
    <row r="102" spans="1:12" ht="29" x14ac:dyDescent="0.35">
      <c r="A102" s="47" t="s">
        <v>562</v>
      </c>
      <c r="B102" s="112">
        <v>1</v>
      </c>
      <c r="C102" s="112">
        <v>4.1666666666666699E-2</v>
      </c>
      <c r="D102" s="112">
        <v>0</v>
      </c>
      <c r="E102" s="112">
        <v>0.125</v>
      </c>
      <c r="F102" s="112">
        <v>0.20833333333333301</v>
      </c>
      <c r="G102" s="112">
        <v>0.25</v>
      </c>
      <c r="H102" s="112">
        <v>4.1666666666666699E-2</v>
      </c>
      <c r="I102" s="112">
        <v>0</v>
      </c>
      <c r="J102" s="112">
        <v>0</v>
      </c>
      <c r="K102" s="112">
        <v>0.16666666666666699</v>
      </c>
      <c r="L102" s="113">
        <v>6.4198415904087602E-5</v>
      </c>
    </row>
    <row r="103" spans="1:12" x14ac:dyDescent="0.35">
      <c r="A103" s="47" t="s">
        <v>577</v>
      </c>
      <c r="B103" s="112">
        <v>0.95833333333333304</v>
      </c>
      <c r="C103" s="112">
        <v>0.20833333333333301</v>
      </c>
      <c r="D103" s="112">
        <v>4.1666666666666699E-2</v>
      </c>
      <c r="E103" s="112">
        <v>0.20833333333333301</v>
      </c>
      <c r="F103" s="112">
        <v>0.41666666666666702</v>
      </c>
      <c r="G103" s="112">
        <v>0</v>
      </c>
      <c r="H103" s="112">
        <v>8.3333333333333301E-2</v>
      </c>
      <c r="I103" s="112">
        <v>0</v>
      </c>
      <c r="J103" s="112">
        <v>0</v>
      </c>
      <c r="K103" s="112">
        <v>0.45833333333333298</v>
      </c>
      <c r="L103" s="113">
        <v>6.4198415904087602E-5</v>
      </c>
    </row>
    <row r="104" spans="1:12" x14ac:dyDescent="0.35">
      <c r="A104" s="47" t="s">
        <v>618</v>
      </c>
      <c r="B104" s="112">
        <v>0.952380952380952</v>
      </c>
      <c r="C104" s="112">
        <v>4.7619047619047603E-2</v>
      </c>
      <c r="D104" s="112">
        <v>4.7619047619047603E-2</v>
      </c>
      <c r="E104" s="112">
        <v>9.5238095238095205E-2</v>
      </c>
      <c r="F104" s="112">
        <v>0.14285714285714299</v>
      </c>
      <c r="G104" s="112">
        <v>9.5238095238095205E-2</v>
      </c>
      <c r="H104" s="112">
        <v>0.19047619047618999</v>
      </c>
      <c r="I104" s="112">
        <v>0</v>
      </c>
      <c r="J104" s="112">
        <v>0</v>
      </c>
      <c r="K104" s="112">
        <v>0.19047619047618999</v>
      </c>
      <c r="L104" s="113">
        <v>5.6173613916076598E-5</v>
      </c>
    </row>
    <row r="105" spans="1:12" x14ac:dyDescent="0.35">
      <c r="A105" s="47" t="s">
        <v>532</v>
      </c>
      <c r="B105" s="112">
        <v>0.95</v>
      </c>
      <c r="C105" s="112">
        <v>0.1</v>
      </c>
      <c r="D105" s="112">
        <v>0</v>
      </c>
      <c r="E105" s="112">
        <v>0</v>
      </c>
      <c r="F105" s="112">
        <v>0.2</v>
      </c>
      <c r="G105" s="112">
        <v>0.3</v>
      </c>
      <c r="H105" s="112">
        <v>0.15</v>
      </c>
      <c r="I105" s="112">
        <v>0</v>
      </c>
      <c r="J105" s="112">
        <v>0</v>
      </c>
      <c r="K105" s="112">
        <v>0.25</v>
      </c>
      <c r="L105" s="113">
        <v>5.3498679920072997E-5</v>
      </c>
    </row>
    <row r="106" spans="1:12" ht="29" x14ac:dyDescent="0.35">
      <c r="A106" s="47" t="s">
        <v>626</v>
      </c>
      <c r="B106" s="112">
        <v>0.85</v>
      </c>
      <c r="C106" s="112">
        <v>0.05</v>
      </c>
      <c r="D106" s="112">
        <v>0.05</v>
      </c>
      <c r="E106" s="112">
        <v>0.25</v>
      </c>
      <c r="F106" s="112">
        <v>0.55000000000000004</v>
      </c>
      <c r="G106" s="112">
        <v>0.15</v>
      </c>
      <c r="H106" s="112">
        <v>0.2</v>
      </c>
      <c r="I106" s="112">
        <v>0</v>
      </c>
      <c r="J106" s="112">
        <v>0</v>
      </c>
      <c r="K106" s="112">
        <v>0.25</v>
      </c>
      <c r="L106" s="113">
        <v>5.3498679920072997E-5</v>
      </c>
    </row>
    <row r="107" spans="1:12" ht="29" x14ac:dyDescent="0.35">
      <c r="A107" s="47" t="s">
        <v>632</v>
      </c>
      <c r="B107" s="112">
        <v>0.77777777777777801</v>
      </c>
      <c r="C107" s="112">
        <v>0</v>
      </c>
      <c r="D107" s="112">
        <v>0</v>
      </c>
      <c r="E107" s="112">
        <v>0.33333333333333298</v>
      </c>
      <c r="F107" s="112">
        <v>0.55555555555555602</v>
      </c>
      <c r="G107" s="112">
        <v>0</v>
      </c>
      <c r="H107" s="112">
        <v>0</v>
      </c>
      <c r="I107" s="112">
        <v>0</v>
      </c>
      <c r="J107" s="112">
        <v>5.5555555555555601E-2</v>
      </c>
      <c r="K107" s="112">
        <v>0.16666666666666699</v>
      </c>
      <c r="L107" s="113">
        <v>4.8148811928065702E-5</v>
      </c>
    </row>
    <row r="108" spans="1:12" x14ac:dyDescent="0.35">
      <c r="A108" s="47" t="s">
        <v>533</v>
      </c>
      <c r="B108" s="112">
        <v>1</v>
      </c>
      <c r="C108" s="112">
        <v>0.133333333333333</v>
      </c>
      <c r="D108" s="112">
        <v>0</v>
      </c>
      <c r="E108" s="112">
        <v>6.6666666666666693E-2</v>
      </c>
      <c r="F108" s="112">
        <v>0.133333333333333</v>
      </c>
      <c r="G108" s="112">
        <v>6.6666666666666693E-2</v>
      </c>
      <c r="H108" s="112">
        <v>0</v>
      </c>
      <c r="I108" s="112">
        <v>0</v>
      </c>
      <c r="J108" s="112">
        <v>0</v>
      </c>
      <c r="K108" s="112">
        <v>0.266666666666667</v>
      </c>
      <c r="L108" s="113">
        <v>4.0124009940054697E-5</v>
      </c>
    </row>
    <row r="109" spans="1:12" x14ac:dyDescent="0.35">
      <c r="A109" s="47" t="s">
        <v>638</v>
      </c>
      <c r="B109" s="112">
        <v>1</v>
      </c>
      <c r="C109" s="112">
        <v>0.28571428571428598</v>
      </c>
      <c r="D109" s="112">
        <v>0.14285714285714299</v>
      </c>
      <c r="E109" s="112">
        <v>0.14285714285714299</v>
      </c>
      <c r="F109" s="112">
        <v>0.28571428571428598</v>
      </c>
      <c r="G109" s="112">
        <v>0</v>
      </c>
      <c r="H109" s="112">
        <v>0.214285714285714</v>
      </c>
      <c r="I109" s="112">
        <v>0</v>
      </c>
      <c r="J109" s="112">
        <v>0</v>
      </c>
      <c r="K109" s="112">
        <v>7.1428571428571397E-2</v>
      </c>
      <c r="L109" s="113">
        <v>3.7449075944051097E-5</v>
      </c>
    </row>
    <row r="110" spans="1:12" x14ac:dyDescent="0.35">
      <c r="A110" s="47" t="s">
        <v>531</v>
      </c>
      <c r="B110" s="112">
        <v>0.92307692307692302</v>
      </c>
      <c r="C110" s="112">
        <v>7.69230769230769E-2</v>
      </c>
      <c r="D110" s="112">
        <v>0</v>
      </c>
      <c r="E110" s="112">
        <v>7.69230769230769E-2</v>
      </c>
      <c r="F110" s="112">
        <v>7.69230769230769E-2</v>
      </c>
      <c r="G110" s="112">
        <v>0.15384615384615399</v>
      </c>
      <c r="H110" s="112">
        <v>7.69230769230769E-2</v>
      </c>
      <c r="I110" s="112">
        <v>0</v>
      </c>
      <c r="J110" s="112">
        <v>0</v>
      </c>
      <c r="K110" s="112">
        <v>0.15384615384615399</v>
      </c>
      <c r="L110" s="113">
        <v>3.4774141948047401E-5</v>
      </c>
    </row>
    <row r="111" spans="1:12" x14ac:dyDescent="0.35">
      <c r="A111" s="47" t="s">
        <v>534</v>
      </c>
      <c r="B111" s="112">
        <v>0.91666666666666696</v>
      </c>
      <c r="C111" s="112">
        <v>0.33333333333333298</v>
      </c>
      <c r="D111" s="112">
        <v>0.16666666666666699</v>
      </c>
      <c r="E111" s="112">
        <v>0.16666666666666699</v>
      </c>
      <c r="F111" s="112">
        <v>0.16666666666666699</v>
      </c>
      <c r="G111" s="112">
        <v>8.3333333333333301E-2</v>
      </c>
      <c r="H111" s="112">
        <v>0</v>
      </c>
      <c r="I111" s="112">
        <v>0</v>
      </c>
      <c r="J111" s="112">
        <v>0</v>
      </c>
      <c r="K111" s="112">
        <v>0.41666666666666702</v>
      </c>
      <c r="L111" s="113">
        <v>3.2099207952043801E-5</v>
      </c>
    </row>
    <row r="112" spans="1:12" x14ac:dyDescent="0.35">
      <c r="A112" s="47" t="s">
        <v>530</v>
      </c>
      <c r="B112" s="112">
        <v>1</v>
      </c>
      <c r="C112" s="112">
        <v>0.27272727272727298</v>
      </c>
      <c r="D112" s="112">
        <v>0</v>
      </c>
      <c r="E112" s="112">
        <v>0.18181818181818199</v>
      </c>
      <c r="F112" s="112">
        <v>0.54545454545454497</v>
      </c>
      <c r="G112" s="112">
        <v>0</v>
      </c>
      <c r="H112" s="112">
        <v>9.0909090909090898E-2</v>
      </c>
      <c r="I112" s="112">
        <v>0</v>
      </c>
      <c r="J112" s="112">
        <v>0</v>
      </c>
      <c r="K112" s="112">
        <v>0.45454545454545497</v>
      </c>
      <c r="L112" s="113">
        <v>2.9424273956040099E-5</v>
      </c>
    </row>
    <row r="113" spans="1:12" x14ac:dyDescent="0.35">
      <c r="A113" s="47" t="s">
        <v>575</v>
      </c>
      <c r="B113" s="112">
        <v>1</v>
      </c>
      <c r="C113" s="112">
        <v>0</v>
      </c>
      <c r="D113" s="112">
        <v>0</v>
      </c>
      <c r="E113" s="112">
        <v>9.0909090909090898E-2</v>
      </c>
      <c r="F113" s="112">
        <v>0</v>
      </c>
      <c r="G113" s="112">
        <v>0.18181818181818199</v>
      </c>
      <c r="H113" s="112">
        <v>0</v>
      </c>
      <c r="I113" s="112">
        <v>9.0909090909090898E-2</v>
      </c>
      <c r="J113" s="112">
        <v>0</v>
      </c>
      <c r="K113" s="112">
        <v>9.0909090909090898E-2</v>
      </c>
      <c r="L113" s="113">
        <v>2.9424273956040099E-5</v>
      </c>
    </row>
    <row r="114" spans="1:12" x14ac:dyDescent="0.35">
      <c r="A114" s="47" t="s">
        <v>657</v>
      </c>
      <c r="B114" s="112">
        <v>1</v>
      </c>
      <c r="C114" s="112">
        <v>0.18181818181818199</v>
      </c>
      <c r="D114" s="112">
        <v>0</v>
      </c>
      <c r="E114" s="112">
        <v>0.27272727272727298</v>
      </c>
      <c r="F114" s="112">
        <v>0.36363636363636398</v>
      </c>
      <c r="G114" s="112">
        <v>0</v>
      </c>
      <c r="H114" s="112">
        <v>9.0909090909090898E-2</v>
      </c>
      <c r="I114" s="112">
        <v>9.0909090909090898E-2</v>
      </c>
      <c r="J114" s="112">
        <v>0</v>
      </c>
      <c r="K114" s="112">
        <v>0.27272727272727298</v>
      </c>
      <c r="L114" s="113">
        <v>2.9424273956040099E-5</v>
      </c>
    </row>
    <row r="115" spans="1:12" x14ac:dyDescent="0.35">
      <c r="A115" s="47" t="s">
        <v>548</v>
      </c>
      <c r="B115" s="112">
        <v>0.9</v>
      </c>
      <c r="C115" s="112">
        <v>0.2</v>
      </c>
      <c r="D115" s="112">
        <v>0</v>
      </c>
      <c r="E115" s="112">
        <v>0.2</v>
      </c>
      <c r="F115" s="112">
        <v>0.6</v>
      </c>
      <c r="G115" s="112">
        <v>0.1</v>
      </c>
      <c r="H115" s="112">
        <v>0</v>
      </c>
      <c r="I115" s="112">
        <v>0</v>
      </c>
      <c r="J115" s="112">
        <v>0</v>
      </c>
      <c r="K115" s="112">
        <v>0.8</v>
      </c>
      <c r="L115" s="113">
        <v>2.6749339960036499E-5</v>
      </c>
    </row>
    <row r="116" spans="1:12" ht="29" x14ac:dyDescent="0.35">
      <c r="A116" s="47" t="s">
        <v>646</v>
      </c>
      <c r="B116" s="112">
        <v>0.7</v>
      </c>
      <c r="C116" s="112">
        <v>0.4</v>
      </c>
      <c r="D116" s="112">
        <v>0.1</v>
      </c>
      <c r="E116" s="112">
        <v>0.2</v>
      </c>
      <c r="F116" s="112">
        <v>0.3</v>
      </c>
      <c r="G116" s="112">
        <v>0</v>
      </c>
      <c r="H116" s="112">
        <v>0.5</v>
      </c>
      <c r="I116" s="112">
        <v>0</v>
      </c>
      <c r="J116" s="112">
        <v>0</v>
      </c>
      <c r="K116" s="112">
        <v>0</v>
      </c>
      <c r="L116" s="113">
        <v>2.6749339960036499E-5</v>
      </c>
    </row>
    <row r="117" spans="1:12" x14ac:dyDescent="0.35">
      <c r="A117" s="47" t="s">
        <v>583</v>
      </c>
      <c r="B117" s="112">
        <v>1</v>
      </c>
      <c r="C117" s="112">
        <v>0.11111111111111099</v>
      </c>
      <c r="D117" s="112">
        <v>0.11111111111111099</v>
      </c>
      <c r="E117" s="112">
        <v>0</v>
      </c>
      <c r="F117" s="112">
        <v>0.22222222222222199</v>
      </c>
      <c r="G117" s="112">
        <v>0.55555555555555602</v>
      </c>
      <c r="H117" s="112">
        <v>0.11111111111111099</v>
      </c>
      <c r="I117" s="112">
        <v>0.11111111111111099</v>
      </c>
      <c r="J117" s="112">
        <v>0</v>
      </c>
      <c r="K117" s="112">
        <v>0.33333333333333298</v>
      </c>
      <c r="L117" s="113">
        <v>2.40744059640328E-5</v>
      </c>
    </row>
    <row r="118" spans="1:12" ht="29" x14ac:dyDescent="0.35">
      <c r="A118" s="47" t="s">
        <v>636</v>
      </c>
      <c r="B118" s="112">
        <v>1</v>
      </c>
      <c r="C118" s="112">
        <v>0.25</v>
      </c>
      <c r="D118" s="112">
        <v>0</v>
      </c>
      <c r="E118" s="112">
        <v>0.25</v>
      </c>
      <c r="F118" s="112">
        <v>0.25</v>
      </c>
      <c r="G118" s="112">
        <v>0</v>
      </c>
      <c r="H118" s="112">
        <v>0</v>
      </c>
      <c r="I118" s="112">
        <v>0</v>
      </c>
      <c r="J118" s="112">
        <v>0</v>
      </c>
      <c r="K118" s="112">
        <v>0.375</v>
      </c>
      <c r="L118" s="113">
        <v>2.13994719680292E-5</v>
      </c>
    </row>
    <row r="119" spans="1:12" x14ac:dyDescent="0.35">
      <c r="A119" s="47" t="s">
        <v>536</v>
      </c>
      <c r="B119" s="112">
        <v>1</v>
      </c>
      <c r="C119" s="112">
        <v>0.28571428571428598</v>
      </c>
      <c r="D119" s="112">
        <v>0.28571428571428598</v>
      </c>
      <c r="E119" s="112">
        <v>0.28571428571428598</v>
      </c>
      <c r="F119" s="112">
        <v>0.14285714285714299</v>
      </c>
      <c r="G119" s="112">
        <v>0</v>
      </c>
      <c r="H119" s="112">
        <v>0</v>
      </c>
      <c r="I119" s="112">
        <v>0</v>
      </c>
      <c r="J119" s="112">
        <v>0</v>
      </c>
      <c r="K119" s="112">
        <v>0.28571428571428598</v>
      </c>
      <c r="L119" s="113">
        <v>1.8724537972025501E-5</v>
      </c>
    </row>
    <row r="120" spans="1:12" x14ac:dyDescent="0.35">
      <c r="A120" s="47" t="s">
        <v>609</v>
      </c>
      <c r="B120" s="112">
        <v>0.85714285714285698</v>
      </c>
      <c r="C120" s="112">
        <v>0.14285714285714299</v>
      </c>
      <c r="D120" s="112">
        <v>0.14285714285714299</v>
      </c>
      <c r="E120" s="112">
        <v>0.42857142857142899</v>
      </c>
      <c r="F120" s="112">
        <v>0.14285714285714299</v>
      </c>
      <c r="G120" s="112">
        <v>0.14285714285714299</v>
      </c>
      <c r="H120" s="112">
        <v>0.14285714285714299</v>
      </c>
      <c r="I120" s="112">
        <v>0.14285714285714299</v>
      </c>
      <c r="J120" s="112">
        <v>0.14285714285714299</v>
      </c>
      <c r="K120" s="112">
        <v>0.57142857142857095</v>
      </c>
      <c r="L120" s="113">
        <v>1.8724537972025501E-5</v>
      </c>
    </row>
    <row r="121" spans="1:12" x14ac:dyDescent="0.35">
      <c r="A121" s="47" t="s">
        <v>527</v>
      </c>
      <c r="B121" s="112">
        <v>0.83333333333333304</v>
      </c>
      <c r="C121" s="112">
        <v>0</v>
      </c>
      <c r="D121" s="112">
        <v>0</v>
      </c>
      <c r="E121" s="112">
        <v>0</v>
      </c>
      <c r="F121" s="112">
        <v>0</v>
      </c>
      <c r="G121" s="112">
        <v>0.16666666666666699</v>
      </c>
      <c r="H121" s="112">
        <v>0.16666666666666699</v>
      </c>
      <c r="I121" s="112">
        <v>0</v>
      </c>
      <c r="J121" s="112">
        <v>0</v>
      </c>
      <c r="K121" s="112">
        <v>0.5</v>
      </c>
      <c r="L121" s="113">
        <v>1.6049603976021901E-5</v>
      </c>
    </row>
    <row r="122" spans="1:12" x14ac:dyDescent="0.35">
      <c r="A122" s="47" t="s">
        <v>582</v>
      </c>
      <c r="B122" s="112">
        <v>1</v>
      </c>
      <c r="C122" s="112">
        <v>0.33333333333333298</v>
      </c>
      <c r="D122" s="112">
        <v>0</v>
      </c>
      <c r="E122" s="112">
        <v>0</v>
      </c>
      <c r="F122" s="112">
        <v>0.5</v>
      </c>
      <c r="G122" s="112">
        <v>0.66666666666666696</v>
      </c>
      <c r="H122" s="112">
        <v>0</v>
      </c>
      <c r="I122" s="112">
        <v>0</v>
      </c>
      <c r="J122" s="112">
        <v>0</v>
      </c>
      <c r="K122" s="112">
        <v>0.16666666666666699</v>
      </c>
      <c r="L122" s="113">
        <v>1.6049603976021901E-5</v>
      </c>
    </row>
    <row r="123" spans="1:12" x14ac:dyDescent="0.35">
      <c r="A123" s="47" t="s">
        <v>604</v>
      </c>
      <c r="B123" s="112">
        <v>1</v>
      </c>
      <c r="C123" s="112">
        <v>0.16666666666666699</v>
      </c>
      <c r="D123" s="112">
        <v>0.16666666666666699</v>
      </c>
      <c r="E123" s="112">
        <v>0</v>
      </c>
      <c r="F123" s="112">
        <v>0.5</v>
      </c>
      <c r="G123" s="112">
        <v>0</v>
      </c>
      <c r="H123" s="112">
        <v>0</v>
      </c>
      <c r="I123" s="112">
        <v>0</v>
      </c>
      <c r="J123" s="112">
        <v>0</v>
      </c>
      <c r="K123" s="112">
        <v>0.5</v>
      </c>
      <c r="L123" s="113">
        <v>1.6049603976021901E-5</v>
      </c>
    </row>
    <row r="124" spans="1:12" ht="29" x14ac:dyDescent="0.35">
      <c r="A124" s="47" t="s">
        <v>633</v>
      </c>
      <c r="B124" s="112">
        <v>0.8</v>
      </c>
      <c r="C124" s="112">
        <v>0.2</v>
      </c>
      <c r="D124" s="112">
        <v>0</v>
      </c>
      <c r="E124" s="112">
        <v>0.2</v>
      </c>
      <c r="F124" s="112">
        <v>0.4</v>
      </c>
      <c r="G124" s="112">
        <v>0.2</v>
      </c>
      <c r="H124" s="112">
        <v>0</v>
      </c>
      <c r="I124" s="112">
        <v>0</v>
      </c>
      <c r="J124" s="112">
        <v>0</v>
      </c>
      <c r="K124" s="112">
        <v>0</v>
      </c>
      <c r="L124" s="113">
        <v>1.33746699800182E-5</v>
      </c>
    </row>
    <row r="125" spans="1:12" ht="29" x14ac:dyDescent="0.35">
      <c r="A125" s="47" t="s">
        <v>645</v>
      </c>
      <c r="B125" s="112">
        <v>1</v>
      </c>
      <c r="C125" s="112">
        <v>0.6</v>
      </c>
      <c r="D125" s="112">
        <v>0.2</v>
      </c>
      <c r="E125" s="112">
        <v>0.2</v>
      </c>
      <c r="F125" s="112">
        <v>0.4</v>
      </c>
      <c r="G125" s="112">
        <v>0.2</v>
      </c>
      <c r="H125" s="112">
        <v>0.2</v>
      </c>
      <c r="I125" s="112">
        <v>0</v>
      </c>
      <c r="J125" s="112">
        <v>0</v>
      </c>
      <c r="K125" s="112">
        <v>0</v>
      </c>
      <c r="L125" s="113">
        <v>1.33746699800182E-5</v>
      </c>
    </row>
    <row r="126" spans="1:12" ht="29" x14ac:dyDescent="0.35">
      <c r="A126" s="47" t="s">
        <v>545</v>
      </c>
      <c r="B126" s="112">
        <v>1</v>
      </c>
      <c r="C126" s="112">
        <v>0</v>
      </c>
      <c r="D126" s="112">
        <v>0.25</v>
      </c>
      <c r="E126" s="112">
        <v>0.25</v>
      </c>
      <c r="F126" s="112">
        <v>0.25</v>
      </c>
      <c r="G126" s="112">
        <v>0</v>
      </c>
      <c r="H126" s="112">
        <v>0</v>
      </c>
      <c r="I126" s="112">
        <v>0</v>
      </c>
      <c r="J126" s="112">
        <v>0</v>
      </c>
      <c r="K126" s="112">
        <v>0.25</v>
      </c>
      <c r="L126" s="113">
        <v>1.06997359840146E-5</v>
      </c>
    </row>
    <row r="127" spans="1:12" x14ac:dyDescent="0.35">
      <c r="A127" s="47" t="s">
        <v>547</v>
      </c>
      <c r="B127" s="112">
        <v>1</v>
      </c>
      <c r="C127" s="112">
        <v>0.25</v>
      </c>
      <c r="D127" s="112">
        <v>0</v>
      </c>
      <c r="E127" s="112">
        <v>0</v>
      </c>
      <c r="F127" s="112">
        <v>1</v>
      </c>
      <c r="G127" s="112">
        <v>0</v>
      </c>
      <c r="H127" s="112">
        <v>0</v>
      </c>
      <c r="I127" s="112">
        <v>0</v>
      </c>
      <c r="J127" s="112">
        <v>0</v>
      </c>
      <c r="K127" s="112">
        <v>0.25</v>
      </c>
      <c r="L127" s="113">
        <v>1.06997359840146E-5</v>
      </c>
    </row>
    <row r="128" spans="1:12" x14ac:dyDescent="0.35">
      <c r="A128" s="47" t="s">
        <v>597</v>
      </c>
      <c r="B128" s="112">
        <v>1</v>
      </c>
      <c r="C128" s="112">
        <v>0.25</v>
      </c>
      <c r="D128" s="112">
        <v>0</v>
      </c>
      <c r="E128" s="112">
        <v>0.25</v>
      </c>
      <c r="F128" s="112">
        <v>0.5</v>
      </c>
      <c r="G128" s="112">
        <v>0.25</v>
      </c>
      <c r="H128" s="112">
        <v>0</v>
      </c>
      <c r="I128" s="112">
        <v>0</v>
      </c>
      <c r="J128" s="112">
        <v>0</v>
      </c>
      <c r="K128" s="112">
        <v>0.5</v>
      </c>
      <c r="L128" s="113">
        <v>1.06997359840146E-5</v>
      </c>
    </row>
    <row r="129" spans="1:12" ht="29" x14ac:dyDescent="0.35">
      <c r="A129" s="47" t="s">
        <v>625</v>
      </c>
      <c r="B129" s="112">
        <v>1</v>
      </c>
      <c r="C129" s="112">
        <v>0.25</v>
      </c>
      <c r="D129" s="112">
        <v>0</v>
      </c>
      <c r="E129" s="112">
        <v>0.5</v>
      </c>
      <c r="F129" s="112">
        <v>0.5</v>
      </c>
      <c r="G129" s="112">
        <v>0.5</v>
      </c>
      <c r="H129" s="112">
        <v>0.25</v>
      </c>
      <c r="I129" s="112">
        <v>0.25</v>
      </c>
      <c r="J129" s="112">
        <v>0</v>
      </c>
      <c r="K129" s="112">
        <v>0</v>
      </c>
      <c r="L129" s="113">
        <v>1.06997359840146E-5</v>
      </c>
    </row>
    <row r="130" spans="1:12" x14ac:dyDescent="0.35">
      <c r="A130" s="47" t="s">
        <v>535</v>
      </c>
      <c r="B130" s="112">
        <v>1</v>
      </c>
      <c r="C130" s="112">
        <v>0.33333333333333298</v>
      </c>
      <c r="D130" s="112">
        <v>0.33333333333333298</v>
      </c>
      <c r="E130" s="112">
        <v>0</v>
      </c>
      <c r="F130" s="112">
        <v>0</v>
      </c>
      <c r="G130" s="112">
        <v>0</v>
      </c>
      <c r="H130" s="112">
        <v>0.33333333333333298</v>
      </c>
      <c r="I130" s="112">
        <v>0</v>
      </c>
      <c r="J130" s="112">
        <v>0</v>
      </c>
      <c r="K130" s="112">
        <v>0</v>
      </c>
      <c r="L130" s="113">
        <v>8.0248019880109503E-6</v>
      </c>
    </row>
    <row r="131" spans="1:12" x14ac:dyDescent="0.35">
      <c r="A131" s="47" t="s">
        <v>556</v>
      </c>
      <c r="B131" s="112">
        <v>1</v>
      </c>
      <c r="C131" s="112">
        <v>0</v>
      </c>
      <c r="D131" s="112">
        <v>0</v>
      </c>
      <c r="E131" s="112">
        <v>0</v>
      </c>
      <c r="F131" s="112">
        <v>0</v>
      </c>
      <c r="G131" s="112">
        <v>0</v>
      </c>
      <c r="H131" s="112">
        <v>0</v>
      </c>
      <c r="I131" s="112">
        <v>0</v>
      </c>
      <c r="J131" s="112">
        <v>0</v>
      </c>
      <c r="K131" s="112">
        <v>0</v>
      </c>
      <c r="L131" s="113">
        <v>8.0248019880109503E-6</v>
      </c>
    </row>
    <row r="132" spans="1:12" ht="29" x14ac:dyDescent="0.35">
      <c r="A132" s="47" t="s">
        <v>659</v>
      </c>
      <c r="B132" s="112">
        <v>1</v>
      </c>
      <c r="C132" s="112">
        <v>0</v>
      </c>
      <c r="D132" s="112">
        <v>0</v>
      </c>
      <c r="E132" s="112">
        <v>0.33333333333333298</v>
      </c>
      <c r="F132" s="112">
        <v>0.33333333333333298</v>
      </c>
      <c r="G132" s="112">
        <v>0</v>
      </c>
      <c r="H132" s="112">
        <v>0</v>
      </c>
      <c r="I132" s="112">
        <v>0</v>
      </c>
      <c r="J132" s="112">
        <v>0.33333333333333298</v>
      </c>
      <c r="K132" s="112">
        <v>0.33333333333333298</v>
      </c>
      <c r="L132" s="113">
        <v>8.0248019880109503E-6</v>
      </c>
    </row>
    <row r="133" spans="1:12" x14ac:dyDescent="0.35">
      <c r="A133" s="47" t="s">
        <v>555</v>
      </c>
      <c r="B133" s="112">
        <v>1</v>
      </c>
      <c r="C133" s="112">
        <v>0</v>
      </c>
      <c r="D133" s="112">
        <v>0</v>
      </c>
      <c r="E133" s="112">
        <v>0</v>
      </c>
      <c r="F133" s="112">
        <v>0</v>
      </c>
      <c r="G133" s="112">
        <v>0</v>
      </c>
      <c r="H133" s="112">
        <v>0</v>
      </c>
      <c r="I133" s="112">
        <v>0</v>
      </c>
      <c r="J133" s="112">
        <v>0</v>
      </c>
      <c r="K133" s="112">
        <v>1</v>
      </c>
      <c r="L133" s="113">
        <v>5.3498679920072999E-6</v>
      </c>
    </row>
    <row r="134" spans="1:12" ht="29" x14ac:dyDescent="0.35">
      <c r="A134" s="47" t="s">
        <v>573</v>
      </c>
      <c r="B134" s="112">
        <v>1</v>
      </c>
      <c r="C134" s="112">
        <v>0</v>
      </c>
      <c r="D134" s="112">
        <v>0</v>
      </c>
      <c r="E134" s="112">
        <v>0</v>
      </c>
      <c r="F134" s="112">
        <v>0</v>
      </c>
      <c r="G134" s="112">
        <v>0</v>
      </c>
      <c r="H134" s="112">
        <v>0</v>
      </c>
      <c r="I134" s="112">
        <v>0</v>
      </c>
      <c r="J134" s="112">
        <v>0</v>
      </c>
      <c r="K134" s="112">
        <v>0</v>
      </c>
      <c r="L134" s="113">
        <v>5.3498679920072999E-6</v>
      </c>
    </row>
    <row r="135" spans="1:12" x14ac:dyDescent="0.35">
      <c r="A135" s="47" t="s">
        <v>800</v>
      </c>
      <c r="B135" s="112">
        <v>1</v>
      </c>
      <c r="C135" s="112">
        <v>1</v>
      </c>
      <c r="D135" s="112">
        <v>1</v>
      </c>
      <c r="E135" s="112">
        <v>0</v>
      </c>
      <c r="F135" s="112">
        <v>0</v>
      </c>
      <c r="G135" s="112">
        <v>0</v>
      </c>
      <c r="H135" s="112">
        <v>0.5</v>
      </c>
      <c r="I135" s="112">
        <v>0</v>
      </c>
      <c r="J135" s="112">
        <v>0</v>
      </c>
      <c r="K135" s="112">
        <v>0</v>
      </c>
      <c r="L135" s="113">
        <v>5.3498679920072999E-6</v>
      </c>
    </row>
    <row r="136" spans="1:12" ht="29" x14ac:dyDescent="0.35">
      <c r="A136" s="47" t="s">
        <v>801</v>
      </c>
      <c r="B136" s="112">
        <v>0.5</v>
      </c>
      <c r="C136" s="112">
        <v>0</v>
      </c>
      <c r="D136" s="112">
        <v>0</v>
      </c>
      <c r="E136" s="112">
        <v>0.5</v>
      </c>
      <c r="F136" s="112">
        <v>0.5</v>
      </c>
      <c r="G136" s="112">
        <v>0.5</v>
      </c>
      <c r="H136" s="112">
        <v>0</v>
      </c>
      <c r="I136" s="112">
        <v>0</v>
      </c>
      <c r="J136" s="112">
        <v>0</v>
      </c>
      <c r="K136" s="112">
        <v>0</v>
      </c>
      <c r="L136" s="113">
        <v>5.3498679920072999E-6</v>
      </c>
    </row>
    <row r="137" spans="1:12" x14ac:dyDescent="0.35">
      <c r="A137" s="47" t="s">
        <v>602</v>
      </c>
      <c r="B137" s="112">
        <v>1</v>
      </c>
      <c r="C137" s="112">
        <v>0</v>
      </c>
      <c r="D137" s="112">
        <v>0</v>
      </c>
      <c r="E137" s="112">
        <v>0</v>
      </c>
      <c r="F137" s="112">
        <v>0</v>
      </c>
      <c r="G137" s="112">
        <v>0</v>
      </c>
      <c r="H137" s="112">
        <v>0</v>
      </c>
      <c r="I137" s="112">
        <v>0</v>
      </c>
      <c r="J137" s="112">
        <v>0</v>
      </c>
      <c r="K137" s="112">
        <v>0</v>
      </c>
      <c r="L137" s="113">
        <v>5.3498679920072999E-6</v>
      </c>
    </row>
    <row r="138" spans="1:12" x14ac:dyDescent="0.35">
      <c r="A138" s="47" t="s">
        <v>526</v>
      </c>
      <c r="B138" s="112">
        <v>1</v>
      </c>
      <c r="C138" s="112">
        <v>1</v>
      </c>
      <c r="D138" s="112">
        <v>0</v>
      </c>
      <c r="E138" s="112">
        <v>1</v>
      </c>
      <c r="F138" s="112">
        <v>0</v>
      </c>
      <c r="G138" s="112">
        <v>0</v>
      </c>
      <c r="H138" s="112">
        <v>0</v>
      </c>
      <c r="I138" s="112">
        <v>0</v>
      </c>
      <c r="J138" s="112">
        <v>0</v>
      </c>
      <c r="K138" s="112">
        <v>0</v>
      </c>
      <c r="L138" s="113">
        <v>2.6749339960036499E-6</v>
      </c>
    </row>
    <row r="139" spans="1:12" x14ac:dyDescent="0.35">
      <c r="A139" s="47" t="s">
        <v>538</v>
      </c>
      <c r="B139" s="112">
        <v>1</v>
      </c>
      <c r="C139" s="112">
        <v>0</v>
      </c>
      <c r="D139" s="112">
        <v>0</v>
      </c>
      <c r="E139" s="112">
        <v>1</v>
      </c>
      <c r="F139" s="112">
        <v>0</v>
      </c>
      <c r="G139" s="112">
        <v>0</v>
      </c>
      <c r="H139" s="112">
        <v>0</v>
      </c>
      <c r="I139" s="112">
        <v>0</v>
      </c>
      <c r="J139" s="112">
        <v>0</v>
      </c>
      <c r="K139" s="112">
        <v>0</v>
      </c>
      <c r="L139" s="113">
        <v>2.6749339960036499E-6</v>
      </c>
    </row>
    <row r="140" spans="1:12" ht="29" x14ac:dyDescent="0.35">
      <c r="A140" s="47" t="s">
        <v>802</v>
      </c>
      <c r="B140" s="112">
        <v>1</v>
      </c>
      <c r="C140" s="112">
        <v>0</v>
      </c>
      <c r="D140" s="112">
        <v>0</v>
      </c>
      <c r="E140" s="112">
        <v>0</v>
      </c>
      <c r="F140" s="112">
        <v>1</v>
      </c>
      <c r="G140" s="112">
        <v>0</v>
      </c>
      <c r="H140" s="112">
        <v>0</v>
      </c>
      <c r="I140" s="112">
        <v>0</v>
      </c>
      <c r="J140" s="112">
        <v>0</v>
      </c>
      <c r="K140" s="112">
        <v>1</v>
      </c>
      <c r="L140" s="113">
        <v>2.6749339960036499E-6</v>
      </c>
    </row>
    <row r="141" spans="1:12" x14ac:dyDescent="0.35">
      <c r="A141" s="47" t="s">
        <v>558</v>
      </c>
      <c r="B141" s="112">
        <v>1</v>
      </c>
      <c r="C141" s="112">
        <v>0</v>
      </c>
      <c r="D141" s="112">
        <v>0</v>
      </c>
      <c r="E141" s="112">
        <v>1</v>
      </c>
      <c r="F141" s="112">
        <v>1</v>
      </c>
      <c r="G141" s="112">
        <v>0</v>
      </c>
      <c r="H141" s="112">
        <v>0</v>
      </c>
      <c r="I141" s="112">
        <v>0</v>
      </c>
      <c r="J141" s="112">
        <v>0</v>
      </c>
      <c r="K141" s="112">
        <v>0</v>
      </c>
      <c r="L141" s="113">
        <v>2.6749339960036499E-6</v>
      </c>
    </row>
    <row r="142" spans="1:12" x14ac:dyDescent="0.35">
      <c r="A142" s="47" t="s">
        <v>559</v>
      </c>
      <c r="B142" s="112">
        <v>0</v>
      </c>
      <c r="C142" s="112">
        <v>0</v>
      </c>
      <c r="D142" s="112">
        <v>0</v>
      </c>
      <c r="E142" s="112">
        <v>0</v>
      </c>
      <c r="F142" s="112">
        <v>1</v>
      </c>
      <c r="G142" s="112">
        <v>0</v>
      </c>
      <c r="H142" s="112">
        <v>0</v>
      </c>
      <c r="I142" s="112">
        <v>0</v>
      </c>
      <c r="J142" s="112">
        <v>0</v>
      </c>
      <c r="K142" s="112">
        <v>0</v>
      </c>
      <c r="L142" s="113">
        <v>2.6749339960036499E-6</v>
      </c>
    </row>
    <row r="143" spans="1:12" ht="29" x14ac:dyDescent="0.35">
      <c r="A143" s="47" t="s">
        <v>803</v>
      </c>
      <c r="B143" s="112">
        <v>1</v>
      </c>
      <c r="C143" s="112">
        <v>0</v>
      </c>
      <c r="D143" s="112">
        <v>0</v>
      </c>
      <c r="E143" s="112">
        <v>0</v>
      </c>
      <c r="F143" s="112">
        <v>0</v>
      </c>
      <c r="G143" s="112">
        <v>0</v>
      </c>
      <c r="H143" s="112">
        <v>0</v>
      </c>
      <c r="I143" s="112">
        <v>0</v>
      </c>
      <c r="J143" s="112">
        <v>0</v>
      </c>
      <c r="K143" s="112">
        <v>0</v>
      </c>
      <c r="L143" s="113">
        <v>2.6749339960036499E-6</v>
      </c>
    </row>
    <row r="144" spans="1:12" x14ac:dyDescent="0.35">
      <c r="A144" s="47" t="s">
        <v>595</v>
      </c>
      <c r="B144" s="112">
        <v>1</v>
      </c>
      <c r="C144" s="112">
        <v>0</v>
      </c>
      <c r="D144" s="112">
        <v>0</v>
      </c>
      <c r="E144" s="112">
        <v>0</v>
      </c>
      <c r="F144" s="112">
        <v>0</v>
      </c>
      <c r="G144" s="112">
        <v>0</v>
      </c>
      <c r="H144" s="112">
        <v>0</v>
      </c>
      <c r="I144" s="112">
        <v>0</v>
      </c>
      <c r="J144" s="112">
        <v>0</v>
      </c>
      <c r="K144" s="112">
        <v>0</v>
      </c>
      <c r="L144" s="113">
        <v>2.6749339960036499E-6</v>
      </c>
    </row>
    <row r="145" spans="1:12" ht="29" x14ac:dyDescent="0.35">
      <c r="A145" s="47" t="s">
        <v>656</v>
      </c>
      <c r="B145" s="112">
        <v>1</v>
      </c>
      <c r="C145" s="112">
        <v>0</v>
      </c>
      <c r="D145" s="112">
        <v>0</v>
      </c>
      <c r="E145" s="112">
        <v>0</v>
      </c>
      <c r="F145" s="112">
        <v>0</v>
      </c>
      <c r="G145" s="112">
        <v>1</v>
      </c>
      <c r="H145" s="112">
        <v>0</v>
      </c>
      <c r="I145" s="112">
        <v>0</v>
      </c>
      <c r="J145" s="112">
        <v>0</v>
      </c>
      <c r="K145" s="112">
        <v>1</v>
      </c>
      <c r="L145" s="113">
        <v>2.6749339960036499E-6</v>
      </c>
    </row>
    <row r="146" spans="1:12" ht="29" x14ac:dyDescent="0.35">
      <c r="A146" s="47" t="s">
        <v>658</v>
      </c>
      <c r="B146" s="112">
        <v>0</v>
      </c>
      <c r="C146" s="112">
        <v>0</v>
      </c>
      <c r="D146" s="112">
        <v>0</v>
      </c>
      <c r="E146" s="112">
        <v>0</v>
      </c>
      <c r="F146" s="112">
        <v>0</v>
      </c>
      <c r="G146" s="112">
        <v>0</v>
      </c>
      <c r="H146" s="112">
        <v>0</v>
      </c>
      <c r="I146" s="112">
        <v>0</v>
      </c>
      <c r="J146" s="112">
        <v>0</v>
      </c>
      <c r="K146" s="112">
        <v>1</v>
      </c>
      <c r="L146" s="113">
        <v>2.6749339960036499E-6</v>
      </c>
    </row>
    <row r="147" spans="1:12" x14ac:dyDescent="0.35">
      <c r="A147" s="196" t="s">
        <v>812</v>
      </c>
      <c r="B147" s="196"/>
      <c r="C147" s="196"/>
      <c r="D147" s="196"/>
      <c r="E147" s="196"/>
      <c r="F147" s="196"/>
      <c r="G147" s="196"/>
      <c r="H147" s="196"/>
      <c r="I147" s="196"/>
      <c r="J147" s="196"/>
      <c r="K147" s="196"/>
      <c r="L147" s="196"/>
    </row>
    <row r="148" spans="1:12" x14ac:dyDescent="0.35">
      <c r="A148" s="165"/>
      <c r="B148" s="165"/>
      <c r="C148" s="165"/>
      <c r="D148" s="165"/>
      <c r="E148" s="165"/>
      <c r="F148" s="165"/>
      <c r="G148" s="165"/>
      <c r="H148" s="165"/>
      <c r="I148" s="165"/>
      <c r="J148" s="165"/>
      <c r="K148" s="165"/>
      <c r="L148" s="165"/>
    </row>
    <row r="150" spans="1:12" x14ac:dyDescent="0.35">
      <c r="A150" s="17" t="s">
        <v>662</v>
      </c>
    </row>
    <row r="151" spans="1:12" x14ac:dyDescent="0.35">
      <c r="A151" s="18" t="s">
        <v>807</v>
      </c>
    </row>
  </sheetData>
  <mergeCells count="1">
    <mergeCell ref="A147:L148"/>
  </mergeCell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showGridLines="0" tabSelected="1" topLeftCell="A28" workbookViewId="0"/>
  </sheetViews>
  <sheetFormatPr baseColWidth="10" defaultColWidth="8.7265625" defaultRowHeight="14.5" x14ac:dyDescent="0.35"/>
  <sheetData>
    <row r="1" spans="1:1" ht="26" x14ac:dyDescent="0.6">
      <c r="A1" s="2" t="s">
        <v>1</v>
      </c>
    </row>
    <row r="2" spans="1:1" x14ac:dyDescent="0.35">
      <c r="A2" s="1" t="str">
        <f>HYPERLINK("#'Sommaire'!A1", "Retour au sommaire")</f>
        <v>Retour au sommaire</v>
      </c>
    </row>
  </sheetData>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0"/>
  <sheetViews>
    <sheetView showGridLines="0" workbookViewId="0"/>
  </sheetViews>
  <sheetFormatPr baseColWidth="10" defaultColWidth="8.7265625" defaultRowHeight="14.5" x14ac:dyDescent="0.35"/>
  <cols>
    <col min="1" max="1" width="31.1796875" bestFit="1" customWidth="1"/>
    <col min="2" max="8" width="11.453125" bestFit="1" customWidth="1"/>
    <col min="9" max="9" width="11.453125" style="75" customWidth="1"/>
    <col min="10" max="10" width="11.7265625" bestFit="1" customWidth="1"/>
  </cols>
  <sheetData>
    <row r="1" spans="1:10" ht="26" x14ac:dyDescent="0.6">
      <c r="A1" s="2" t="s">
        <v>2</v>
      </c>
      <c r="B1" s="2" t="s">
        <v>2</v>
      </c>
    </row>
    <row r="2" spans="1:10" x14ac:dyDescent="0.35">
      <c r="A2" s="1" t="str">
        <f>HYPERLINK("#'Sommaire'!A1", "Retour au sommaire")</f>
        <v>Retour au sommaire</v>
      </c>
      <c r="B2" s="1" t="str">
        <f>HYPERLINK("#'Sommaire'!A1", "Retour au sommaire")</f>
        <v>Retour au sommaire</v>
      </c>
    </row>
    <row r="4" spans="1:10" ht="25" customHeight="1" thickBot="1" x14ac:dyDescent="0.4">
      <c r="A4" s="62"/>
      <c r="B4" s="63">
        <v>2018</v>
      </c>
      <c r="C4" s="63">
        <v>2019</v>
      </c>
      <c r="D4" s="63">
        <v>2020</v>
      </c>
      <c r="E4" s="63">
        <v>2021</v>
      </c>
      <c r="F4" s="63">
        <v>2022</v>
      </c>
      <c r="G4" s="63">
        <v>2023</v>
      </c>
      <c r="H4" s="63">
        <v>2024</v>
      </c>
      <c r="I4" s="63">
        <v>2025</v>
      </c>
      <c r="J4" s="63">
        <v>2026</v>
      </c>
    </row>
    <row r="5" spans="1:10" ht="25" customHeight="1" thickTop="1" x14ac:dyDescent="0.35">
      <c r="A5" s="160" t="s">
        <v>730</v>
      </c>
      <c r="B5" s="161"/>
      <c r="C5" s="161"/>
      <c r="D5" s="161"/>
      <c r="E5" s="161"/>
      <c r="F5" s="161"/>
      <c r="G5" s="161"/>
      <c r="H5" s="161"/>
      <c r="I5" s="161"/>
      <c r="J5" s="161"/>
    </row>
    <row r="6" spans="1:10" ht="25" customHeight="1" x14ac:dyDescent="0.35">
      <c r="A6" s="64" t="s">
        <v>731</v>
      </c>
      <c r="B6" s="65">
        <v>43480</v>
      </c>
      <c r="C6" s="65">
        <v>43819</v>
      </c>
      <c r="D6" s="65">
        <v>43819</v>
      </c>
      <c r="E6" s="65">
        <v>44551</v>
      </c>
      <c r="F6" s="65">
        <v>44916</v>
      </c>
      <c r="G6" s="65">
        <v>45280</v>
      </c>
      <c r="H6" s="71">
        <v>45646</v>
      </c>
      <c r="I6" s="71">
        <v>46009</v>
      </c>
      <c r="J6" s="65">
        <v>46008</v>
      </c>
    </row>
    <row r="7" spans="1:10" ht="25" customHeight="1" x14ac:dyDescent="0.35">
      <c r="A7" s="64" t="s">
        <v>732</v>
      </c>
      <c r="B7" s="65">
        <v>43487</v>
      </c>
      <c r="C7" s="65">
        <v>43487</v>
      </c>
      <c r="D7" s="65">
        <v>43852</v>
      </c>
      <c r="E7" s="65">
        <v>44216</v>
      </c>
      <c r="F7" s="65">
        <v>44581</v>
      </c>
      <c r="G7" s="65">
        <v>44944</v>
      </c>
      <c r="H7" s="71">
        <v>45308</v>
      </c>
      <c r="I7" s="71">
        <v>45672</v>
      </c>
      <c r="J7" s="65">
        <v>46041</v>
      </c>
    </row>
    <row r="8" spans="1:10" ht="25" customHeight="1" x14ac:dyDescent="0.35">
      <c r="A8" s="64" t="s">
        <v>733</v>
      </c>
      <c r="B8" s="65">
        <v>43537</v>
      </c>
      <c r="C8" s="65">
        <v>43538</v>
      </c>
      <c r="D8" s="65">
        <v>43902</v>
      </c>
      <c r="E8" s="65">
        <v>44266</v>
      </c>
      <c r="F8" s="65">
        <v>44649</v>
      </c>
      <c r="G8" s="65">
        <v>44994</v>
      </c>
      <c r="H8" s="71">
        <v>45365</v>
      </c>
      <c r="I8" s="71">
        <v>45729</v>
      </c>
      <c r="J8" s="65">
        <v>46093</v>
      </c>
    </row>
    <row r="9" spans="1:10" ht="25" customHeight="1" x14ac:dyDescent="0.35">
      <c r="A9" s="64" t="s">
        <v>734</v>
      </c>
      <c r="B9" s="65">
        <v>43555</v>
      </c>
      <c r="C9" s="65">
        <v>43558</v>
      </c>
      <c r="D9" s="65">
        <v>43923</v>
      </c>
      <c r="E9" s="65">
        <v>44294</v>
      </c>
      <c r="F9" s="65">
        <v>44659</v>
      </c>
      <c r="G9" s="65">
        <v>45022</v>
      </c>
      <c r="H9" s="71">
        <v>45385</v>
      </c>
      <c r="I9" s="71">
        <v>45749</v>
      </c>
      <c r="J9" s="65">
        <v>46113</v>
      </c>
    </row>
    <row r="10" spans="1:10" ht="25" customHeight="1" x14ac:dyDescent="0.35">
      <c r="A10" s="162" t="s">
        <v>735</v>
      </c>
      <c r="B10" s="163"/>
      <c r="C10" s="163"/>
      <c r="D10" s="163"/>
      <c r="E10" s="163"/>
      <c r="F10" s="163"/>
      <c r="G10" s="163"/>
      <c r="H10" s="163"/>
      <c r="I10" s="163"/>
      <c r="J10" s="163"/>
    </row>
    <row r="11" spans="1:10" ht="25" customHeight="1" x14ac:dyDescent="0.35">
      <c r="A11" s="64" t="s">
        <v>736</v>
      </c>
      <c r="B11" s="66">
        <v>13469</v>
      </c>
      <c r="C11" s="66">
        <v>14744</v>
      </c>
      <c r="D11" s="66">
        <v>17127</v>
      </c>
      <c r="E11" s="66">
        <v>19203</v>
      </c>
      <c r="F11" s="66">
        <v>21229</v>
      </c>
      <c r="G11" s="66">
        <v>23096</v>
      </c>
      <c r="H11" s="72">
        <v>24935</v>
      </c>
      <c r="I11" s="72">
        <v>25618</v>
      </c>
      <c r="J11" s="66">
        <v>25712</v>
      </c>
    </row>
    <row r="12" spans="1:10" ht="25" customHeight="1" x14ac:dyDescent="0.35">
      <c r="A12" s="67" t="s">
        <v>737</v>
      </c>
      <c r="B12" s="68">
        <v>2624</v>
      </c>
      <c r="C12" s="68">
        <v>3154</v>
      </c>
      <c r="D12" s="68">
        <v>4265</v>
      </c>
      <c r="E12" s="69" t="s">
        <v>738</v>
      </c>
      <c r="F12" s="69" t="s">
        <v>739</v>
      </c>
      <c r="G12" s="69" t="s">
        <v>740</v>
      </c>
      <c r="H12" s="73" t="s">
        <v>749</v>
      </c>
      <c r="I12" s="73" t="s">
        <v>761</v>
      </c>
      <c r="J12" s="73" t="s">
        <v>805</v>
      </c>
    </row>
    <row r="13" spans="1:10" ht="25" customHeight="1" x14ac:dyDescent="0.35">
      <c r="A13" s="64" t="s">
        <v>741</v>
      </c>
      <c r="B13" s="66">
        <v>811955</v>
      </c>
      <c r="C13" s="66">
        <v>897956</v>
      </c>
      <c r="D13" s="66">
        <v>949935</v>
      </c>
      <c r="E13" s="66">
        <v>930623</v>
      </c>
      <c r="F13" s="66">
        <v>936480</v>
      </c>
      <c r="G13" s="66">
        <v>916299</v>
      </c>
      <c r="H13" s="74">
        <v>945387</v>
      </c>
      <c r="I13" s="87">
        <v>980114</v>
      </c>
      <c r="J13" s="72">
        <v>1045844</v>
      </c>
    </row>
    <row r="14" spans="1:10" ht="25" customHeight="1" x14ac:dyDescent="0.35">
      <c r="A14" s="64" t="s">
        <v>742</v>
      </c>
      <c r="B14" s="66">
        <v>6285039</v>
      </c>
      <c r="C14" s="66">
        <v>8649037</v>
      </c>
      <c r="D14" s="66">
        <v>10144171</v>
      </c>
      <c r="E14" s="66">
        <v>11480442</v>
      </c>
      <c r="F14" s="66">
        <v>12013095</v>
      </c>
      <c r="G14" s="66">
        <v>12293964</v>
      </c>
      <c r="H14" s="72">
        <v>12407106</v>
      </c>
      <c r="I14" s="72">
        <v>13052478</v>
      </c>
      <c r="J14" s="66">
        <v>14170524</v>
      </c>
    </row>
    <row r="15" spans="1:10" ht="25" customHeight="1" x14ac:dyDescent="0.35">
      <c r="A15" s="162" t="s">
        <v>743</v>
      </c>
      <c r="B15" s="163"/>
      <c r="C15" s="163"/>
      <c r="D15" s="163"/>
      <c r="E15" s="163"/>
      <c r="F15" s="163"/>
      <c r="G15" s="163"/>
      <c r="H15" s="163"/>
      <c r="I15" s="163"/>
      <c r="J15" s="163"/>
    </row>
    <row r="16" spans="1:10" ht="25" customHeight="1" x14ac:dyDescent="0.35">
      <c r="A16" s="64" t="s">
        <v>744</v>
      </c>
      <c r="B16" s="70">
        <v>615625</v>
      </c>
      <c r="C16" s="70">
        <v>626824</v>
      </c>
      <c r="D16" s="70">
        <v>647255</v>
      </c>
      <c r="E16" s="70">
        <v>619164</v>
      </c>
      <c r="F16" s="70">
        <v>606043</v>
      </c>
      <c r="G16" s="70">
        <v>610946</v>
      </c>
      <c r="H16" s="77">
        <v>625998</v>
      </c>
      <c r="I16" s="86">
        <v>630608</v>
      </c>
      <c r="J16" s="77">
        <v>640223</v>
      </c>
    </row>
    <row r="17" spans="1:10" ht="25" customHeight="1" x14ac:dyDescent="0.35">
      <c r="A17" s="67" t="s">
        <v>745</v>
      </c>
      <c r="B17" s="68">
        <v>376313</v>
      </c>
      <c r="C17" s="68">
        <v>375654</v>
      </c>
      <c r="D17" s="68">
        <v>382147</v>
      </c>
      <c r="E17" s="68">
        <v>370440</v>
      </c>
      <c r="F17" s="68">
        <v>367379</v>
      </c>
      <c r="G17" s="68">
        <v>374576</v>
      </c>
      <c r="H17" s="76">
        <v>378148</v>
      </c>
      <c r="I17" s="76">
        <v>373849</v>
      </c>
      <c r="J17" s="76">
        <v>373841</v>
      </c>
    </row>
    <row r="18" spans="1:10" ht="25" customHeight="1" x14ac:dyDescent="0.35">
      <c r="A18" s="67" t="s">
        <v>746</v>
      </c>
      <c r="B18" s="68">
        <v>136687</v>
      </c>
      <c r="C18" s="68">
        <v>144005</v>
      </c>
      <c r="D18" s="68">
        <v>148060</v>
      </c>
      <c r="E18" s="68">
        <v>135298</v>
      </c>
      <c r="F18" s="68">
        <v>133765</v>
      </c>
      <c r="G18" s="68">
        <v>135570</v>
      </c>
      <c r="H18" s="76">
        <v>142185</v>
      </c>
      <c r="I18" s="76">
        <v>139835</v>
      </c>
      <c r="J18" s="76">
        <v>140954</v>
      </c>
    </row>
    <row r="19" spans="1:10" ht="25" customHeight="1" x14ac:dyDescent="0.35">
      <c r="A19" s="67" t="s">
        <v>747</v>
      </c>
      <c r="B19" s="68">
        <v>102625</v>
      </c>
      <c r="C19" s="68">
        <v>107165</v>
      </c>
      <c r="D19" s="68">
        <v>117048</v>
      </c>
      <c r="E19" s="68">
        <v>113426</v>
      </c>
      <c r="F19" s="68">
        <v>104899</v>
      </c>
      <c r="G19" s="68">
        <v>100800</v>
      </c>
      <c r="H19" s="76">
        <v>105665</v>
      </c>
      <c r="I19" s="76">
        <v>116924</v>
      </c>
      <c r="J19" s="76">
        <v>125428</v>
      </c>
    </row>
    <row r="20" spans="1:10" ht="25" customHeight="1" x14ac:dyDescent="0.35">
      <c r="A20" s="64" t="s">
        <v>748</v>
      </c>
      <c r="B20" s="70">
        <v>6820608</v>
      </c>
      <c r="C20" s="70">
        <v>6248705</v>
      </c>
      <c r="D20" s="70">
        <v>6532067</v>
      </c>
      <c r="E20" s="70">
        <v>7903876</v>
      </c>
      <c r="F20" s="70">
        <v>7793057</v>
      </c>
      <c r="G20" s="70">
        <v>8240616</v>
      </c>
      <c r="H20" s="77">
        <v>8413439</v>
      </c>
      <c r="I20" s="86">
        <v>9038212</v>
      </c>
      <c r="J20" s="77">
        <v>9378132</v>
      </c>
    </row>
  </sheetData>
  <mergeCells count="3">
    <mergeCell ref="A5:J5"/>
    <mergeCell ref="A10:J10"/>
    <mergeCell ref="A15:J15"/>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8"/>
  <sheetViews>
    <sheetView showGridLines="0" zoomScaleNormal="100" workbookViewId="0"/>
  </sheetViews>
  <sheetFormatPr baseColWidth="10" defaultColWidth="8.7265625" defaultRowHeight="14.5" x14ac:dyDescent="0.35"/>
  <cols>
    <col min="1" max="1" width="14.453125" customWidth="1"/>
    <col min="2" max="5" width="15.81640625" customWidth="1"/>
  </cols>
  <sheetData>
    <row r="1" spans="1:5" ht="15" x14ac:dyDescent="0.35">
      <c r="A1" s="3" t="s">
        <v>3</v>
      </c>
    </row>
    <row r="2" spans="1:5" x14ac:dyDescent="0.35">
      <c r="A2" s="1" t="str">
        <f>HYPERLINK("#'Sommaire'!A1", "Retour au sommaire")</f>
        <v>Retour au sommaire</v>
      </c>
    </row>
    <row r="4" spans="1:5" ht="60.75" customHeight="1" x14ac:dyDescent="0.35">
      <c r="A4" s="11" t="s">
        <v>660</v>
      </c>
      <c r="B4" s="12" t="s">
        <v>751</v>
      </c>
      <c r="C4" s="12" t="s">
        <v>752</v>
      </c>
      <c r="D4" s="12" t="s">
        <v>753</v>
      </c>
      <c r="E4" s="13" t="s">
        <v>754</v>
      </c>
    </row>
    <row r="5" spans="1:5" ht="24" customHeight="1" x14ac:dyDescent="0.35">
      <c r="A5" s="5" t="s">
        <v>37</v>
      </c>
      <c r="B5" s="79">
        <v>376784</v>
      </c>
      <c r="C5" s="79">
        <v>373841</v>
      </c>
      <c r="D5" s="106">
        <v>0.99199999999999999</v>
      </c>
      <c r="E5" s="89">
        <v>17.100000000000001</v>
      </c>
    </row>
    <row r="6" spans="1:5" ht="24" customHeight="1" x14ac:dyDescent="0.35">
      <c r="A6" s="5" t="s">
        <v>4</v>
      </c>
      <c r="B6" s="79">
        <v>143966</v>
      </c>
      <c r="C6" s="79">
        <v>140954</v>
      </c>
      <c r="D6" s="106">
        <v>0.97899999999999998</v>
      </c>
      <c r="E6" s="89">
        <v>13.3</v>
      </c>
    </row>
    <row r="7" spans="1:5" ht="24" customHeight="1" x14ac:dyDescent="0.35">
      <c r="A7" s="5" t="s">
        <v>32</v>
      </c>
      <c r="B7" s="79">
        <v>136749</v>
      </c>
      <c r="C7" s="79">
        <v>125428</v>
      </c>
      <c r="D7" s="106">
        <v>0.91700000000000004</v>
      </c>
      <c r="E7" s="89">
        <v>8.6999999999999993</v>
      </c>
    </row>
    <row r="8" spans="1:5" ht="5.15" customHeight="1" x14ac:dyDescent="0.35">
      <c r="A8" s="5"/>
      <c r="B8" s="90"/>
      <c r="C8" s="90"/>
      <c r="D8" s="107"/>
      <c r="E8" s="91"/>
    </row>
    <row r="9" spans="1:5" ht="24" customHeight="1" x14ac:dyDescent="0.35">
      <c r="A9" s="7" t="s">
        <v>5</v>
      </c>
      <c r="B9" s="80">
        <v>657499</v>
      </c>
      <c r="C9" s="80">
        <v>640223</v>
      </c>
      <c r="D9" s="108">
        <v>0.97399999999999998</v>
      </c>
      <c r="E9" s="88">
        <v>14.6</v>
      </c>
    </row>
    <row r="10" spans="1:5" x14ac:dyDescent="0.35">
      <c r="A10" s="164" t="s">
        <v>808</v>
      </c>
      <c r="B10" s="164"/>
      <c r="C10" s="164"/>
      <c r="D10" s="164"/>
      <c r="E10" s="164"/>
    </row>
    <row r="11" spans="1:5" x14ac:dyDescent="0.35">
      <c r="A11" s="164"/>
      <c r="B11" s="164"/>
      <c r="C11" s="164"/>
      <c r="D11" s="164"/>
      <c r="E11" s="164"/>
    </row>
    <row r="14" spans="1:5" x14ac:dyDescent="0.35">
      <c r="A14" s="16" t="s">
        <v>661</v>
      </c>
    </row>
    <row r="15" spans="1:5" x14ac:dyDescent="0.35">
      <c r="A15" s="17" t="s">
        <v>662</v>
      </c>
    </row>
    <row r="16" spans="1:5" x14ac:dyDescent="0.35">
      <c r="A16" s="18" t="s">
        <v>807</v>
      </c>
    </row>
    <row r="17" spans="1:1" x14ac:dyDescent="0.35">
      <c r="A17" s="18"/>
    </row>
    <row r="18" spans="1:1" x14ac:dyDescent="0.35">
      <c r="A18" s="18" t="s">
        <v>663</v>
      </c>
    </row>
  </sheetData>
  <mergeCells count="1">
    <mergeCell ref="A10:E11"/>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3"/>
  <sheetViews>
    <sheetView showGridLines="0" zoomScaleNormal="100" workbookViewId="0"/>
  </sheetViews>
  <sheetFormatPr baseColWidth="10" defaultColWidth="8.7265625" defaultRowHeight="14.5" x14ac:dyDescent="0.35"/>
  <cols>
    <col min="1" max="1" width="15.7265625" customWidth="1"/>
    <col min="2" max="11" width="10.54296875" customWidth="1"/>
    <col min="13" max="13" width="9.1796875" bestFit="1" customWidth="1"/>
  </cols>
  <sheetData>
    <row r="1" spans="1:25" ht="15" x14ac:dyDescent="0.35">
      <c r="A1" s="3" t="s">
        <v>6</v>
      </c>
    </row>
    <row r="2" spans="1:25" x14ac:dyDescent="0.35">
      <c r="A2" s="1" t="str">
        <f>HYPERLINK("#'Sommaire'!A1", "Retour au sommaire")</f>
        <v>Retour au sommaire</v>
      </c>
    </row>
    <row r="4" spans="1:25" ht="43.5" x14ac:dyDescent="0.35">
      <c r="A4" s="4" t="s">
        <v>7</v>
      </c>
      <c r="B4" s="12" t="s">
        <v>8</v>
      </c>
      <c r="C4" s="12" t="s">
        <v>14</v>
      </c>
      <c r="D4" s="12" t="s">
        <v>15</v>
      </c>
      <c r="E4" s="12" t="s">
        <v>16</v>
      </c>
      <c r="F4" s="12" t="s">
        <v>17</v>
      </c>
      <c r="G4" s="12" t="s">
        <v>18</v>
      </c>
      <c r="H4" s="12" t="s">
        <v>670</v>
      </c>
      <c r="I4" s="12" t="s">
        <v>20</v>
      </c>
      <c r="J4" s="12" t="s">
        <v>21</v>
      </c>
      <c r="K4" s="13" t="s">
        <v>22</v>
      </c>
      <c r="N4" s="75"/>
      <c r="O4" s="75"/>
      <c r="P4" s="75"/>
      <c r="Q4" s="75"/>
      <c r="R4" s="75"/>
      <c r="S4" s="75"/>
      <c r="T4" s="75"/>
      <c r="U4" s="75"/>
      <c r="V4" s="75"/>
      <c r="W4" s="75"/>
      <c r="X4" s="75"/>
      <c r="Y4" s="75"/>
    </row>
    <row r="5" spans="1:25" x14ac:dyDescent="0.35">
      <c r="A5" s="5" t="s">
        <v>37</v>
      </c>
      <c r="B5" s="109">
        <v>0.43674399315804502</v>
      </c>
      <c r="C5" s="109">
        <v>5.5463790169883696E-2</v>
      </c>
      <c r="D5" s="109">
        <v>7.1629997966742104E-2</v>
      </c>
      <c r="E5" s="109">
        <v>9.9068603780490108E-2</v>
      </c>
      <c r="F5" s="109">
        <v>7.8587835501389994E-2</v>
      </c>
      <c r="G5" s="109">
        <v>9.3365135926835888E-2</v>
      </c>
      <c r="H5" s="109">
        <v>4.4683458398669502E-2</v>
      </c>
      <c r="I5" s="109">
        <v>4.3413673670010304E-2</v>
      </c>
      <c r="J5" s="109">
        <v>1.8425376923765099E-2</v>
      </c>
      <c r="K5" s="109">
        <v>5.8618134504167994E-2</v>
      </c>
      <c r="N5" s="75"/>
      <c r="O5" s="75"/>
      <c r="P5" s="75"/>
      <c r="Q5" s="75"/>
      <c r="R5" s="75"/>
      <c r="S5" s="75"/>
      <c r="T5" s="75"/>
      <c r="U5" s="75"/>
      <c r="V5" s="75"/>
      <c r="W5" s="75"/>
      <c r="X5" s="75"/>
      <c r="Y5" s="75"/>
    </row>
    <row r="6" spans="1:25" x14ac:dyDescent="0.35">
      <c r="A6" s="5" t="s">
        <v>4</v>
      </c>
      <c r="B6" s="109">
        <v>0.160071842653422</v>
      </c>
      <c r="C6" s="109">
        <v>1.63765754525283E-2</v>
      </c>
      <c r="D6" s="109">
        <v>9.0327177170833502E-3</v>
      </c>
      <c r="E6" s="109">
        <v>0.211875485606385</v>
      </c>
      <c r="F6" s="109">
        <v>0.42640988828779902</v>
      </c>
      <c r="G6" s="109">
        <v>1.6040897067292701E-2</v>
      </c>
      <c r="H6" s="109">
        <v>9.9529790721605296E-2</v>
      </c>
      <c r="I6" s="109">
        <v>5.2112320174423198E-3</v>
      </c>
      <c r="J6" s="109">
        <v>7.7939804959951293E-3</v>
      </c>
      <c r="K6" s="109">
        <v>4.7657589980446502E-2</v>
      </c>
      <c r="M6" s="83"/>
      <c r="N6" s="75"/>
      <c r="O6" s="75"/>
      <c r="P6" s="75"/>
      <c r="Q6" s="75"/>
      <c r="R6" s="75"/>
      <c r="S6" s="75"/>
      <c r="T6" s="75"/>
      <c r="U6" s="75"/>
      <c r="V6" s="75"/>
      <c r="W6" s="75"/>
      <c r="X6" s="75"/>
      <c r="Y6" s="75"/>
    </row>
    <row r="7" spans="1:25" x14ac:dyDescent="0.35">
      <c r="A7" s="5" t="s">
        <v>32</v>
      </c>
      <c r="B7" s="109">
        <v>8.891360531998091E-2</v>
      </c>
      <c r="C7" s="109">
        <v>9.1139861256871995E-3</v>
      </c>
      <c r="D7" s="109">
        <v>4.8025527445310903E-3</v>
      </c>
      <c r="E7" s="109">
        <v>2.7934291745575202E-2</v>
      </c>
      <c r="F7" s="109">
        <v>0.70541680740710999</v>
      </c>
      <c r="G7" s="109">
        <v>1.6858850720708298E-3</v>
      </c>
      <c r="H7" s="109">
        <v>0.10242872609718001</v>
      </c>
      <c r="I7" s="109">
        <v>1.9991433153940101E-4</v>
      </c>
      <c r="J7" s="109">
        <v>1.65068486988564E-3</v>
      </c>
      <c r="K7" s="109">
        <v>5.78535462864401E-2</v>
      </c>
      <c r="N7" s="75"/>
      <c r="O7" s="75"/>
      <c r="P7" s="75"/>
      <c r="Q7" s="75"/>
      <c r="R7" s="75"/>
      <c r="S7" s="75"/>
      <c r="T7" s="75"/>
      <c r="U7" s="75"/>
      <c r="V7" s="75"/>
      <c r="W7" s="75"/>
      <c r="X7" s="75"/>
      <c r="Y7" s="75"/>
    </row>
    <row r="8" spans="1:25" x14ac:dyDescent="0.35">
      <c r="A8" s="7" t="s">
        <v>5</v>
      </c>
      <c r="B8" s="109">
        <v>0.30768628016119698</v>
      </c>
      <c r="C8" s="109">
        <v>3.7777667545539399E-2</v>
      </c>
      <c r="D8" s="109">
        <v>4.4755971510894804E-2</v>
      </c>
      <c r="E8" s="109">
        <v>0.10996847262458299</v>
      </c>
      <c r="F8" s="109">
        <v>0.27796963515033402</v>
      </c>
      <c r="G8" s="109">
        <v>5.8379973193820198E-2</v>
      </c>
      <c r="H8" s="109">
        <v>6.80716893168586E-2</v>
      </c>
      <c r="I8" s="109">
        <v>2.65367380288325E-2</v>
      </c>
      <c r="J8" s="109">
        <v>1.2798347081016702E-2</v>
      </c>
      <c r="K8" s="109">
        <v>5.6055225386923195E-2</v>
      </c>
      <c r="N8" s="75"/>
      <c r="O8" s="75"/>
      <c r="P8" s="75"/>
      <c r="Q8" s="75"/>
      <c r="R8" s="75"/>
      <c r="S8" s="75"/>
      <c r="T8" s="75"/>
      <c r="U8" s="75"/>
      <c r="V8" s="75"/>
      <c r="W8" s="75"/>
      <c r="X8" s="75"/>
      <c r="Y8" s="75"/>
    </row>
    <row r="9" spans="1:25" x14ac:dyDescent="0.35">
      <c r="A9" s="165" t="s">
        <v>809</v>
      </c>
      <c r="B9" s="165"/>
      <c r="C9" s="165"/>
      <c r="D9" s="165"/>
      <c r="E9" s="165"/>
      <c r="F9" s="165"/>
      <c r="G9" s="165"/>
      <c r="H9" s="165"/>
      <c r="I9" s="165"/>
      <c r="J9" s="165"/>
      <c r="K9" s="165"/>
    </row>
    <row r="10" spans="1:25" x14ac:dyDescent="0.35">
      <c r="A10" s="165"/>
      <c r="B10" s="165"/>
      <c r="C10" s="165"/>
      <c r="D10" s="165"/>
      <c r="E10" s="165"/>
      <c r="F10" s="165"/>
      <c r="G10" s="165"/>
      <c r="H10" s="165"/>
      <c r="I10" s="165"/>
      <c r="J10" s="165"/>
      <c r="K10" s="165"/>
    </row>
    <row r="11" spans="1:25" x14ac:dyDescent="0.35">
      <c r="A11" s="19" t="s">
        <v>661</v>
      </c>
      <c r="F11" s="84"/>
      <c r="I11" s="84"/>
    </row>
    <row r="12" spans="1:25" x14ac:dyDescent="0.35">
      <c r="A12" s="17" t="s">
        <v>662</v>
      </c>
    </row>
    <row r="13" spans="1:25" x14ac:dyDescent="0.35">
      <c r="A13" s="18" t="s">
        <v>807</v>
      </c>
    </row>
  </sheetData>
  <mergeCells count="1">
    <mergeCell ref="A9:K10"/>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7"/>
  <sheetViews>
    <sheetView showGridLines="0" workbookViewId="0"/>
  </sheetViews>
  <sheetFormatPr baseColWidth="10" defaultColWidth="8.7265625" defaultRowHeight="14.5" x14ac:dyDescent="0.35"/>
  <cols>
    <col min="1" max="1" width="15.7265625" customWidth="1"/>
    <col min="2" max="7" width="12" customWidth="1"/>
  </cols>
  <sheetData>
    <row r="1" spans="1:7" ht="15" x14ac:dyDescent="0.35">
      <c r="A1" s="3" t="s">
        <v>9</v>
      </c>
    </row>
    <row r="2" spans="1:7" x14ac:dyDescent="0.35">
      <c r="A2" s="1" t="str">
        <f>HYPERLINK("#'Sommaire'!A1", "Retour au sommaire")</f>
        <v>Retour au sommaire</v>
      </c>
    </row>
    <row r="4" spans="1:7" ht="15" customHeight="1" x14ac:dyDescent="0.35">
      <c r="A4" s="166" t="s">
        <v>664</v>
      </c>
      <c r="B4" s="166" t="s">
        <v>750</v>
      </c>
      <c r="C4" s="168" t="s">
        <v>665</v>
      </c>
      <c r="D4" s="169"/>
      <c r="E4" s="169"/>
      <c r="F4" s="169"/>
      <c r="G4" s="169"/>
    </row>
    <row r="5" spans="1:7" ht="42" customHeight="1" x14ac:dyDescent="0.35">
      <c r="A5" s="167"/>
      <c r="B5" s="167"/>
      <c r="C5" s="92" t="s">
        <v>10</v>
      </c>
      <c r="D5" s="92" t="s">
        <v>11</v>
      </c>
      <c r="E5" s="92" t="s">
        <v>12</v>
      </c>
      <c r="F5" s="92" t="s">
        <v>13</v>
      </c>
      <c r="G5" s="93" t="s">
        <v>667</v>
      </c>
    </row>
    <row r="6" spans="1:7" x14ac:dyDescent="0.35">
      <c r="A6" s="94" t="s">
        <v>8</v>
      </c>
      <c r="B6" s="97">
        <v>72.232019155825398</v>
      </c>
      <c r="C6" s="97">
        <v>13.6439714042288</v>
      </c>
      <c r="D6" s="97">
        <v>24.690450344472701</v>
      </c>
      <c r="E6" s="97">
        <v>32.129156701539202</v>
      </c>
      <c r="F6" s="97">
        <v>19.514494665323099</v>
      </c>
      <c r="G6" s="98">
        <v>10.0219268844362</v>
      </c>
    </row>
    <row r="7" spans="1:7" x14ac:dyDescent="0.35">
      <c r="A7" s="94" t="s">
        <v>14</v>
      </c>
      <c r="B7" s="97">
        <v>20.982845039931401</v>
      </c>
      <c r="C7" s="97">
        <v>0.39974094999888304</v>
      </c>
      <c r="D7" s="97">
        <v>12.744813417003501</v>
      </c>
      <c r="E7" s="97">
        <v>29.151313487721197</v>
      </c>
      <c r="F7" s="97">
        <v>31.936845396279502</v>
      </c>
      <c r="G7" s="98">
        <v>25.767286748996899</v>
      </c>
    </row>
    <row r="8" spans="1:7" x14ac:dyDescent="0.35">
      <c r="A8" s="94" t="s">
        <v>15</v>
      </c>
      <c r="B8" s="97">
        <v>11.535668040667099</v>
      </c>
      <c r="C8" s="97">
        <v>0.77043897419232499</v>
      </c>
      <c r="D8" s="97">
        <v>7.8628104097272997</v>
      </c>
      <c r="E8" s="97">
        <v>27.103474422509301</v>
      </c>
      <c r="F8" s="97">
        <v>32.233866818317203</v>
      </c>
      <c r="G8" s="98">
        <v>32.029409375253898</v>
      </c>
    </row>
    <row r="9" spans="1:7" x14ac:dyDescent="0.35">
      <c r="A9" s="94" t="s">
        <v>16</v>
      </c>
      <c r="B9" s="97">
        <v>37.445858708606202</v>
      </c>
      <c r="C9" s="97">
        <v>1.2271781160188</v>
      </c>
      <c r="D9" s="97">
        <v>23.6600941865461</v>
      </c>
      <c r="E9" s="97">
        <v>37.018065630253098</v>
      </c>
      <c r="F9" s="97">
        <v>23.771466231745599</v>
      </c>
      <c r="G9" s="98">
        <v>14.3231958354363</v>
      </c>
    </row>
    <row r="10" spans="1:7" x14ac:dyDescent="0.35">
      <c r="A10" s="94" t="s">
        <v>17</v>
      </c>
      <c r="B10" s="97">
        <v>49.879495113421399</v>
      </c>
      <c r="C10" s="97">
        <v>25.480678900231695</v>
      </c>
      <c r="D10" s="97">
        <v>24.403143984467999</v>
      </c>
      <c r="E10" s="97">
        <v>27.533663180309397</v>
      </c>
      <c r="F10" s="97">
        <v>14.860023799085601</v>
      </c>
      <c r="G10" s="98">
        <v>7.7224901359053089</v>
      </c>
    </row>
    <row r="11" spans="1:7" x14ac:dyDescent="0.35">
      <c r="A11" s="94" t="s">
        <v>18</v>
      </c>
      <c r="B11" s="97">
        <v>17.075456520618602</v>
      </c>
      <c r="C11" s="97">
        <v>0.40248442659690292</v>
      </c>
      <c r="D11" s="97">
        <v>15.309044008013101</v>
      </c>
      <c r="E11" s="97">
        <v>31.102898802608799</v>
      </c>
      <c r="F11" s="97">
        <v>30.501001637379797</v>
      </c>
      <c r="G11" s="98">
        <v>22.684571125401298</v>
      </c>
    </row>
    <row r="12" spans="1:7" ht="30" customHeight="1" x14ac:dyDescent="0.35">
      <c r="A12" s="94" t="s">
        <v>19</v>
      </c>
      <c r="B12" s="97">
        <v>14.0330790990014</v>
      </c>
      <c r="C12" s="97">
        <v>8.2543993410727605</v>
      </c>
      <c r="D12" s="97">
        <v>16.854958093563202</v>
      </c>
      <c r="E12" s="97">
        <v>24.680832118250699</v>
      </c>
      <c r="F12" s="97">
        <v>29.1486259363556</v>
      </c>
      <c r="G12" s="98">
        <v>21.061184510757698</v>
      </c>
    </row>
    <row r="13" spans="1:7" ht="29" x14ac:dyDescent="0.35">
      <c r="A13" s="94" t="s">
        <v>20</v>
      </c>
      <c r="B13" s="97">
        <v>6.8294953477147802</v>
      </c>
      <c r="C13" s="97">
        <v>0.21041075839355999</v>
      </c>
      <c r="D13" s="97">
        <v>3.6364468026712995</v>
      </c>
      <c r="E13" s="97">
        <v>23.998261824169798</v>
      </c>
      <c r="F13" s="97">
        <v>38.098069709999102</v>
      </c>
      <c r="G13" s="98">
        <v>34.056810904766301</v>
      </c>
    </row>
    <row r="14" spans="1:7" ht="29" x14ac:dyDescent="0.35">
      <c r="A14" s="94" t="s">
        <v>21</v>
      </c>
      <c r="B14" s="97">
        <v>3.2046646246698405</v>
      </c>
      <c r="C14" s="97">
        <v>1.95447677535702</v>
      </c>
      <c r="D14" s="97">
        <v>13.793439586684201</v>
      </c>
      <c r="E14" s="97">
        <v>32.3244139006677</v>
      </c>
      <c r="F14" s="97">
        <v>34.741921333528303</v>
      </c>
      <c r="G14" s="98">
        <v>17.185748403762702</v>
      </c>
    </row>
    <row r="15" spans="1:7" x14ac:dyDescent="0.35">
      <c r="A15" s="96" t="s">
        <v>769</v>
      </c>
      <c r="B15" s="97">
        <v>21.192771893543298</v>
      </c>
      <c r="C15" s="97">
        <v>3.91875059883108</v>
      </c>
      <c r="D15" s="97">
        <v>22.980373080976701</v>
      </c>
      <c r="E15" s="97">
        <v>30.346916664824096</v>
      </c>
      <c r="F15" s="97">
        <v>25.2990470294293</v>
      </c>
      <c r="G15" s="98">
        <v>17.4549126259388</v>
      </c>
    </row>
    <row r="16" spans="1:7" x14ac:dyDescent="0.35">
      <c r="A16" s="95" t="s">
        <v>5</v>
      </c>
      <c r="B16" s="99" t="s">
        <v>806</v>
      </c>
      <c r="C16" s="99">
        <v>25.331798451477098</v>
      </c>
      <c r="D16" s="99">
        <v>26.493737338396201</v>
      </c>
      <c r="E16" s="99">
        <v>25.975636614117299</v>
      </c>
      <c r="F16" s="99">
        <v>14.801092744246899</v>
      </c>
      <c r="G16" s="100">
        <v>7.39773485176259</v>
      </c>
    </row>
    <row r="17" spans="1:7" x14ac:dyDescent="0.35">
      <c r="A17" s="170" t="s">
        <v>810</v>
      </c>
      <c r="B17" s="170"/>
      <c r="C17" s="170"/>
      <c r="D17" s="170"/>
      <c r="E17" s="170"/>
      <c r="F17" s="170"/>
      <c r="G17" s="170"/>
    </row>
    <row r="18" spans="1:7" x14ac:dyDescent="0.35">
      <c r="A18" s="171"/>
      <c r="B18" s="171"/>
      <c r="C18" s="171"/>
      <c r="D18" s="171"/>
      <c r="E18" s="171"/>
      <c r="F18" s="171"/>
      <c r="G18" s="171"/>
    </row>
    <row r="20" spans="1:7" x14ac:dyDescent="0.35">
      <c r="A20" s="171" t="s">
        <v>666</v>
      </c>
      <c r="B20" s="171"/>
      <c r="C20" s="171"/>
      <c r="D20" s="171"/>
      <c r="E20" s="171"/>
      <c r="F20" s="171"/>
      <c r="G20" s="171"/>
    </row>
    <row r="21" spans="1:7" x14ac:dyDescent="0.35">
      <c r="A21" s="171"/>
      <c r="B21" s="171"/>
      <c r="C21" s="171"/>
      <c r="D21" s="171"/>
      <c r="E21" s="171"/>
      <c r="F21" s="171"/>
      <c r="G21" s="171"/>
    </row>
    <row r="22" spans="1:7" x14ac:dyDescent="0.35">
      <c r="A22" s="171"/>
      <c r="B22" s="171"/>
      <c r="C22" s="171"/>
      <c r="D22" s="171"/>
      <c r="E22" s="171"/>
      <c r="F22" s="171"/>
      <c r="G22" s="171"/>
    </row>
    <row r="23" spans="1:7" x14ac:dyDescent="0.35">
      <c r="A23" s="171"/>
      <c r="B23" s="171"/>
      <c r="C23" s="171"/>
      <c r="D23" s="171"/>
      <c r="E23" s="171"/>
      <c r="F23" s="171"/>
      <c r="G23" s="171"/>
    </row>
    <row r="25" spans="1:7" x14ac:dyDescent="0.35">
      <c r="A25" s="19" t="s">
        <v>661</v>
      </c>
    </row>
    <row r="26" spans="1:7" x14ac:dyDescent="0.35">
      <c r="A26" s="17" t="s">
        <v>662</v>
      </c>
    </row>
    <row r="27" spans="1:7" x14ac:dyDescent="0.35">
      <c r="A27" s="18" t="s">
        <v>807</v>
      </c>
    </row>
  </sheetData>
  <mergeCells count="5">
    <mergeCell ref="A4:A5"/>
    <mergeCell ref="B4:B5"/>
    <mergeCell ref="C4:G4"/>
    <mergeCell ref="A17:G18"/>
    <mergeCell ref="A20:G23"/>
  </mergeCells>
  <pageMargins left="0.7" right="0.7" top="0.75" bottom="0.75" header="0.3" footer="0.3"/>
  <pageSetup paperSize="9" orientation="portrait" horizontalDpi="300" verticalDpi="300" r:id="rId1"/>
  <ignoredErrors>
    <ignoredError sqref="C5:F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20"/>
  <sheetViews>
    <sheetView showGridLines="0" zoomScale="66" zoomScaleNormal="100" workbookViewId="0"/>
  </sheetViews>
  <sheetFormatPr baseColWidth="10" defaultColWidth="8.7265625" defaultRowHeight="14.5" x14ac:dyDescent="0.35"/>
  <cols>
    <col min="1" max="1" width="16.453125" customWidth="1"/>
    <col min="2" max="7" width="12" customWidth="1"/>
    <col min="8" max="11" width="15.26953125" customWidth="1"/>
  </cols>
  <sheetData>
    <row r="1" spans="1:11" ht="15" x14ac:dyDescent="0.35">
      <c r="A1" s="3" t="s">
        <v>23</v>
      </c>
    </row>
    <row r="2" spans="1:11" x14ac:dyDescent="0.35">
      <c r="A2" s="1" t="str">
        <f>HYPERLINK("#'Sommaire'!A1", "Retour au sommaire")</f>
        <v>Retour au sommaire</v>
      </c>
    </row>
    <row r="4" spans="1:11" ht="32.25" customHeight="1" x14ac:dyDescent="0.35">
      <c r="A4" s="172" t="s">
        <v>668</v>
      </c>
      <c r="B4" s="174" t="s">
        <v>669</v>
      </c>
      <c r="C4" s="174"/>
      <c r="D4" s="174"/>
      <c r="E4" s="174"/>
      <c r="F4" s="174"/>
      <c r="G4" s="174"/>
      <c r="H4" s="174"/>
      <c r="I4" s="174"/>
      <c r="J4" s="174"/>
      <c r="K4" s="174"/>
    </row>
    <row r="5" spans="1:11" ht="58.5" customHeight="1" x14ac:dyDescent="0.35">
      <c r="A5" s="173"/>
      <c r="B5" s="12" t="s">
        <v>8</v>
      </c>
      <c r="C5" s="32" t="s">
        <v>14</v>
      </c>
      <c r="D5" s="32" t="s">
        <v>15</v>
      </c>
      <c r="E5" s="32" t="s">
        <v>16</v>
      </c>
      <c r="F5" s="32" t="s">
        <v>17</v>
      </c>
      <c r="G5" s="32" t="s">
        <v>18</v>
      </c>
      <c r="H5" s="32" t="s">
        <v>19</v>
      </c>
      <c r="I5" s="32" t="s">
        <v>20</v>
      </c>
      <c r="J5" s="32" t="s">
        <v>21</v>
      </c>
      <c r="K5" s="32" t="s">
        <v>22</v>
      </c>
    </row>
    <row r="6" spans="1:11" ht="30.75" customHeight="1" x14ac:dyDescent="0.35">
      <c r="A6" s="103" t="s">
        <v>8</v>
      </c>
      <c r="B6" s="101"/>
      <c r="C6" s="102">
        <v>26.163919679270698</v>
      </c>
      <c r="D6" s="102">
        <v>13.227706586282501</v>
      </c>
      <c r="E6" s="102">
        <v>41.124801598456898</v>
      </c>
      <c r="F6" s="102">
        <v>37.878152259939505</v>
      </c>
      <c r="G6" s="102">
        <v>21.678206752788402</v>
      </c>
      <c r="H6" s="102">
        <v>13.879458358381299</v>
      </c>
      <c r="I6" s="102">
        <v>8.4636908958018893</v>
      </c>
      <c r="J6" s="102">
        <v>3.8536391275954403</v>
      </c>
      <c r="K6" s="102">
        <v>24.016858184523198</v>
      </c>
    </row>
    <row r="7" spans="1:11" ht="30.75" customHeight="1" x14ac:dyDescent="0.35">
      <c r="A7" s="103" t="s">
        <v>14</v>
      </c>
      <c r="B7" s="102">
        <v>90.067516767532396</v>
      </c>
      <c r="C7" s="101"/>
      <c r="D7" s="102">
        <v>46.772668736089102</v>
      </c>
      <c r="E7" s="102">
        <v>32.108801000469001</v>
      </c>
      <c r="F7" s="102">
        <v>28.355553570498099</v>
      </c>
      <c r="G7" s="102">
        <v>20.1121061211729</v>
      </c>
      <c r="H7" s="102">
        <v>33.796347990501502</v>
      </c>
      <c r="I7" s="102">
        <v>8.2508914148745305</v>
      </c>
      <c r="J7" s="102">
        <v>1.6332060415224399</v>
      </c>
      <c r="K7" s="102">
        <v>17.369004816245699</v>
      </c>
    </row>
    <row r="8" spans="1:11" ht="30.75" customHeight="1" x14ac:dyDescent="0.35">
      <c r="A8" s="103" t="s">
        <v>15</v>
      </c>
      <c r="B8" s="102">
        <v>82.826928805481103</v>
      </c>
      <c r="C8" s="102">
        <v>85.077314701979603</v>
      </c>
      <c r="D8" s="101"/>
      <c r="E8" s="102">
        <v>25.364909145070001</v>
      </c>
      <c r="F8" s="102">
        <v>19.388252498172101</v>
      </c>
      <c r="G8" s="102">
        <v>24.3764724997969</v>
      </c>
      <c r="H8" s="102">
        <v>37.366967259728703</v>
      </c>
      <c r="I8" s="102">
        <v>9.1058033417282704</v>
      </c>
      <c r="J8" s="102">
        <v>0.90584125436672291</v>
      </c>
      <c r="K8" s="102">
        <v>15.142036991902899</v>
      </c>
    </row>
    <row r="9" spans="1:11" ht="30.75" customHeight="1" x14ac:dyDescent="0.35">
      <c r="A9" s="103" t="s">
        <v>16</v>
      </c>
      <c r="B9" s="102">
        <v>79.328597588190391</v>
      </c>
      <c r="C9" s="102">
        <v>17.992216470549</v>
      </c>
      <c r="D9" s="102">
        <v>7.813979485853249</v>
      </c>
      <c r="E9" s="101"/>
      <c r="F9" s="102">
        <v>60.4721006769919</v>
      </c>
      <c r="G9" s="102">
        <v>18.892786678735398</v>
      </c>
      <c r="H9" s="102">
        <v>10.8819247759003</v>
      </c>
      <c r="I9" s="102">
        <v>10.6671060370322</v>
      </c>
      <c r="J9" s="102">
        <v>4.5212044865832102</v>
      </c>
      <c r="K9" s="102">
        <v>20.112873690752799</v>
      </c>
    </row>
    <row r="10" spans="1:11" ht="30.75" customHeight="1" x14ac:dyDescent="0.35">
      <c r="A10" s="103" t="s">
        <v>17</v>
      </c>
      <c r="B10" s="102">
        <v>54.8525082983654</v>
      </c>
      <c r="C10" s="102">
        <v>11.9283522264671</v>
      </c>
      <c r="D10" s="102">
        <v>4.4839356172105003</v>
      </c>
      <c r="E10" s="102">
        <v>45.398008392309102</v>
      </c>
      <c r="F10" s="101"/>
      <c r="G10" s="102">
        <v>6.4933926222834604</v>
      </c>
      <c r="H10" s="102">
        <v>12.905993611824401</v>
      </c>
      <c r="I10" s="102">
        <v>2.3501597043903097</v>
      </c>
      <c r="J10" s="102">
        <v>2.2831464896348699</v>
      </c>
      <c r="K10" s="102">
        <v>16.414166718857601</v>
      </c>
    </row>
    <row r="11" spans="1:11" ht="30.75" customHeight="1" x14ac:dyDescent="0.35">
      <c r="A11" s="103" t="s">
        <v>18</v>
      </c>
      <c r="B11" s="102">
        <v>91.702417650771594</v>
      </c>
      <c r="C11" s="102">
        <v>24.714373267716201</v>
      </c>
      <c r="D11" s="102">
        <v>16.4680162091455</v>
      </c>
      <c r="E11" s="102">
        <v>41.431198031485302</v>
      </c>
      <c r="F11" s="102">
        <v>18.967993340712201</v>
      </c>
      <c r="G11" s="101"/>
      <c r="H11" s="102">
        <v>4.1446748566149205</v>
      </c>
      <c r="I11" s="102">
        <v>26.524638450069098</v>
      </c>
      <c r="J11" s="102">
        <v>5.1335059137768599</v>
      </c>
      <c r="K11" s="102">
        <v>38.129910996057497</v>
      </c>
    </row>
    <row r="12" spans="1:11" ht="30.75" customHeight="1" x14ac:dyDescent="0.35">
      <c r="A12" s="103" t="s">
        <v>19</v>
      </c>
      <c r="B12" s="102">
        <v>71.441292031655195</v>
      </c>
      <c r="C12" s="102">
        <v>50.533708803134402</v>
      </c>
      <c r="D12" s="102">
        <v>30.716917289048702</v>
      </c>
      <c r="E12" s="102">
        <v>29.037320659372501</v>
      </c>
      <c r="F12" s="102">
        <v>45.873356855848499</v>
      </c>
      <c r="G12" s="102">
        <v>5.0432421001079693</v>
      </c>
      <c r="H12" s="101"/>
      <c r="I12" s="102">
        <v>1.6439789410415899</v>
      </c>
      <c r="J12" s="102">
        <v>0.50755206304330902</v>
      </c>
      <c r="K12" s="102">
        <v>9.9607092372249397</v>
      </c>
    </row>
    <row r="13" spans="1:11" ht="30.75" customHeight="1" x14ac:dyDescent="0.35">
      <c r="A13" s="103" t="s">
        <v>20</v>
      </c>
      <c r="B13" s="102">
        <v>89.516055255694809</v>
      </c>
      <c r="C13" s="102">
        <v>25.349922239502298</v>
      </c>
      <c r="D13" s="102">
        <v>15.380569023876999</v>
      </c>
      <c r="E13" s="102">
        <v>58.487329613027192</v>
      </c>
      <c r="F13" s="102">
        <v>17.1644863233007</v>
      </c>
      <c r="G13" s="102">
        <v>66.318269142804894</v>
      </c>
      <c r="H13" s="102">
        <v>3.3780075016009499</v>
      </c>
      <c r="I13" s="101"/>
      <c r="J13" s="102">
        <v>2.63470862684109</v>
      </c>
      <c r="K13" s="102">
        <v>36.353032659409003</v>
      </c>
    </row>
    <row r="14" spans="1:11" ht="30.75" customHeight="1" x14ac:dyDescent="0.35">
      <c r="A14" s="103" t="s">
        <v>21</v>
      </c>
      <c r="B14" s="102">
        <v>86.859677340741797</v>
      </c>
      <c r="C14" s="102">
        <v>10.6935711848711</v>
      </c>
      <c r="D14" s="102">
        <v>3.2607106302090898</v>
      </c>
      <c r="E14" s="102">
        <v>52.829361017692598</v>
      </c>
      <c r="F14" s="102">
        <v>35.536384461665897</v>
      </c>
      <c r="G14" s="102">
        <v>27.352926841156101</v>
      </c>
      <c r="H14" s="102">
        <v>2.2225471560169598</v>
      </c>
      <c r="I14" s="102">
        <v>5.6148559730954801</v>
      </c>
      <c r="J14" s="101"/>
      <c r="K14" s="102">
        <v>31.500706731003604</v>
      </c>
    </row>
    <row r="15" spans="1:11" ht="30.75" customHeight="1" x14ac:dyDescent="0.35">
      <c r="A15" s="104" t="s">
        <v>769</v>
      </c>
      <c r="B15" s="102">
        <v>81.857445036519508</v>
      </c>
      <c r="C15" s="102">
        <v>17.196954621501899</v>
      </c>
      <c r="D15" s="102">
        <v>8.2421267531931512</v>
      </c>
      <c r="E15" s="102">
        <v>35.537768736963898</v>
      </c>
      <c r="F15" s="102">
        <v>38.632527767336597</v>
      </c>
      <c r="G15" s="102">
        <v>30.722061305562299</v>
      </c>
      <c r="H15" s="102">
        <v>6.5956176620160498</v>
      </c>
      <c r="I15" s="102">
        <v>11.714978515783301</v>
      </c>
      <c r="J15" s="102">
        <v>4.7633788076443997</v>
      </c>
      <c r="K15" s="101"/>
    </row>
    <row r="16" spans="1:11" x14ac:dyDescent="0.35">
      <c r="A16" s="165" t="s">
        <v>814</v>
      </c>
      <c r="B16" s="165"/>
      <c r="C16" s="165"/>
      <c r="D16" s="165"/>
      <c r="E16" s="165"/>
      <c r="F16" s="165"/>
      <c r="G16" s="165"/>
      <c r="H16" s="165"/>
      <c r="I16" s="165"/>
      <c r="J16" s="165"/>
      <c r="K16" s="165"/>
    </row>
    <row r="17" spans="1:11" x14ac:dyDescent="0.35">
      <c r="A17" s="165"/>
      <c r="B17" s="165"/>
      <c r="C17" s="165"/>
      <c r="D17" s="165"/>
      <c r="E17" s="165"/>
      <c r="F17" s="165"/>
      <c r="G17" s="165"/>
      <c r="H17" s="165"/>
      <c r="I17" s="165"/>
      <c r="J17" s="165"/>
      <c r="K17" s="165"/>
    </row>
    <row r="18" spans="1:11" x14ac:dyDescent="0.35">
      <c r="A18" s="19" t="s">
        <v>661</v>
      </c>
    </row>
    <row r="19" spans="1:11" x14ac:dyDescent="0.35">
      <c r="A19" s="17" t="s">
        <v>662</v>
      </c>
    </row>
    <row r="20" spans="1:11" x14ac:dyDescent="0.35">
      <c r="A20" s="18" t="s">
        <v>807</v>
      </c>
    </row>
  </sheetData>
  <mergeCells count="3">
    <mergeCell ref="A4:A5"/>
    <mergeCell ref="B4:K4"/>
    <mergeCell ref="A16:K17"/>
  </mergeCells>
  <conditionalFormatting sqref="B6">
    <cfRule type="colorScale" priority="40">
      <colorScale>
        <cfvo type="min"/>
        <cfvo type="percentile" val="50"/>
        <cfvo type="max"/>
        <color theme="4" tint="0.79998168889431442"/>
        <color theme="4" tint="0.59999389629810485"/>
        <color theme="4" tint="-0.249977111117893"/>
      </colorScale>
    </cfRule>
    <cfRule type="colorScale" priority="38">
      <colorScale>
        <cfvo type="min"/>
        <cfvo type="max"/>
        <color theme="5" tint="0.59999389629810485"/>
        <color theme="5" tint="-0.249977111117893"/>
      </colorScale>
    </cfRule>
    <cfRule type="colorScale" priority="37">
      <colorScale>
        <cfvo type="min"/>
        <cfvo type="max"/>
        <color rgb="FFF5B7AD"/>
        <color rgb="FFE43F24"/>
      </colorScale>
    </cfRule>
    <cfRule type="colorScale" priority="39">
      <colorScale>
        <cfvo type="min"/>
        <cfvo type="max"/>
        <color theme="5" tint="0.79998168889431442"/>
        <color theme="5" tint="-0.249977111117893"/>
      </colorScale>
    </cfRule>
  </conditionalFormatting>
  <conditionalFormatting sqref="B15:J15 C6:K6 B7 D7:K7 B8:C8 E8:K8 B9:D9 F9:K9 B10:E10 G10:K10 B11:F11 H11:K11 B12:G12 I12:K12 B13:H13 J13:K13 B14:I14 K14">
    <cfRule type="colorScale" priority="51">
      <colorScale>
        <cfvo type="min"/>
        <cfvo type="max"/>
        <color theme="5" tint="0.79998168889431442"/>
        <color theme="5" tint="-0.249977111117893"/>
      </colorScale>
    </cfRule>
    <cfRule type="colorScale" priority="50">
      <colorScale>
        <cfvo type="min"/>
        <cfvo type="max"/>
        <color theme="5" tint="0.59999389629810485"/>
        <color theme="5" tint="-0.249977111117893"/>
      </colorScale>
    </cfRule>
    <cfRule type="colorScale" priority="49">
      <colorScale>
        <cfvo type="min"/>
        <cfvo type="max"/>
        <color rgb="FFF5B7AD"/>
        <color rgb="FFE43F24"/>
      </colorScale>
    </cfRule>
    <cfRule type="colorScale" priority="52">
      <colorScale>
        <cfvo type="min"/>
        <cfvo type="percentile" val="50"/>
        <cfvo type="max"/>
        <color theme="4" tint="0.79998168889431442"/>
        <color theme="4" tint="0.59999389629810485"/>
        <color theme="4" tint="-0.249977111117893"/>
      </colorScale>
    </cfRule>
  </conditionalFormatting>
  <conditionalFormatting sqref="C7">
    <cfRule type="colorScale" priority="34">
      <colorScale>
        <cfvo type="min"/>
        <cfvo type="max"/>
        <color theme="5" tint="0.59999389629810485"/>
        <color theme="5" tint="-0.249977111117893"/>
      </colorScale>
    </cfRule>
    <cfRule type="colorScale" priority="36">
      <colorScale>
        <cfvo type="min"/>
        <cfvo type="percentile" val="50"/>
        <cfvo type="max"/>
        <color theme="4" tint="0.79998168889431442"/>
        <color theme="4" tint="0.59999389629810485"/>
        <color theme="4" tint="-0.249977111117893"/>
      </colorScale>
    </cfRule>
    <cfRule type="colorScale" priority="35">
      <colorScale>
        <cfvo type="min"/>
        <cfvo type="max"/>
        <color theme="5" tint="0.79998168889431442"/>
        <color theme="5" tint="-0.249977111117893"/>
      </colorScale>
    </cfRule>
    <cfRule type="colorScale" priority="33">
      <colorScale>
        <cfvo type="min"/>
        <cfvo type="max"/>
        <color rgb="FFF5B7AD"/>
        <color rgb="FFE43F24"/>
      </colorScale>
    </cfRule>
  </conditionalFormatting>
  <conditionalFormatting sqref="D8">
    <cfRule type="colorScale" priority="32">
      <colorScale>
        <cfvo type="min"/>
        <cfvo type="percentile" val="50"/>
        <cfvo type="max"/>
        <color theme="4" tint="0.79998168889431442"/>
        <color theme="4" tint="0.59999389629810485"/>
        <color theme="4" tint="-0.249977111117893"/>
      </colorScale>
    </cfRule>
    <cfRule type="colorScale" priority="31">
      <colorScale>
        <cfvo type="min"/>
        <cfvo type="max"/>
        <color theme="5" tint="0.79998168889431442"/>
        <color theme="5" tint="-0.249977111117893"/>
      </colorScale>
    </cfRule>
    <cfRule type="colorScale" priority="30">
      <colorScale>
        <cfvo type="min"/>
        <cfvo type="max"/>
        <color theme="5" tint="0.59999389629810485"/>
        <color theme="5" tint="-0.249977111117893"/>
      </colorScale>
    </cfRule>
    <cfRule type="colorScale" priority="29">
      <colorScale>
        <cfvo type="min"/>
        <cfvo type="max"/>
        <color rgb="FFF5B7AD"/>
        <color rgb="FFE43F24"/>
      </colorScale>
    </cfRule>
  </conditionalFormatting>
  <conditionalFormatting sqref="E9">
    <cfRule type="colorScale" priority="27">
      <colorScale>
        <cfvo type="min"/>
        <cfvo type="max"/>
        <color theme="5" tint="0.79998168889431442"/>
        <color theme="5" tint="-0.249977111117893"/>
      </colorScale>
    </cfRule>
    <cfRule type="colorScale" priority="28">
      <colorScale>
        <cfvo type="min"/>
        <cfvo type="percentile" val="50"/>
        <cfvo type="max"/>
        <color theme="4" tint="0.79998168889431442"/>
        <color theme="4" tint="0.59999389629810485"/>
        <color theme="4" tint="-0.249977111117893"/>
      </colorScale>
    </cfRule>
    <cfRule type="colorScale" priority="26">
      <colorScale>
        <cfvo type="min"/>
        <cfvo type="max"/>
        <color theme="5" tint="0.59999389629810485"/>
        <color theme="5" tint="-0.249977111117893"/>
      </colorScale>
    </cfRule>
    <cfRule type="colorScale" priority="25">
      <colorScale>
        <cfvo type="min"/>
        <cfvo type="max"/>
        <color rgb="FFF5B7AD"/>
        <color rgb="FFE43F24"/>
      </colorScale>
    </cfRule>
  </conditionalFormatting>
  <conditionalFormatting sqref="F10">
    <cfRule type="colorScale" priority="21">
      <colorScale>
        <cfvo type="min"/>
        <cfvo type="max"/>
        <color rgb="FFF5B7AD"/>
        <color rgb="FFE43F24"/>
      </colorScale>
    </cfRule>
    <cfRule type="colorScale" priority="22">
      <colorScale>
        <cfvo type="min"/>
        <cfvo type="max"/>
        <color theme="5" tint="0.59999389629810485"/>
        <color theme="5" tint="-0.249977111117893"/>
      </colorScale>
    </cfRule>
    <cfRule type="colorScale" priority="23">
      <colorScale>
        <cfvo type="min"/>
        <cfvo type="max"/>
        <color theme="5" tint="0.79998168889431442"/>
        <color theme="5" tint="-0.249977111117893"/>
      </colorScale>
    </cfRule>
    <cfRule type="colorScale" priority="24">
      <colorScale>
        <cfvo type="min"/>
        <cfvo type="percentile" val="50"/>
        <cfvo type="max"/>
        <color theme="4" tint="0.79998168889431442"/>
        <color theme="4" tint="0.59999389629810485"/>
        <color theme="4" tint="-0.249977111117893"/>
      </colorScale>
    </cfRule>
  </conditionalFormatting>
  <conditionalFormatting sqref="G11">
    <cfRule type="colorScale" priority="20">
      <colorScale>
        <cfvo type="min"/>
        <cfvo type="percentile" val="50"/>
        <cfvo type="max"/>
        <color theme="4" tint="0.79998168889431442"/>
        <color theme="4" tint="0.59999389629810485"/>
        <color theme="4" tint="-0.249977111117893"/>
      </colorScale>
    </cfRule>
    <cfRule type="colorScale" priority="19">
      <colorScale>
        <cfvo type="min"/>
        <cfvo type="max"/>
        <color theme="5" tint="0.79998168889431442"/>
        <color theme="5" tint="-0.249977111117893"/>
      </colorScale>
    </cfRule>
    <cfRule type="colorScale" priority="17">
      <colorScale>
        <cfvo type="min"/>
        <cfvo type="max"/>
        <color rgb="FFF5B7AD"/>
        <color rgb="FFE43F24"/>
      </colorScale>
    </cfRule>
    <cfRule type="colorScale" priority="18">
      <colorScale>
        <cfvo type="min"/>
        <cfvo type="max"/>
        <color theme="5" tint="0.59999389629810485"/>
        <color theme="5" tint="-0.249977111117893"/>
      </colorScale>
    </cfRule>
  </conditionalFormatting>
  <conditionalFormatting sqref="H12">
    <cfRule type="colorScale" priority="16">
      <colorScale>
        <cfvo type="min"/>
        <cfvo type="percentile" val="50"/>
        <cfvo type="max"/>
        <color theme="4" tint="0.79998168889431442"/>
        <color theme="4" tint="0.59999389629810485"/>
        <color theme="4" tint="-0.249977111117893"/>
      </colorScale>
    </cfRule>
    <cfRule type="colorScale" priority="15">
      <colorScale>
        <cfvo type="min"/>
        <cfvo type="max"/>
        <color theme="5" tint="0.79998168889431442"/>
        <color theme="5" tint="-0.249977111117893"/>
      </colorScale>
    </cfRule>
    <cfRule type="colorScale" priority="14">
      <colorScale>
        <cfvo type="min"/>
        <cfvo type="max"/>
        <color theme="5" tint="0.59999389629810485"/>
        <color theme="5" tint="-0.249977111117893"/>
      </colorScale>
    </cfRule>
    <cfRule type="colorScale" priority="13">
      <colorScale>
        <cfvo type="min"/>
        <cfvo type="max"/>
        <color rgb="FFF5B7AD"/>
        <color rgb="FFE43F24"/>
      </colorScale>
    </cfRule>
  </conditionalFormatting>
  <conditionalFormatting sqref="I13">
    <cfRule type="colorScale" priority="12">
      <colorScale>
        <cfvo type="min"/>
        <cfvo type="percentile" val="50"/>
        <cfvo type="max"/>
        <color theme="4" tint="0.79998168889431442"/>
        <color theme="4" tint="0.59999389629810485"/>
        <color theme="4" tint="-0.249977111117893"/>
      </colorScale>
    </cfRule>
    <cfRule type="colorScale" priority="10">
      <colorScale>
        <cfvo type="min"/>
        <cfvo type="max"/>
        <color theme="5" tint="0.59999389629810485"/>
        <color theme="5" tint="-0.249977111117893"/>
      </colorScale>
    </cfRule>
    <cfRule type="colorScale" priority="9">
      <colorScale>
        <cfvo type="min"/>
        <cfvo type="max"/>
        <color rgb="FFF5B7AD"/>
        <color rgb="FFE43F24"/>
      </colorScale>
    </cfRule>
    <cfRule type="colorScale" priority="11">
      <colorScale>
        <cfvo type="min"/>
        <cfvo type="max"/>
        <color theme="5" tint="0.79998168889431442"/>
        <color theme="5" tint="-0.249977111117893"/>
      </colorScale>
    </cfRule>
  </conditionalFormatting>
  <conditionalFormatting sqref="J14">
    <cfRule type="colorScale" priority="8">
      <colorScale>
        <cfvo type="min"/>
        <cfvo type="percentile" val="50"/>
        <cfvo type="max"/>
        <color theme="4" tint="0.79998168889431442"/>
        <color theme="4" tint="0.59999389629810485"/>
        <color theme="4" tint="-0.249977111117893"/>
      </colorScale>
    </cfRule>
    <cfRule type="colorScale" priority="7">
      <colorScale>
        <cfvo type="min"/>
        <cfvo type="max"/>
        <color theme="5" tint="0.79998168889431442"/>
        <color theme="5" tint="-0.249977111117893"/>
      </colorScale>
    </cfRule>
    <cfRule type="colorScale" priority="6">
      <colorScale>
        <cfvo type="min"/>
        <cfvo type="max"/>
        <color theme="5" tint="0.59999389629810485"/>
        <color theme="5" tint="-0.249977111117893"/>
      </colorScale>
    </cfRule>
    <cfRule type="colorScale" priority="5">
      <colorScale>
        <cfvo type="min"/>
        <cfvo type="max"/>
        <color rgb="FFF5B7AD"/>
        <color rgb="FFE43F24"/>
      </colorScale>
    </cfRule>
  </conditionalFormatting>
  <conditionalFormatting sqref="K15">
    <cfRule type="colorScale" priority="1">
      <colorScale>
        <cfvo type="min"/>
        <cfvo type="max"/>
        <color rgb="FFF5B7AD"/>
        <color rgb="FFE43F24"/>
      </colorScale>
    </cfRule>
    <cfRule type="colorScale" priority="4">
      <colorScale>
        <cfvo type="min"/>
        <cfvo type="percentile" val="50"/>
        <cfvo type="max"/>
        <color theme="4" tint="0.79998168889431442"/>
        <color theme="4" tint="0.59999389629810485"/>
        <color theme="4" tint="-0.249977111117893"/>
      </colorScale>
    </cfRule>
    <cfRule type="colorScale" priority="3">
      <colorScale>
        <cfvo type="min"/>
        <cfvo type="max"/>
        <color theme="5" tint="0.79998168889431442"/>
        <color theme="5" tint="-0.249977111117893"/>
      </colorScale>
    </cfRule>
    <cfRule type="colorScale" priority="2">
      <colorScale>
        <cfvo type="min"/>
        <cfvo type="max"/>
        <color theme="5" tint="0.59999389629810485"/>
        <color theme="5" tint="-0.249977111117893"/>
      </colorScale>
    </cfRule>
  </conditionalFormatting>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7"/>
  <sheetViews>
    <sheetView showGridLines="0" workbookViewId="0"/>
  </sheetViews>
  <sheetFormatPr baseColWidth="10" defaultColWidth="8.7265625" defaultRowHeight="14.5" x14ac:dyDescent="0.35"/>
  <cols>
    <col min="1" max="1" width="15.54296875" customWidth="1"/>
    <col min="2" max="2" width="56.7265625" bestFit="1" customWidth="1"/>
    <col min="3" max="9" width="15.54296875" customWidth="1"/>
  </cols>
  <sheetData>
    <row r="1" spans="1:9" ht="15" x14ac:dyDescent="0.35">
      <c r="A1" s="3" t="s">
        <v>24</v>
      </c>
    </row>
    <row r="2" spans="1:9" x14ac:dyDescent="0.35">
      <c r="A2" s="1" t="str">
        <f>HYPERLINK("#'Sommaire'!A1", "Retour au sommaire")</f>
        <v>Retour au sommaire</v>
      </c>
    </row>
    <row r="4" spans="1:9" ht="33.75" customHeight="1" x14ac:dyDescent="0.35">
      <c r="A4" s="177" t="s">
        <v>660</v>
      </c>
      <c r="B4" s="177" t="s">
        <v>677</v>
      </c>
      <c r="C4" s="172" t="s">
        <v>674</v>
      </c>
      <c r="D4" s="172" t="s">
        <v>822</v>
      </c>
      <c r="E4" s="172" t="s">
        <v>823</v>
      </c>
      <c r="F4" s="172" t="s">
        <v>673</v>
      </c>
      <c r="G4" s="176" t="s">
        <v>824</v>
      </c>
      <c r="H4" s="176"/>
      <c r="I4" s="176"/>
    </row>
    <row r="5" spans="1:9" ht="45.75" customHeight="1" x14ac:dyDescent="0.35">
      <c r="A5" s="177"/>
      <c r="B5" s="177"/>
      <c r="C5" s="172"/>
      <c r="D5" s="172"/>
      <c r="E5" s="172"/>
      <c r="F5" s="172"/>
      <c r="G5" s="22" t="s">
        <v>671</v>
      </c>
      <c r="H5" s="22" t="s">
        <v>672</v>
      </c>
      <c r="I5" s="22" t="s">
        <v>5</v>
      </c>
    </row>
    <row r="6" spans="1:9" x14ac:dyDescent="0.35">
      <c r="A6" s="24" t="s">
        <v>37</v>
      </c>
      <c r="B6" s="25" t="s">
        <v>38</v>
      </c>
      <c r="C6" s="28">
        <v>376784</v>
      </c>
      <c r="D6" s="28">
        <v>373841</v>
      </c>
      <c r="E6" s="110">
        <v>0.99218915877531999</v>
      </c>
      <c r="F6" s="110">
        <v>0.55922705107251502</v>
      </c>
      <c r="G6" s="23">
        <v>16.594904860759002</v>
      </c>
      <c r="H6" s="23">
        <v>17.826106482015302</v>
      </c>
      <c r="I6" s="23">
        <v>17.137585230084401</v>
      </c>
    </row>
    <row r="7" spans="1:9" ht="5.15" customHeight="1" x14ac:dyDescent="0.35">
      <c r="A7" s="24"/>
      <c r="B7" s="25" t="s">
        <v>762</v>
      </c>
      <c r="C7" s="24"/>
      <c r="D7" s="25"/>
      <c r="E7" s="111"/>
      <c r="F7" s="111"/>
      <c r="G7" s="24"/>
      <c r="H7" s="25"/>
      <c r="I7" s="24"/>
    </row>
    <row r="8" spans="1:9" x14ac:dyDescent="0.35">
      <c r="A8" s="175" t="s">
        <v>4</v>
      </c>
      <c r="B8" s="25" t="s">
        <v>763</v>
      </c>
      <c r="C8" s="28">
        <v>2098</v>
      </c>
      <c r="D8" s="28">
        <v>2038</v>
      </c>
      <c r="E8" s="110">
        <v>0.97140133460438505</v>
      </c>
      <c r="F8" s="110">
        <v>0.56133464180569204</v>
      </c>
      <c r="G8" s="23">
        <v>7.6075174825174798</v>
      </c>
      <c r="H8" s="23">
        <v>6.0615212527964202</v>
      </c>
      <c r="I8" s="23">
        <v>6.9293424926398401</v>
      </c>
    </row>
    <row r="9" spans="1:9" x14ac:dyDescent="0.35">
      <c r="A9" s="175"/>
      <c r="B9" s="25" t="s">
        <v>764</v>
      </c>
      <c r="C9" s="28">
        <v>3908</v>
      </c>
      <c r="D9" s="28">
        <v>3831</v>
      </c>
      <c r="E9" s="110">
        <v>0.98029682702149401</v>
      </c>
      <c r="F9" s="110">
        <v>0.79248238057948295</v>
      </c>
      <c r="G9" s="23">
        <v>14.405138339920899</v>
      </c>
      <c r="H9" s="23">
        <v>13.3610062893082</v>
      </c>
      <c r="I9" s="23">
        <v>14.188462542417099</v>
      </c>
    </row>
    <row r="10" spans="1:9" x14ac:dyDescent="0.35">
      <c r="A10" s="175"/>
      <c r="B10" s="25" t="s">
        <v>27</v>
      </c>
      <c r="C10" s="28">
        <v>560</v>
      </c>
      <c r="D10" s="28">
        <v>547</v>
      </c>
      <c r="E10" s="110">
        <v>0.97678571428571404</v>
      </c>
      <c r="F10" s="110">
        <v>0.63619744058500904</v>
      </c>
      <c r="G10" s="23">
        <v>8.25</v>
      </c>
      <c r="H10" s="23">
        <v>5.8090452261306504</v>
      </c>
      <c r="I10" s="23">
        <v>7.3619744058500904</v>
      </c>
    </row>
    <row r="11" spans="1:9" x14ac:dyDescent="0.35">
      <c r="A11" s="175"/>
      <c r="B11" s="25" t="s">
        <v>28</v>
      </c>
      <c r="C11" s="28">
        <v>26832</v>
      </c>
      <c r="D11" s="28">
        <v>26272</v>
      </c>
      <c r="E11" s="110">
        <v>0.97912939773404906</v>
      </c>
      <c r="F11" s="110">
        <v>0.104255481120585</v>
      </c>
      <c r="G11" s="23">
        <v>11.960204454180399</v>
      </c>
      <c r="H11" s="23">
        <v>10.979305655887501</v>
      </c>
      <c r="I11" s="23">
        <v>11.081569732034099</v>
      </c>
    </row>
    <row r="12" spans="1:9" x14ac:dyDescent="0.35">
      <c r="A12" s="175"/>
      <c r="B12" s="25" t="s">
        <v>29</v>
      </c>
      <c r="C12" s="28">
        <v>4695</v>
      </c>
      <c r="D12" s="28">
        <v>4598</v>
      </c>
      <c r="E12" s="110">
        <v>0.97933972310969097</v>
      </c>
      <c r="F12" s="110">
        <v>0.51761635493692904</v>
      </c>
      <c r="G12" s="23">
        <v>9.3617647058823508</v>
      </c>
      <c r="H12" s="23">
        <v>7.2191163210099196</v>
      </c>
      <c r="I12" s="23">
        <v>8.3281861678990907</v>
      </c>
    </row>
    <row r="13" spans="1:9" x14ac:dyDescent="0.35">
      <c r="A13" s="175"/>
      <c r="B13" s="25" t="s">
        <v>30</v>
      </c>
      <c r="C13" s="28">
        <v>77413</v>
      </c>
      <c r="D13" s="28">
        <v>75597</v>
      </c>
      <c r="E13" s="110">
        <v>0.97654140777388809</v>
      </c>
      <c r="F13" s="110">
        <v>0.529081841872032</v>
      </c>
      <c r="G13" s="23">
        <v>13.6069205190389</v>
      </c>
      <c r="H13" s="23">
        <v>11.9877247191011</v>
      </c>
      <c r="I13" s="23">
        <v>12.844411815283699</v>
      </c>
    </row>
    <row r="14" spans="1:9" x14ac:dyDescent="0.35">
      <c r="A14" s="175"/>
      <c r="B14" s="25" t="s">
        <v>765</v>
      </c>
      <c r="C14" s="28">
        <v>6249</v>
      </c>
      <c r="D14" s="28">
        <v>6171</v>
      </c>
      <c r="E14" s="110">
        <v>0.98751800288046099</v>
      </c>
      <c r="F14" s="110">
        <v>0.59212445308702</v>
      </c>
      <c r="G14" s="23">
        <v>14.051176792556101</v>
      </c>
      <c r="H14" s="23">
        <v>11.125546285260199</v>
      </c>
      <c r="I14" s="23">
        <v>12.857883649327499</v>
      </c>
    </row>
    <row r="15" spans="1:9" x14ac:dyDescent="0.35">
      <c r="A15" s="175"/>
      <c r="B15" s="25" t="s">
        <v>31</v>
      </c>
      <c r="C15" s="28">
        <v>22211</v>
      </c>
      <c r="D15" s="28">
        <v>21900</v>
      </c>
      <c r="E15" s="110">
        <v>0.98599792895412197</v>
      </c>
      <c r="F15" s="110">
        <v>0.83958904109588994</v>
      </c>
      <c r="G15" s="23">
        <v>20.0933811932344</v>
      </c>
      <c r="H15" s="23">
        <v>16.595787076572702</v>
      </c>
      <c r="I15" s="23">
        <v>19.5323287671233</v>
      </c>
    </row>
    <row r="16" spans="1:9" x14ac:dyDescent="0.35">
      <c r="A16" s="175"/>
      <c r="B16" s="25" t="s">
        <v>39</v>
      </c>
      <c r="C16" s="28">
        <v>143966</v>
      </c>
      <c r="D16" s="28">
        <v>140954</v>
      </c>
      <c r="E16" s="110">
        <v>0.97907839350957904</v>
      </c>
      <c r="F16" s="110">
        <v>0.50857017182910702</v>
      </c>
      <c r="G16" s="23">
        <v>15.0015205412569</v>
      </c>
      <c r="H16" s="23">
        <v>11.616336312058801</v>
      </c>
      <c r="I16" s="23">
        <v>13.337940037175199</v>
      </c>
    </row>
    <row r="17" spans="1:9" ht="5.15" customHeight="1" x14ac:dyDescent="0.35">
      <c r="A17" s="24"/>
      <c r="B17" s="25" t="s">
        <v>762</v>
      </c>
      <c r="C17" s="24"/>
      <c r="D17" s="25"/>
      <c r="E17" s="111"/>
      <c r="F17" s="111"/>
      <c r="G17" s="24"/>
      <c r="H17" s="25"/>
      <c r="I17" s="24"/>
    </row>
    <row r="18" spans="1:9" x14ac:dyDescent="0.35">
      <c r="A18" s="175" t="s">
        <v>32</v>
      </c>
      <c r="B18" s="25" t="s">
        <v>675</v>
      </c>
      <c r="C18" s="28">
        <v>124148</v>
      </c>
      <c r="D18" s="28">
        <v>114152</v>
      </c>
      <c r="E18" s="110">
        <v>0.91948319747398299</v>
      </c>
      <c r="F18" s="110">
        <v>0.48322412222300104</v>
      </c>
      <c r="G18" s="23">
        <v>10.95482315404</v>
      </c>
      <c r="H18" s="23">
        <v>6.8727602515638004</v>
      </c>
      <c r="I18" s="23">
        <v>8.8453115144719305</v>
      </c>
    </row>
    <row r="19" spans="1:9" x14ac:dyDescent="0.35">
      <c r="A19" s="175"/>
      <c r="B19" s="25" t="s">
        <v>676</v>
      </c>
      <c r="C19" s="28">
        <v>12601</v>
      </c>
      <c r="D19" s="28">
        <v>11276</v>
      </c>
      <c r="E19" s="110">
        <v>0.89484961510991201</v>
      </c>
      <c r="F19" s="110">
        <v>0.583362894643491</v>
      </c>
      <c r="G19" s="23">
        <v>9.1505016722408001</v>
      </c>
      <c r="H19" s="23">
        <v>4.5683269476372903</v>
      </c>
      <c r="I19" s="23">
        <v>7.2413976587442397</v>
      </c>
    </row>
    <row r="20" spans="1:9" x14ac:dyDescent="0.35">
      <c r="A20" s="175"/>
      <c r="B20" s="25" t="s">
        <v>40</v>
      </c>
      <c r="C20" s="28">
        <v>136749</v>
      </c>
      <c r="D20" s="28">
        <v>125428</v>
      </c>
      <c r="E20" s="110">
        <v>0.917213288579807</v>
      </c>
      <c r="F20" s="110">
        <v>0.49222661606658796</v>
      </c>
      <c r="G20" s="23">
        <v>10.762581188551801</v>
      </c>
      <c r="H20" s="23">
        <v>6.7027744194444896</v>
      </c>
      <c r="I20" s="23">
        <v>8.7011193672864096</v>
      </c>
    </row>
    <row r="21" spans="1:9" ht="5.15" customHeight="1" x14ac:dyDescent="0.35">
      <c r="A21" s="24"/>
      <c r="B21" s="25" t="s">
        <v>762</v>
      </c>
      <c r="C21" s="24"/>
      <c r="D21" s="25"/>
      <c r="E21" s="111"/>
      <c r="F21" s="111"/>
      <c r="G21" s="24"/>
      <c r="H21" s="25"/>
      <c r="I21" s="24"/>
    </row>
    <row r="22" spans="1:9" x14ac:dyDescent="0.35">
      <c r="A22" s="30" t="s">
        <v>5</v>
      </c>
      <c r="B22" s="31" t="s">
        <v>5</v>
      </c>
      <c r="C22" s="28">
        <v>657499</v>
      </c>
      <c r="D22" s="28">
        <v>640223</v>
      </c>
      <c r="E22" s="110">
        <v>0.97372467486642611</v>
      </c>
      <c r="F22" s="110">
        <v>0.53494797906354496</v>
      </c>
      <c r="G22" s="23">
        <v>15.210020263602001</v>
      </c>
      <c r="H22" s="23">
        <v>14.0019984079909</v>
      </c>
      <c r="I22" s="23">
        <v>14.6482272583147</v>
      </c>
    </row>
    <row r="23" spans="1:9" x14ac:dyDescent="0.35">
      <c r="A23" s="165" t="s">
        <v>817</v>
      </c>
      <c r="B23" s="165"/>
      <c r="C23" s="165"/>
      <c r="D23" s="165"/>
      <c r="E23" s="165"/>
      <c r="F23" s="165"/>
      <c r="G23" s="165"/>
      <c r="H23" s="165"/>
      <c r="I23" s="165"/>
    </row>
    <row r="24" spans="1:9" x14ac:dyDescent="0.35">
      <c r="A24" s="165"/>
      <c r="B24" s="165"/>
      <c r="C24" s="165"/>
      <c r="D24" s="165"/>
      <c r="E24" s="165"/>
      <c r="F24" s="165"/>
      <c r="G24" s="165"/>
      <c r="H24" s="165"/>
      <c r="I24" s="165"/>
    </row>
    <row r="25" spans="1:9" x14ac:dyDescent="0.35">
      <c r="A25" s="19" t="s">
        <v>661</v>
      </c>
      <c r="F25" s="85"/>
    </row>
    <row r="26" spans="1:9" x14ac:dyDescent="0.35">
      <c r="A26" s="17" t="s">
        <v>662</v>
      </c>
    </row>
    <row r="27" spans="1:9" x14ac:dyDescent="0.35">
      <c r="A27" s="18" t="s">
        <v>807</v>
      </c>
      <c r="B27" s="26"/>
    </row>
  </sheetData>
  <mergeCells count="10">
    <mergeCell ref="A8:A16"/>
    <mergeCell ref="A18:A20"/>
    <mergeCell ref="A23:I24"/>
    <mergeCell ref="G4:I4"/>
    <mergeCell ref="C4:C5"/>
    <mergeCell ref="D4:D5"/>
    <mergeCell ref="E4:E5"/>
    <mergeCell ref="F4:F5"/>
    <mergeCell ref="A4:A5"/>
    <mergeCell ref="B4:B5"/>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63"/>
  <sheetViews>
    <sheetView showGridLines="0" zoomScale="76" zoomScaleNormal="55" workbookViewId="0"/>
  </sheetViews>
  <sheetFormatPr baseColWidth="10" defaultColWidth="8.7265625" defaultRowHeight="14.5" x14ac:dyDescent="0.35"/>
  <cols>
    <col min="1" max="1" width="19.26953125" customWidth="1"/>
    <col min="2" max="2" width="75.54296875" bestFit="1" customWidth="1"/>
    <col min="3" max="12" width="15.54296875" customWidth="1"/>
  </cols>
  <sheetData>
    <row r="1" spans="1:12" ht="15" x14ac:dyDescent="0.35">
      <c r="A1" s="3" t="s">
        <v>33</v>
      </c>
    </row>
    <row r="2" spans="1:12" x14ac:dyDescent="0.35">
      <c r="A2" s="1" t="str">
        <f>HYPERLINK("#'Sommaire'!A1", "Retour au sommaire")</f>
        <v>Retour au sommaire</v>
      </c>
    </row>
    <row r="4" spans="1:12" ht="29" x14ac:dyDescent="0.35">
      <c r="A4" s="25"/>
      <c r="B4" s="4"/>
      <c r="C4" s="12" t="s">
        <v>8</v>
      </c>
      <c r="D4" s="32" t="s">
        <v>14</v>
      </c>
      <c r="E4" s="32" t="s">
        <v>15</v>
      </c>
      <c r="F4" s="32" t="s">
        <v>16</v>
      </c>
      <c r="G4" s="32" t="s">
        <v>17</v>
      </c>
      <c r="H4" s="32" t="s">
        <v>18</v>
      </c>
      <c r="I4" s="32" t="s">
        <v>19</v>
      </c>
      <c r="J4" s="32" t="s">
        <v>20</v>
      </c>
      <c r="K4" s="32" t="s">
        <v>21</v>
      </c>
      <c r="L4" s="32" t="s">
        <v>22</v>
      </c>
    </row>
    <row r="5" spans="1:12" x14ac:dyDescent="0.35">
      <c r="A5" s="24" t="s">
        <v>37</v>
      </c>
      <c r="B5" s="25" t="s">
        <v>38</v>
      </c>
      <c r="C5" s="112">
        <v>0.43674399315804502</v>
      </c>
      <c r="D5" s="112">
        <v>5.5463790169883703E-2</v>
      </c>
      <c r="E5" s="112">
        <v>7.1629997966742104E-2</v>
      </c>
      <c r="F5" s="112">
        <v>9.9068603780490094E-2</v>
      </c>
      <c r="G5" s="112">
        <v>7.8587835501389994E-2</v>
      </c>
      <c r="H5" s="112">
        <v>9.3365135926835902E-2</v>
      </c>
      <c r="I5" s="112">
        <v>4.4683458398669502E-2</v>
      </c>
      <c r="J5" s="112">
        <v>4.3413673670010297E-2</v>
      </c>
      <c r="K5" s="112">
        <v>1.8425376923765099E-2</v>
      </c>
      <c r="L5" s="113">
        <v>5.8618134504168001E-2</v>
      </c>
    </row>
    <row r="6" spans="1:12" ht="5.15" customHeight="1" x14ac:dyDescent="0.35">
      <c r="A6" s="24"/>
      <c r="B6" s="25"/>
      <c r="C6" s="111"/>
      <c r="D6" s="111"/>
      <c r="E6" s="111"/>
      <c r="F6" s="111"/>
      <c r="G6" s="111"/>
      <c r="H6" s="111"/>
      <c r="I6" s="111"/>
      <c r="J6" s="111"/>
      <c r="K6" s="111"/>
      <c r="L6" s="111"/>
    </row>
    <row r="7" spans="1:12" x14ac:dyDescent="0.35">
      <c r="A7" s="175" t="s">
        <v>4</v>
      </c>
      <c r="B7" s="25" t="s">
        <v>27</v>
      </c>
      <c r="C7" s="112">
        <v>0.79330807927466895</v>
      </c>
      <c r="D7" s="112">
        <v>2.3203546248893502E-2</v>
      </c>
      <c r="E7" s="112">
        <v>5.7439716489076599E-3</v>
      </c>
      <c r="F7" s="112">
        <v>2.5848753898883799E-2</v>
      </c>
      <c r="G7" s="112">
        <v>7.5102214793239905E-2</v>
      </c>
      <c r="H7" s="112">
        <v>7.28514058399558E-3</v>
      </c>
      <c r="I7" s="112">
        <v>1.68536834876785E-2</v>
      </c>
      <c r="J7" s="112">
        <v>0</v>
      </c>
      <c r="K7" s="112">
        <v>1.34235051968142E-3</v>
      </c>
      <c r="L7" s="113">
        <v>5.1312259544050699E-2</v>
      </c>
    </row>
    <row r="8" spans="1:12" x14ac:dyDescent="0.35">
      <c r="A8" s="175"/>
      <c r="B8" s="25" t="s">
        <v>765</v>
      </c>
      <c r="C8" s="112">
        <v>0.17161138418387301</v>
      </c>
      <c r="D8" s="112">
        <v>4.5661709119568503E-2</v>
      </c>
      <c r="E8" s="112">
        <v>2.86994606026174E-2</v>
      </c>
      <c r="F8" s="112">
        <v>0.21802651526295799</v>
      </c>
      <c r="G8" s="112">
        <v>0.34894780771888601</v>
      </c>
      <c r="H8" s="112">
        <v>3.0136858422508999E-2</v>
      </c>
      <c r="I8" s="112">
        <v>0.13660656595842899</v>
      </c>
      <c r="J8" s="112">
        <v>4.2970908971613096E-3</v>
      </c>
      <c r="K8" s="112">
        <v>4.7416676388050999E-4</v>
      </c>
      <c r="L8" s="113">
        <v>1.5538441070116401E-2</v>
      </c>
    </row>
    <row r="9" spans="1:12" x14ac:dyDescent="0.35">
      <c r="A9" s="175"/>
      <c r="B9" s="25" t="s">
        <v>763</v>
      </c>
      <c r="C9" s="112">
        <v>0.119871653673322</v>
      </c>
      <c r="D9" s="112">
        <v>5.8893655968799896E-3</v>
      </c>
      <c r="E9" s="112">
        <v>2.7416048502087601E-3</v>
      </c>
      <c r="F9" s="112">
        <v>4.4896284147542001E-2</v>
      </c>
      <c r="G9" s="112">
        <v>0.74949383016028603</v>
      </c>
      <c r="H9" s="112">
        <v>8.4717972894097105E-4</v>
      </c>
      <c r="I9" s="112">
        <v>8.7189711631722993E-3</v>
      </c>
      <c r="J9" s="112">
        <v>0</v>
      </c>
      <c r="K9" s="112">
        <v>4.8122529461036203E-3</v>
      </c>
      <c r="L9" s="113">
        <v>6.2728857733544502E-2</v>
      </c>
    </row>
    <row r="10" spans="1:12" x14ac:dyDescent="0.35">
      <c r="A10" s="175"/>
      <c r="B10" s="25" t="s">
        <v>28</v>
      </c>
      <c r="C10" s="112">
        <v>9.4460345463195802E-2</v>
      </c>
      <c r="D10" s="112">
        <v>6.1696425705499202E-3</v>
      </c>
      <c r="E10" s="112">
        <v>2.3669506023736801E-3</v>
      </c>
      <c r="F10" s="112">
        <v>0.3311945519676</v>
      </c>
      <c r="G10" s="112">
        <v>0.45927637278228101</v>
      </c>
      <c r="H10" s="112">
        <v>3.9318838564075601E-2</v>
      </c>
      <c r="I10" s="112">
        <v>6.5225970895328696E-3</v>
      </c>
      <c r="J10" s="112">
        <v>2.4920085995050401E-2</v>
      </c>
      <c r="K10" s="112">
        <v>1.6533252588917201E-3</v>
      </c>
      <c r="L10" s="113">
        <v>3.4117289706449103E-2</v>
      </c>
    </row>
    <row r="11" spans="1:12" x14ac:dyDescent="0.35">
      <c r="A11" s="175"/>
      <c r="B11" s="25" t="s">
        <v>29</v>
      </c>
      <c r="C11" s="112">
        <v>0.13387312161440099</v>
      </c>
      <c r="D11" s="112">
        <v>1.3503907910408799E-2</v>
      </c>
      <c r="E11" s="112">
        <v>5.2915840078582004E-3</v>
      </c>
      <c r="F11" s="112">
        <v>7.8393048709861898E-2</v>
      </c>
      <c r="G11" s="112">
        <v>0.68929236388710002</v>
      </c>
      <c r="H11" s="112">
        <v>1.1465201065703199E-2</v>
      </c>
      <c r="I11" s="112">
        <v>3.62414662457788E-2</v>
      </c>
      <c r="J11" s="112">
        <v>8.1089403487903198E-3</v>
      </c>
      <c r="K11" s="112">
        <v>1.11786116670964E-3</v>
      </c>
      <c r="L11" s="113">
        <v>2.2712505043387898E-2</v>
      </c>
    </row>
    <row r="12" spans="1:12" x14ac:dyDescent="0.35">
      <c r="A12" s="175"/>
      <c r="B12" s="25" t="s">
        <v>764</v>
      </c>
      <c r="C12" s="112">
        <v>0.215172168437121</v>
      </c>
      <c r="D12" s="112">
        <v>4.1619999986928597E-3</v>
      </c>
      <c r="E12" s="112">
        <v>1.32411358721814E-3</v>
      </c>
      <c r="F12" s="112">
        <v>2.9147567048785499E-2</v>
      </c>
      <c r="G12" s="112">
        <v>8.3881121312718701E-2</v>
      </c>
      <c r="H12" s="112">
        <v>6.4529669918457402E-3</v>
      </c>
      <c r="I12" s="112">
        <v>4.3277553783385402E-3</v>
      </c>
      <c r="J12" s="112">
        <v>1.08271200057047E-4</v>
      </c>
      <c r="K12" s="112">
        <v>1.62133273642015E-3</v>
      </c>
      <c r="L12" s="113">
        <v>0.65380270330880197</v>
      </c>
    </row>
    <row r="13" spans="1:12" x14ac:dyDescent="0.35">
      <c r="A13" s="175"/>
      <c r="B13" s="25" t="s">
        <v>30</v>
      </c>
      <c r="C13" s="112">
        <v>0.17241243687932101</v>
      </c>
      <c r="D13" s="112">
        <v>7.61813171146037E-3</v>
      </c>
      <c r="E13" s="112">
        <v>1.9941354416681098E-3</v>
      </c>
      <c r="F13" s="112">
        <v>0.24126122214016901</v>
      </c>
      <c r="G13" s="112">
        <v>0.49707505798652202</v>
      </c>
      <c r="H13" s="112">
        <v>1.2555792691824001E-2</v>
      </c>
      <c r="I13" s="112">
        <v>1.9618945840831001E-2</v>
      </c>
      <c r="J13" s="112">
        <v>1.90991095128108E-4</v>
      </c>
      <c r="K13" s="112">
        <v>1.35293159177442E-2</v>
      </c>
      <c r="L13" s="113">
        <v>3.37439702953315E-2</v>
      </c>
    </row>
    <row r="14" spans="1:12" x14ac:dyDescent="0.35">
      <c r="A14" s="175"/>
      <c r="B14" s="25" t="s">
        <v>31</v>
      </c>
      <c r="C14" s="112">
        <v>0.17671764067495699</v>
      </c>
      <c r="D14" s="112">
        <v>5.41478629818457E-2</v>
      </c>
      <c r="E14" s="112">
        <v>3.85856352926131E-2</v>
      </c>
      <c r="F14" s="112">
        <v>4.5741289052251499E-2</v>
      </c>
      <c r="G14" s="112">
        <v>0.14831352720006799</v>
      </c>
      <c r="H14" s="112">
        <v>4.4472282126799999E-4</v>
      </c>
      <c r="I14" s="112">
        <v>0.51695989783686602</v>
      </c>
      <c r="J14" s="112">
        <v>5.4251236925185003E-5</v>
      </c>
      <c r="K14" s="112">
        <v>3.4529216899981899E-4</v>
      </c>
      <c r="L14" s="113">
        <v>1.86898807342047E-2</v>
      </c>
    </row>
    <row r="15" spans="1:12" x14ac:dyDescent="0.35">
      <c r="A15" s="175"/>
      <c r="B15" s="25" t="s">
        <v>39</v>
      </c>
      <c r="C15" s="112">
        <v>0.160071842653422</v>
      </c>
      <c r="D15" s="112">
        <v>1.63765754525283E-2</v>
      </c>
      <c r="E15" s="112">
        <v>9.0327177170833502E-3</v>
      </c>
      <c r="F15" s="112">
        <v>0.211875485606385</v>
      </c>
      <c r="G15" s="112">
        <v>0.42640988828779902</v>
      </c>
      <c r="H15" s="112">
        <v>1.6040897067292701E-2</v>
      </c>
      <c r="I15" s="112">
        <v>9.9529790721605296E-2</v>
      </c>
      <c r="J15" s="112">
        <v>5.2112320174423198E-3</v>
      </c>
      <c r="K15" s="112">
        <v>7.7939804959951302E-3</v>
      </c>
      <c r="L15" s="113">
        <v>4.7657589980446502E-2</v>
      </c>
    </row>
    <row r="16" spans="1:12" ht="5.15" customHeight="1" x14ac:dyDescent="0.35">
      <c r="A16" s="24"/>
      <c r="B16" s="25"/>
      <c r="C16" s="111"/>
      <c r="D16" s="111"/>
      <c r="E16" s="111"/>
      <c r="F16" s="111"/>
      <c r="G16" s="111"/>
      <c r="H16" s="111"/>
      <c r="I16" s="111"/>
      <c r="J16" s="111"/>
      <c r="K16" s="111"/>
      <c r="L16" s="111"/>
    </row>
    <row r="17" spans="1:12" x14ac:dyDescent="0.35">
      <c r="A17" s="175" t="s">
        <v>32</v>
      </c>
      <c r="B17" s="25" t="s">
        <v>675</v>
      </c>
      <c r="C17" s="112">
        <v>8.8853463598895496E-2</v>
      </c>
      <c r="D17" s="112">
        <v>8.9039231248176105E-3</v>
      </c>
      <c r="E17" s="112">
        <v>4.7001379683662796E-3</v>
      </c>
      <c r="F17" s="112">
        <v>2.9122991498419001E-2</v>
      </c>
      <c r="G17" s="112">
        <v>0.709550900152083</v>
      </c>
      <c r="H17" s="112">
        <v>1.7280149978941999E-3</v>
      </c>
      <c r="I17" s="112">
        <v>9.4678221026293696E-2</v>
      </c>
      <c r="J17" s="112">
        <v>1.9708749473860201E-4</v>
      </c>
      <c r="K17" s="112">
        <v>1.77870057574675E-3</v>
      </c>
      <c r="L17" s="113">
        <v>6.04865595627452E-2</v>
      </c>
    </row>
    <row r="18" spans="1:12" x14ac:dyDescent="0.35">
      <c r="A18" s="175"/>
      <c r="B18" s="25" t="s">
        <v>766</v>
      </c>
      <c r="C18" s="112">
        <v>8.9522446907896305E-2</v>
      </c>
      <c r="D18" s="112">
        <v>1.1240547998272E-2</v>
      </c>
      <c r="E18" s="112">
        <v>5.8393434086641896E-3</v>
      </c>
      <c r="F18" s="112">
        <v>1.59005515729401E-2</v>
      </c>
      <c r="G18" s="112">
        <v>0.66356553434714505</v>
      </c>
      <c r="H18" s="112">
        <v>1.25938495743896E-3</v>
      </c>
      <c r="I18" s="112">
        <v>0.18089056139797399</v>
      </c>
      <c r="J18" s="112">
        <v>2.28531666985019E-4</v>
      </c>
      <c r="K18" s="112">
        <v>3.5472452442122498E-4</v>
      </c>
      <c r="L18" s="113">
        <v>3.11983732182626E-2</v>
      </c>
    </row>
    <row r="19" spans="1:12" x14ac:dyDescent="0.35">
      <c r="A19" s="175"/>
      <c r="B19" s="25" t="s">
        <v>40</v>
      </c>
      <c r="C19" s="112">
        <v>8.8913605319980896E-2</v>
      </c>
      <c r="D19" s="112">
        <v>9.1139861256871995E-3</v>
      </c>
      <c r="E19" s="112">
        <v>4.8025527445310903E-3</v>
      </c>
      <c r="F19" s="112">
        <v>2.7934291745575199E-2</v>
      </c>
      <c r="G19" s="112">
        <v>0.70541680740710999</v>
      </c>
      <c r="H19" s="112">
        <v>1.68588507207083E-3</v>
      </c>
      <c r="I19" s="112">
        <v>0.10242872609718</v>
      </c>
      <c r="J19" s="112">
        <v>1.9991433153940101E-4</v>
      </c>
      <c r="K19" s="112">
        <v>1.65068486988564E-3</v>
      </c>
      <c r="L19" s="113">
        <v>5.78535462864401E-2</v>
      </c>
    </row>
    <row r="20" spans="1:12" ht="5.15" customHeight="1" x14ac:dyDescent="0.35">
      <c r="A20" s="25"/>
      <c r="B20" s="25"/>
      <c r="C20" s="111"/>
      <c r="D20" s="111"/>
      <c r="E20" s="111"/>
      <c r="F20" s="111"/>
      <c r="G20" s="111"/>
      <c r="H20" s="111"/>
      <c r="I20" s="111"/>
      <c r="J20" s="111"/>
      <c r="K20" s="111"/>
      <c r="L20" s="111"/>
    </row>
    <row r="21" spans="1:12" x14ac:dyDescent="0.35">
      <c r="A21" s="178" t="s">
        <v>694</v>
      </c>
      <c r="B21" s="20" t="s">
        <v>34</v>
      </c>
      <c r="C21" s="112">
        <v>0.25153885218094801</v>
      </c>
      <c r="D21" s="112">
        <v>2.99512059091669E-2</v>
      </c>
      <c r="E21" s="112">
        <v>3.0223789241655401E-2</v>
      </c>
      <c r="F21" s="112">
        <v>0.141531197724654</v>
      </c>
      <c r="G21" s="112">
        <v>0.33967377413869798</v>
      </c>
      <c r="H21" s="112">
        <v>7.4552725860206295E-2</v>
      </c>
      <c r="I21" s="112">
        <v>2.12259659369275E-2</v>
      </c>
      <c r="J21" s="112">
        <v>4.1525160758234501E-2</v>
      </c>
      <c r="K21" s="112">
        <v>1.5488900524757401E-2</v>
      </c>
      <c r="L21" s="113">
        <v>5.4288427724751898E-2</v>
      </c>
    </row>
    <row r="22" spans="1:12" x14ac:dyDescent="0.35">
      <c r="A22" s="178"/>
      <c r="B22" s="20" t="s">
        <v>35</v>
      </c>
      <c r="C22" s="112">
        <v>0.35649752139311702</v>
      </c>
      <c r="D22" s="112">
        <v>4.45815287492927E-2</v>
      </c>
      <c r="E22" s="112">
        <v>5.7389388212005399E-2</v>
      </c>
      <c r="F22" s="112">
        <v>8.2529712841352201E-2</v>
      </c>
      <c r="G22" s="112">
        <v>0.22432771918886901</v>
      </c>
      <c r="H22" s="112">
        <v>4.4320341966173502E-2</v>
      </c>
      <c r="I22" s="112">
        <v>0.108796580675836</v>
      </c>
      <c r="J22" s="112">
        <v>1.35066929520002E-2</v>
      </c>
      <c r="K22" s="112">
        <v>1.04593396159553E-2</v>
      </c>
      <c r="L22" s="113">
        <v>5.7591174405399501E-2</v>
      </c>
    </row>
    <row r="23" spans="1:12" ht="5.15" customHeight="1" x14ac:dyDescent="0.35">
      <c r="A23" s="25"/>
      <c r="B23" s="82"/>
      <c r="C23" s="111"/>
      <c r="D23" s="111"/>
      <c r="E23" s="111"/>
      <c r="F23" s="111"/>
      <c r="G23" s="111"/>
      <c r="H23" s="111"/>
      <c r="I23" s="111"/>
      <c r="J23" s="111"/>
      <c r="K23" s="111"/>
      <c r="L23" s="111"/>
    </row>
    <row r="24" spans="1:12" x14ac:dyDescent="0.35">
      <c r="A24" s="178" t="s">
        <v>695</v>
      </c>
      <c r="B24" s="20" t="s">
        <v>696</v>
      </c>
      <c r="C24" s="112">
        <v>0.30389782077524702</v>
      </c>
      <c r="D24" s="112">
        <v>4.4863978465918497E-2</v>
      </c>
      <c r="E24" s="112">
        <v>5.3743291539579102E-2</v>
      </c>
      <c r="F24" s="112">
        <v>0.10002315280000799</v>
      </c>
      <c r="G24" s="112">
        <v>0.26298127237033803</v>
      </c>
      <c r="H24" s="112">
        <v>5.8040056006351301E-2</v>
      </c>
      <c r="I24" s="112">
        <v>8.1716345528467904E-2</v>
      </c>
      <c r="J24" s="112">
        <v>2.3716259837526999E-2</v>
      </c>
      <c r="K24" s="112">
        <v>1.08622490904132E-2</v>
      </c>
      <c r="L24" s="113">
        <v>6.0155573586149098E-2</v>
      </c>
    </row>
    <row r="25" spans="1:12" x14ac:dyDescent="0.35">
      <c r="A25" s="178"/>
      <c r="B25" s="20" t="s">
        <v>697</v>
      </c>
      <c r="C25" s="112">
        <v>0.310927941561081</v>
      </c>
      <c r="D25" s="112">
        <v>3.6196950702736298E-2</v>
      </c>
      <c r="E25" s="112">
        <v>4.7791157071263003E-2</v>
      </c>
      <c r="F25" s="112">
        <v>0.113674508419013</v>
      </c>
      <c r="G25" s="112">
        <v>0.29113841568073301</v>
      </c>
      <c r="H25" s="112">
        <v>4.3647779340346103E-2</v>
      </c>
      <c r="I25" s="112">
        <v>8.1643280693385598E-2</v>
      </c>
      <c r="J25" s="112">
        <v>1.8601670539027299E-2</v>
      </c>
      <c r="K25" s="112">
        <v>8.6724556383594199E-3</v>
      </c>
      <c r="L25" s="113">
        <v>4.7705840354055701E-2</v>
      </c>
    </row>
    <row r="26" spans="1:12" x14ac:dyDescent="0.35">
      <c r="A26" s="178"/>
      <c r="B26" s="20" t="s">
        <v>767</v>
      </c>
      <c r="C26" s="112">
        <v>0.28321875330298502</v>
      </c>
      <c r="D26" s="112">
        <v>3.5334681476333403E-2</v>
      </c>
      <c r="E26" s="112">
        <v>5.5355642555235701E-2</v>
      </c>
      <c r="F26" s="112">
        <v>0.120324213988069</v>
      </c>
      <c r="G26" s="112">
        <v>0.30146607778930601</v>
      </c>
      <c r="H26" s="112">
        <v>5.4407264851742701E-2</v>
      </c>
      <c r="I26" s="112">
        <v>7.7852565748383104E-2</v>
      </c>
      <c r="J26" s="112">
        <v>1.55383073825675E-2</v>
      </c>
      <c r="K26" s="112">
        <v>4.4811867293987296E-3</v>
      </c>
      <c r="L26" s="113">
        <v>5.2021306175978103E-2</v>
      </c>
    </row>
    <row r="27" spans="1:12" x14ac:dyDescent="0.35">
      <c r="A27" s="178"/>
      <c r="B27" s="20" t="s">
        <v>698</v>
      </c>
      <c r="C27" s="112">
        <v>0.325267874856082</v>
      </c>
      <c r="D27" s="112">
        <v>2.90767679929721E-2</v>
      </c>
      <c r="E27" s="112">
        <v>4.6549351906252E-2</v>
      </c>
      <c r="F27" s="112">
        <v>0.104800443165361</v>
      </c>
      <c r="G27" s="112">
        <v>0.27042791340016198</v>
      </c>
      <c r="H27" s="112">
        <v>5.9414331450927303E-2</v>
      </c>
      <c r="I27" s="112">
        <v>6.4782269720269306E-2</v>
      </c>
      <c r="J27" s="112">
        <v>2.8232671455391899E-2</v>
      </c>
      <c r="K27" s="112">
        <v>9.1845708837649306E-3</v>
      </c>
      <c r="L27" s="113">
        <v>6.2263805168817597E-2</v>
      </c>
    </row>
    <row r="28" spans="1:12" x14ac:dyDescent="0.35">
      <c r="A28" s="178"/>
      <c r="B28" s="20" t="s">
        <v>699</v>
      </c>
      <c r="C28" s="112">
        <v>0.31753299022347498</v>
      </c>
      <c r="D28" s="112">
        <v>3.0153135158464701E-2</v>
      </c>
      <c r="E28" s="112">
        <v>5.0964763532826099E-2</v>
      </c>
      <c r="F28" s="112">
        <v>0.103021796383654</v>
      </c>
      <c r="G28" s="112">
        <v>0.29109542524088</v>
      </c>
      <c r="H28" s="112">
        <v>5.0251006376673402E-2</v>
      </c>
      <c r="I28" s="112">
        <v>7.19621785034813E-2</v>
      </c>
      <c r="J28" s="112">
        <v>1.92562997163696E-2</v>
      </c>
      <c r="K28" s="112">
        <v>6.9845656546756998E-3</v>
      </c>
      <c r="L28" s="113">
        <v>5.8777839209499597E-2</v>
      </c>
    </row>
    <row r="29" spans="1:12" x14ac:dyDescent="0.35">
      <c r="A29" s="178"/>
      <c r="B29" s="20" t="s">
        <v>700</v>
      </c>
      <c r="C29" s="112">
        <v>0.34914376575628198</v>
      </c>
      <c r="D29" s="112">
        <v>4.1340683134504598E-2</v>
      </c>
      <c r="E29" s="112">
        <v>4.3812510604645097E-2</v>
      </c>
      <c r="F29" s="112">
        <v>0.118285074934651</v>
      </c>
      <c r="G29" s="112">
        <v>0.20892315911878001</v>
      </c>
      <c r="H29" s="112">
        <v>5.8246326054105402E-2</v>
      </c>
      <c r="I29" s="112">
        <v>8.7691981526751797E-2</v>
      </c>
      <c r="J29" s="112">
        <v>1.4589064795511499E-2</v>
      </c>
      <c r="K29" s="112">
        <v>1.44040942823435E-2</v>
      </c>
      <c r="L29" s="113">
        <v>6.3563339792424706E-2</v>
      </c>
    </row>
    <row r="30" spans="1:12" x14ac:dyDescent="0.35">
      <c r="A30" s="178"/>
      <c r="B30" s="20" t="s">
        <v>701</v>
      </c>
      <c r="C30" s="112">
        <v>0.294808475603067</v>
      </c>
      <c r="D30" s="112">
        <v>3.90680804505881E-2</v>
      </c>
      <c r="E30" s="112">
        <v>4.6316936886921602E-2</v>
      </c>
      <c r="F30" s="112">
        <v>0.119113433365405</v>
      </c>
      <c r="G30" s="112">
        <v>0.29990650390131202</v>
      </c>
      <c r="H30" s="112">
        <v>5.6790886262585397E-2</v>
      </c>
      <c r="I30" s="112">
        <v>6.4463679373212804E-2</v>
      </c>
      <c r="J30" s="112">
        <v>1.9199629959605301E-2</v>
      </c>
      <c r="K30" s="112">
        <v>9.7713703756960903E-3</v>
      </c>
      <c r="L30" s="113">
        <v>5.0561003821606602E-2</v>
      </c>
    </row>
    <row r="31" spans="1:12" x14ac:dyDescent="0.35">
      <c r="A31" s="178"/>
      <c r="B31" s="20" t="s">
        <v>702</v>
      </c>
      <c r="C31" s="112">
        <v>0.29112690546015602</v>
      </c>
      <c r="D31" s="112">
        <v>3.0859475035533601E-2</v>
      </c>
      <c r="E31" s="112">
        <v>6.8840817377449404E-2</v>
      </c>
      <c r="F31" s="112">
        <v>0.115990190583057</v>
      </c>
      <c r="G31" s="112">
        <v>0.292966009330552</v>
      </c>
      <c r="H31" s="112">
        <v>5.5549313214251501E-2</v>
      </c>
      <c r="I31" s="112">
        <v>7.0997150471538803E-2</v>
      </c>
      <c r="J31" s="112">
        <v>1.6329657910747902E-2</v>
      </c>
      <c r="K31" s="112">
        <v>5.70209518653502E-3</v>
      </c>
      <c r="L31" s="113">
        <v>5.1638385430177902E-2</v>
      </c>
    </row>
    <row r="32" spans="1:12" x14ac:dyDescent="0.35">
      <c r="A32" s="178"/>
      <c r="B32" s="20" t="s">
        <v>703</v>
      </c>
      <c r="C32" s="112">
        <v>0.303411806606534</v>
      </c>
      <c r="D32" s="112">
        <v>3.42415862907317E-2</v>
      </c>
      <c r="E32" s="112">
        <v>4.4472091031640702E-2</v>
      </c>
      <c r="F32" s="112">
        <v>0.150768935470078</v>
      </c>
      <c r="G32" s="112">
        <v>0.25703014523524198</v>
      </c>
      <c r="H32" s="112">
        <v>5.3675283039142402E-2</v>
      </c>
      <c r="I32" s="112">
        <v>6.1757517383971498E-2</v>
      </c>
      <c r="J32" s="112">
        <v>3.0350702925075902E-2</v>
      </c>
      <c r="K32" s="112">
        <v>1.1061262222325801E-2</v>
      </c>
      <c r="L32" s="113">
        <v>5.3230669795257701E-2</v>
      </c>
    </row>
    <row r="33" spans="1:12" x14ac:dyDescent="0.35">
      <c r="A33" s="178"/>
      <c r="B33" s="20" t="s">
        <v>704</v>
      </c>
      <c r="C33" s="112">
        <v>0.319865659730588</v>
      </c>
      <c r="D33" s="112">
        <v>4.3168752370174097E-2</v>
      </c>
      <c r="E33" s="112">
        <v>5.52576518899726E-2</v>
      </c>
      <c r="F33" s="112">
        <v>7.4876765917027993E-2</v>
      </c>
      <c r="G33" s="112">
        <v>0.29132384259087701</v>
      </c>
      <c r="H33" s="112">
        <v>4.3975871627582902E-2</v>
      </c>
      <c r="I33" s="112">
        <v>9.04981680603682E-2</v>
      </c>
      <c r="J33" s="112">
        <v>2.3717518889441E-2</v>
      </c>
      <c r="K33" s="112">
        <v>8.79897311027447E-3</v>
      </c>
      <c r="L33" s="113">
        <v>4.8516795813693399E-2</v>
      </c>
    </row>
    <row r="34" spans="1:12" x14ac:dyDescent="0.35">
      <c r="A34" s="178"/>
      <c r="B34" s="20" t="s">
        <v>705</v>
      </c>
      <c r="C34" s="112">
        <v>0.30790225837649399</v>
      </c>
      <c r="D34" s="112">
        <v>2.9915656338824599E-2</v>
      </c>
      <c r="E34" s="112">
        <v>5.44767495157117E-2</v>
      </c>
      <c r="F34" s="112">
        <v>0.104725486955383</v>
      </c>
      <c r="G34" s="112">
        <v>0.29119874689543601</v>
      </c>
      <c r="H34" s="112">
        <v>5.0776913500047802E-2</v>
      </c>
      <c r="I34" s="112">
        <v>9.0101082741270697E-2</v>
      </c>
      <c r="J34" s="112">
        <v>1.2027340332321799E-2</v>
      </c>
      <c r="K34" s="112">
        <v>5.0935016025705996E-3</v>
      </c>
      <c r="L34" s="113">
        <v>5.3782263741940499E-2</v>
      </c>
    </row>
    <row r="35" spans="1:12" x14ac:dyDescent="0.35">
      <c r="A35" s="178"/>
      <c r="B35" s="20" t="s">
        <v>706</v>
      </c>
      <c r="C35" s="112">
        <v>0.29855615197632501</v>
      </c>
      <c r="D35" s="112">
        <v>3.36716499620906E-2</v>
      </c>
      <c r="E35" s="112">
        <v>5.1531011725724503E-2</v>
      </c>
      <c r="F35" s="112">
        <v>0.12820291701390199</v>
      </c>
      <c r="G35" s="112">
        <v>0.25398567753543999</v>
      </c>
      <c r="H35" s="112">
        <v>5.8613430921122998E-2</v>
      </c>
      <c r="I35" s="112">
        <v>6.92698633440261E-2</v>
      </c>
      <c r="J35" s="112">
        <v>4.0488266512580001E-2</v>
      </c>
      <c r="K35" s="112">
        <v>1.5654677025916299E-2</v>
      </c>
      <c r="L35" s="113">
        <v>5.0026353982872002E-2</v>
      </c>
    </row>
    <row r="36" spans="1:12" x14ac:dyDescent="0.35">
      <c r="A36" s="178"/>
      <c r="B36" s="20" t="s">
        <v>707</v>
      </c>
      <c r="C36" s="112">
        <v>0.32361063035027898</v>
      </c>
      <c r="D36" s="112">
        <v>3.0968852772707899E-2</v>
      </c>
      <c r="E36" s="112">
        <v>6.0091371650764502E-2</v>
      </c>
      <c r="F36" s="112">
        <v>9.89438573445513E-2</v>
      </c>
      <c r="G36" s="112">
        <v>0.26506963967694802</v>
      </c>
      <c r="H36" s="112">
        <v>5.4199715429302402E-2</v>
      </c>
      <c r="I36" s="112">
        <v>8.0412271808595406E-2</v>
      </c>
      <c r="J36" s="112">
        <v>2.2418467230645601E-2</v>
      </c>
      <c r="K36" s="112">
        <v>7.3057474746523699E-3</v>
      </c>
      <c r="L36" s="113">
        <v>5.6979446261553303E-2</v>
      </c>
    </row>
    <row r="37" spans="1:12" x14ac:dyDescent="0.35">
      <c r="A37" s="178"/>
      <c r="B37" s="20" t="s">
        <v>708</v>
      </c>
      <c r="C37" s="112">
        <v>0.30526439436754299</v>
      </c>
      <c r="D37" s="112">
        <v>3.4572084099354902E-2</v>
      </c>
      <c r="E37" s="112">
        <v>4.7465812962262099E-2</v>
      </c>
      <c r="F37" s="112">
        <v>0.11529361753067099</v>
      </c>
      <c r="G37" s="112">
        <v>0.27819067062955999</v>
      </c>
      <c r="H37" s="112">
        <v>4.5665242984214399E-2</v>
      </c>
      <c r="I37" s="112">
        <v>9.3296940720221003E-2</v>
      </c>
      <c r="J37" s="112">
        <v>2.30237963933029E-2</v>
      </c>
      <c r="K37" s="112">
        <v>7.0912388788890697E-3</v>
      </c>
      <c r="L37" s="113">
        <v>5.0136201433981897E-2</v>
      </c>
    </row>
    <row r="38" spans="1:12" x14ac:dyDescent="0.35">
      <c r="A38" s="178"/>
      <c r="B38" s="20" t="s">
        <v>709</v>
      </c>
      <c r="C38" s="112">
        <v>0.33527499169361302</v>
      </c>
      <c r="D38" s="112">
        <v>3.5332078996306901E-2</v>
      </c>
      <c r="E38" s="112">
        <v>3.2022046140313502E-2</v>
      </c>
      <c r="F38" s="112">
        <v>0.105896855296056</v>
      </c>
      <c r="G38" s="112">
        <v>0.281014920700077</v>
      </c>
      <c r="H38" s="112">
        <v>4.9341771849707602E-2</v>
      </c>
      <c r="I38" s="112">
        <v>6.3351382530056705E-2</v>
      </c>
      <c r="J38" s="112">
        <v>2.8020865947838799E-2</v>
      </c>
      <c r="K38" s="112">
        <v>1.0399427382532999E-2</v>
      </c>
      <c r="L38" s="113">
        <v>5.9345659463497402E-2</v>
      </c>
    </row>
    <row r="39" spans="1:12" x14ac:dyDescent="0.35">
      <c r="A39" s="178"/>
      <c r="B39" s="20" t="s">
        <v>710</v>
      </c>
      <c r="C39" s="112">
        <v>0.31556134370822198</v>
      </c>
      <c r="D39" s="112">
        <v>5.8364670567985902E-2</v>
      </c>
      <c r="E39" s="112">
        <v>2.16258053107387E-2</v>
      </c>
      <c r="F39" s="112">
        <v>0.114360042546955</v>
      </c>
      <c r="G39" s="112">
        <v>0.243725926901566</v>
      </c>
      <c r="H39" s="112">
        <v>6.8355066035811193E-2</v>
      </c>
      <c r="I39" s="112">
        <v>7.0610061663672299E-2</v>
      </c>
      <c r="J39" s="112">
        <v>2.8167637744616399E-2</v>
      </c>
      <c r="K39" s="112">
        <v>1.7308312380752099E-2</v>
      </c>
      <c r="L39" s="113">
        <v>6.19211331396805E-2</v>
      </c>
    </row>
    <row r="40" spans="1:12" x14ac:dyDescent="0.35">
      <c r="A40" s="178"/>
      <c r="B40" s="20" t="s">
        <v>711</v>
      </c>
      <c r="C40" s="112">
        <v>0.31740214034667003</v>
      </c>
      <c r="D40" s="112">
        <v>4.8237337259352503E-2</v>
      </c>
      <c r="E40" s="112">
        <v>2.9921915353987801E-2</v>
      </c>
      <c r="F40" s="112">
        <v>0.124740000593857</v>
      </c>
      <c r="G40" s="112">
        <v>0.288037605020181</v>
      </c>
      <c r="H40" s="112">
        <v>4.8658008693015301E-2</v>
      </c>
      <c r="I40" s="112">
        <v>6.7425967769322095E-2</v>
      </c>
      <c r="J40" s="112">
        <v>2.09030034084925E-2</v>
      </c>
      <c r="K40" s="112">
        <v>8.0750183877404697E-3</v>
      </c>
      <c r="L40" s="113">
        <v>4.6599003167381498E-2</v>
      </c>
    </row>
    <row r="41" spans="1:12" x14ac:dyDescent="0.35">
      <c r="A41" s="178"/>
      <c r="B41" s="20" t="s">
        <v>712</v>
      </c>
      <c r="C41" s="112">
        <v>0.30194506547261402</v>
      </c>
      <c r="D41" s="112">
        <v>3.70523532819469E-2</v>
      </c>
      <c r="E41" s="112">
        <v>4.2066073250942401E-2</v>
      </c>
      <c r="F41" s="112">
        <v>0.12552795834404801</v>
      </c>
      <c r="G41" s="112">
        <v>0.29950084494073798</v>
      </c>
      <c r="H41" s="112">
        <v>4.7521538772536898E-2</v>
      </c>
      <c r="I41" s="112">
        <v>6.5019911538786099E-2</v>
      </c>
      <c r="J41" s="112">
        <v>2.15531070098436E-2</v>
      </c>
      <c r="K41" s="112">
        <v>9.0625736141432701E-3</v>
      </c>
      <c r="L41" s="113">
        <v>5.0750573774400801E-2</v>
      </c>
    </row>
    <row r="42" spans="1:12" x14ac:dyDescent="0.35">
      <c r="A42" s="178"/>
      <c r="B42" s="20" t="s">
        <v>713</v>
      </c>
      <c r="C42" s="112">
        <v>0.317688187410131</v>
      </c>
      <c r="D42" s="112">
        <v>3.4514263259554402E-2</v>
      </c>
      <c r="E42" s="112">
        <v>5.9693503786015803E-2</v>
      </c>
      <c r="F42" s="112">
        <v>6.1287335202931302E-2</v>
      </c>
      <c r="G42" s="112">
        <v>0.174640765504635</v>
      </c>
      <c r="H42" s="112">
        <v>0.15142308681156799</v>
      </c>
      <c r="I42" s="112">
        <v>2.7819316225614E-2</v>
      </c>
      <c r="J42" s="112">
        <v>4.3424073982589503E-2</v>
      </c>
      <c r="K42" s="112">
        <v>4.7953764728906001E-2</v>
      </c>
      <c r="L42" s="113">
        <v>8.1555703088055001E-2</v>
      </c>
    </row>
    <row r="43" spans="1:12" x14ac:dyDescent="0.35">
      <c r="A43" s="178"/>
      <c r="B43" s="20" t="s">
        <v>714</v>
      </c>
      <c r="C43" s="112">
        <v>0.35723091126608802</v>
      </c>
      <c r="D43" s="112">
        <v>5.3855569423044501E-2</v>
      </c>
      <c r="E43" s="112">
        <v>1.7532730011540001E-2</v>
      </c>
      <c r="F43" s="112">
        <v>0.10920224182619501</v>
      </c>
      <c r="G43" s="112">
        <v>0.26760702647819001</v>
      </c>
      <c r="H43" s="112">
        <v>4.9386222095100803E-2</v>
      </c>
      <c r="I43" s="112">
        <v>6.3784996283224302E-2</v>
      </c>
      <c r="J43" s="112">
        <v>1.55193143887989E-2</v>
      </c>
      <c r="K43" s="112">
        <v>6.7113804197467897E-3</v>
      </c>
      <c r="L43" s="113">
        <v>5.9169607808071401E-2</v>
      </c>
    </row>
    <row r="44" spans="1:12" x14ac:dyDescent="0.35">
      <c r="A44" s="178"/>
      <c r="B44" s="20" t="s">
        <v>715</v>
      </c>
      <c r="C44" s="112">
        <v>0.31116773010482102</v>
      </c>
      <c r="D44" s="112">
        <v>5.98684506933541E-2</v>
      </c>
      <c r="E44" s="112">
        <v>1.6276697040642E-2</v>
      </c>
      <c r="F44" s="112">
        <v>0.11729791519306999</v>
      </c>
      <c r="G44" s="112">
        <v>0.30028839859107997</v>
      </c>
      <c r="H44" s="112">
        <v>5.0967292457259901E-2</v>
      </c>
      <c r="I44" s="112">
        <v>7.1737853934850798E-2</v>
      </c>
      <c r="J44" s="112">
        <v>1.6083915943546301E-2</v>
      </c>
      <c r="K44" s="112">
        <v>1.01143401102024E-2</v>
      </c>
      <c r="L44" s="113">
        <v>4.6197405931172997E-2</v>
      </c>
    </row>
    <row r="45" spans="1:12" x14ac:dyDescent="0.35">
      <c r="A45" s="178"/>
      <c r="B45" s="20" t="s">
        <v>716</v>
      </c>
      <c r="C45" s="112">
        <v>0.30013330458568599</v>
      </c>
      <c r="D45" s="112">
        <v>2.8761215254469001E-2</v>
      </c>
      <c r="E45" s="112">
        <v>4.3425322234289299E-2</v>
      </c>
      <c r="F45" s="112">
        <v>0.13096882310741101</v>
      </c>
      <c r="G45" s="112">
        <v>0.28582313315246999</v>
      </c>
      <c r="H45" s="112">
        <v>5.5396214865177699E-2</v>
      </c>
      <c r="I45" s="112">
        <v>6.0953525619440702E-2</v>
      </c>
      <c r="J45" s="112">
        <v>2.83062909629559E-2</v>
      </c>
      <c r="K45" s="112">
        <v>6.0885190961362402E-3</v>
      </c>
      <c r="L45" s="113">
        <v>6.0143651121963702E-2</v>
      </c>
    </row>
    <row r="46" spans="1:12" x14ac:dyDescent="0.35">
      <c r="A46" s="178"/>
      <c r="B46" s="20" t="s">
        <v>717</v>
      </c>
      <c r="C46" s="112">
        <v>0.30289331550550203</v>
      </c>
      <c r="D46" s="112">
        <v>6.0785440467077699E-2</v>
      </c>
      <c r="E46" s="112">
        <v>1.32347014203682E-2</v>
      </c>
      <c r="F46" s="112">
        <v>0.123530481239139</v>
      </c>
      <c r="G46" s="112">
        <v>0.268681326108412</v>
      </c>
      <c r="H46" s="112">
        <v>6.2889483593673606E-2</v>
      </c>
      <c r="I46" s="112">
        <v>7.5706868892632298E-2</v>
      </c>
      <c r="J46" s="112">
        <v>2.4472157868416701E-2</v>
      </c>
      <c r="K46" s="112">
        <v>1.04061120274239E-2</v>
      </c>
      <c r="L46" s="113">
        <v>5.7400112877354699E-2</v>
      </c>
    </row>
    <row r="47" spans="1:12" x14ac:dyDescent="0.35">
      <c r="A47" s="178"/>
      <c r="B47" s="20" t="s">
        <v>718</v>
      </c>
      <c r="C47" s="112">
        <v>0.307397859863203</v>
      </c>
      <c r="D47" s="112">
        <v>3.0268656148785E-2</v>
      </c>
      <c r="E47" s="112">
        <v>4.7573797400811198E-2</v>
      </c>
      <c r="F47" s="112">
        <v>0.11730362836908</v>
      </c>
      <c r="G47" s="112">
        <v>0.280371102129232</v>
      </c>
      <c r="H47" s="112">
        <v>5.4621309020860501E-2</v>
      </c>
      <c r="I47" s="112">
        <v>6.2775766991919293E-2</v>
      </c>
      <c r="J47" s="112">
        <v>3.3498527623600401E-2</v>
      </c>
      <c r="K47" s="112">
        <v>7.5041024908578799E-3</v>
      </c>
      <c r="L47" s="113">
        <v>5.8685249961651302E-2</v>
      </c>
    </row>
    <row r="48" spans="1:12" x14ac:dyDescent="0.35">
      <c r="A48" s="178"/>
      <c r="B48" s="20" t="s">
        <v>719</v>
      </c>
      <c r="C48" s="112">
        <v>0.30054402795798002</v>
      </c>
      <c r="D48" s="112">
        <v>3.49760546868167E-2</v>
      </c>
      <c r="E48" s="112">
        <v>4.8036717500132498E-2</v>
      </c>
      <c r="F48" s="112">
        <v>0.111486935648302</v>
      </c>
      <c r="G48" s="112">
        <v>0.24579630614359699</v>
      </c>
      <c r="H48" s="112">
        <v>7.6969761262714501E-2</v>
      </c>
      <c r="I48" s="112">
        <v>5.2823511218130698E-2</v>
      </c>
      <c r="J48" s="112">
        <v>4.2918100707869201E-2</v>
      </c>
      <c r="K48" s="112">
        <v>3.1621307883721701E-2</v>
      </c>
      <c r="L48" s="113">
        <v>5.48272769907363E-2</v>
      </c>
    </row>
    <row r="49" spans="1:12" x14ac:dyDescent="0.35">
      <c r="A49" s="178"/>
      <c r="B49" s="20" t="s">
        <v>720</v>
      </c>
      <c r="C49" s="112">
        <v>0.210048765628852</v>
      </c>
      <c r="D49" s="112">
        <v>4.8670679428683403E-2</v>
      </c>
      <c r="E49" s="112">
        <v>6.8312310836026305E-2</v>
      </c>
      <c r="F49" s="112">
        <v>7.7613998400705694E-2</v>
      </c>
      <c r="G49" s="112">
        <v>0.394185750688406</v>
      </c>
      <c r="H49" s="112">
        <v>4.2590622870535298E-2</v>
      </c>
      <c r="I49" s="112">
        <v>8.3124523826377195E-2</v>
      </c>
      <c r="J49" s="112">
        <v>8.5777493384393104E-3</v>
      </c>
      <c r="K49" s="112">
        <v>7.0951317529642597E-3</v>
      </c>
      <c r="L49" s="113">
        <v>5.9780467229010002E-2</v>
      </c>
    </row>
    <row r="50" spans="1:12" x14ac:dyDescent="0.35">
      <c r="A50" s="178"/>
      <c r="B50" s="20" t="s">
        <v>721</v>
      </c>
      <c r="C50" s="112">
        <v>0.27309475801514199</v>
      </c>
      <c r="D50" s="112">
        <v>3.5368130770873002E-2</v>
      </c>
      <c r="E50" s="112">
        <v>4.1363639550584301E-2</v>
      </c>
      <c r="F50" s="112">
        <v>7.2713303019343895E-2</v>
      </c>
      <c r="G50" s="112">
        <v>0.38565658648798301</v>
      </c>
      <c r="H50" s="112">
        <v>2.3641168406832499E-2</v>
      </c>
      <c r="I50" s="112">
        <v>0.105534870241275</v>
      </c>
      <c r="J50" s="112">
        <v>7.8032365014282503E-3</v>
      </c>
      <c r="K50" s="112">
        <v>4.6892865507449904E-3</v>
      </c>
      <c r="L50" s="113">
        <v>5.0135020455794002E-2</v>
      </c>
    </row>
    <row r="51" spans="1:12" x14ac:dyDescent="0.35">
      <c r="A51" s="178"/>
      <c r="B51" s="20" t="s">
        <v>722</v>
      </c>
      <c r="C51" s="112">
        <v>0.22179304730511801</v>
      </c>
      <c r="D51" s="112">
        <v>4.7896427531153501E-2</v>
      </c>
      <c r="E51" s="112">
        <v>7.1538964655596907E-2</v>
      </c>
      <c r="F51" s="112">
        <v>6.9963253103401998E-2</v>
      </c>
      <c r="G51" s="112">
        <v>0.37926934754679498</v>
      </c>
      <c r="H51" s="112">
        <v>4.2490481759948899E-2</v>
      </c>
      <c r="I51" s="112">
        <v>8.3159219915056204E-2</v>
      </c>
      <c r="J51" s="112">
        <v>1.40667410001754E-2</v>
      </c>
      <c r="K51" s="112">
        <v>1.33548892528196E-2</v>
      </c>
      <c r="L51" s="113">
        <v>5.6467627929934601E-2</v>
      </c>
    </row>
    <row r="52" spans="1:12" x14ac:dyDescent="0.35">
      <c r="A52" s="178"/>
      <c r="B52" s="20" t="s">
        <v>723</v>
      </c>
      <c r="C52" s="112">
        <v>0.19371701803709901</v>
      </c>
      <c r="D52" s="112">
        <v>3.1340339438210997E-2</v>
      </c>
      <c r="E52" s="112">
        <v>1.9251215779834501E-2</v>
      </c>
      <c r="F52" s="112">
        <v>5.1156795209952401E-2</v>
      </c>
      <c r="G52" s="112">
        <v>0.57197390829690098</v>
      </c>
      <c r="H52" s="112">
        <v>7.8771798104054595E-3</v>
      </c>
      <c r="I52" s="112">
        <v>7.2229821236295899E-2</v>
      </c>
      <c r="J52" s="112">
        <v>1.8068940041321899E-3</v>
      </c>
      <c r="K52" s="112">
        <v>3.6508664789207802E-4</v>
      </c>
      <c r="L52" s="113">
        <v>5.0281741539276503E-2</v>
      </c>
    </row>
    <row r="53" spans="1:12" x14ac:dyDescent="0.35">
      <c r="A53" s="178"/>
      <c r="B53" s="20" t="s">
        <v>724</v>
      </c>
      <c r="C53" s="112">
        <v>0.299455011649299</v>
      </c>
      <c r="D53" s="112">
        <v>1.88914532798138E-2</v>
      </c>
      <c r="E53" s="112">
        <v>4.8264382100142202E-2</v>
      </c>
      <c r="F53" s="112">
        <v>5.8906303655919402E-2</v>
      </c>
      <c r="G53" s="112">
        <v>0.349975602112719</v>
      </c>
      <c r="H53" s="112">
        <v>4.5399696734207101E-2</v>
      </c>
      <c r="I53" s="112">
        <v>7.0841809570583295E-2</v>
      </c>
      <c r="J53" s="112">
        <v>1.28980671724029E-2</v>
      </c>
      <c r="K53" s="112">
        <v>5.0881661999136298E-3</v>
      </c>
      <c r="L53" s="113">
        <v>9.0279507524999594E-2</v>
      </c>
    </row>
    <row r="54" spans="1:12" x14ac:dyDescent="0.35">
      <c r="A54" s="178"/>
      <c r="B54" s="20" t="s">
        <v>768</v>
      </c>
      <c r="C54" s="112">
        <v>0.34109211436618297</v>
      </c>
      <c r="D54" s="112">
        <v>2.8108543386550201E-2</v>
      </c>
      <c r="E54" s="112">
        <v>8.6823738073523102E-3</v>
      </c>
      <c r="F54" s="112">
        <v>3.3395393677936203E-2</v>
      </c>
      <c r="G54" s="112">
        <v>0.45080554126532202</v>
      </c>
      <c r="H54" s="112">
        <v>3.8739942248690297E-2</v>
      </c>
      <c r="I54" s="112">
        <v>1.3138570156406199E-2</v>
      </c>
      <c r="J54" s="112">
        <v>1.5669484596905401E-2</v>
      </c>
      <c r="K54" s="112">
        <v>4.2755231543406304E-3</v>
      </c>
      <c r="L54" s="113">
        <v>6.6092513340313894E-2</v>
      </c>
    </row>
    <row r="55" spans="1:12" x14ac:dyDescent="0.35">
      <c r="A55" s="178"/>
      <c r="B55" s="21"/>
      <c r="C55" s="114"/>
      <c r="D55" s="114"/>
      <c r="E55" s="114"/>
      <c r="F55" s="114"/>
      <c r="G55" s="114"/>
      <c r="H55" s="114"/>
      <c r="I55" s="114"/>
      <c r="J55" s="114"/>
      <c r="K55" s="114"/>
      <c r="L55" s="115"/>
    </row>
    <row r="56" spans="1:12" ht="5.15" customHeight="1" thickBot="1" x14ac:dyDescent="0.4">
      <c r="A56" s="25"/>
      <c r="B56" s="25"/>
      <c r="C56" s="111"/>
      <c r="D56" s="111"/>
      <c r="E56" s="111"/>
      <c r="F56" s="111"/>
      <c r="G56" s="111"/>
      <c r="H56" s="111"/>
      <c r="I56" s="111"/>
      <c r="J56" s="111"/>
      <c r="K56" s="111"/>
      <c r="L56" s="111"/>
    </row>
    <row r="57" spans="1:12" ht="15.5" thickTop="1" thickBot="1" x14ac:dyDescent="0.4">
      <c r="A57" s="25"/>
      <c r="B57" s="20" t="s">
        <v>5</v>
      </c>
      <c r="C57" s="116">
        <v>0.30768628016119698</v>
      </c>
      <c r="D57" s="117">
        <v>3.7777667545539399E-2</v>
      </c>
      <c r="E57" s="117">
        <v>4.4755971510894901E-2</v>
      </c>
      <c r="F57" s="117">
        <v>0.10996847262458299</v>
      </c>
      <c r="G57" s="117">
        <v>0.27796963515033402</v>
      </c>
      <c r="H57" s="117">
        <v>5.8379973193820198E-2</v>
      </c>
      <c r="I57" s="117">
        <v>6.80716893168586E-2</v>
      </c>
      <c r="J57" s="117">
        <v>2.65367380288325E-2</v>
      </c>
      <c r="K57" s="117">
        <v>1.27983470810167E-2</v>
      </c>
      <c r="L57" s="118">
        <v>5.6055225386923202E-2</v>
      </c>
    </row>
    <row r="58" spans="1:12" ht="15" thickTop="1" x14ac:dyDescent="0.35">
      <c r="A58" t="s">
        <v>818</v>
      </c>
    </row>
    <row r="61" spans="1:12" x14ac:dyDescent="0.35">
      <c r="A61" s="19" t="s">
        <v>661</v>
      </c>
    </row>
    <row r="62" spans="1:12" x14ac:dyDescent="0.35">
      <c r="A62" s="17" t="s">
        <v>662</v>
      </c>
    </row>
    <row r="63" spans="1:12" x14ac:dyDescent="0.35">
      <c r="A63" s="18" t="s">
        <v>807</v>
      </c>
    </row>
  </sheetData>
  <mergeCells count="4">
    <mergeCell ref="A7:A15"/>
    <mergeCell ref="A17:A19"/>
    <mergeCell ref="A21:A22"/>
    <mergeCell ref="A24:A55"/>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18</vt:i4>
      </vt:variant>
    </vt:vector>
  </HeadingPairs>
  <TitlesOfParts>
    <vt:vector size="18" baseType="lpstr">
      <vt:lpstr>Sommaire</vt:lpstr>
      <vt:lpstr>Méthodologie</vt:lpstr>
      <vt:lpstr>Chiffres clés</vt:lpstr>
      <vt:lpstr>Tableau 1</vt:lpstr>
      <vt:lpstr>Graphique 1</vt:lpstr>
      <vt:lpstr>Tableau 2</vt:lpstr>
      <vt:lpstr>Tableau 3</vt:lpstr>
      <vt:lpstr>Annexe 1</vt:lpstr>
      <vt:lpstr>Annexe 2</vt:lpstr>
      <vt:lpstr>Annexe 3</vt:lpstr>
      <vt:lpstr>Annexe 4</vt:lpstr>
      <vt:lpstr>Annexe 5</vt:lpstr>
      <vt:lpstr>Annexe 6</vt:lpstr>
      <vt:lpstr>Annexe 7</vt:lpstr>
      <vt:lpstr>Annexe 8</vt:lpstr>
      <vt:lpstr>Annexe 9</vt:lpstr>
      <vt:lpstr>Annexe 10</vt:lpstr>
      <vt:lpstr>Annexe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bmoiteaux</dc:creator>
  <cp:lastModifiedBy>LILAS GURGAND</cp:lastModifiedBy>
  <dcterms:created xsi:type="dcterms:W3CDTF">2025-04-15T06:48:46Z</dcterms:created>
  <dcterms:modified xsi:type="dcterms:W3CDTF">2026-05-18T07:51:08Z</dcterms:modified>
</cp:coreProperties>
</file>