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80" windowWidth="8790" windowHeight="5475" tabRatio="807" firstSheet="3" activeTab="13"/>
  </bookViews>
  <sheets>
    <sheet name="Sommaire" sheetId="33" r:id="rId1"/>
    <sheet name="Evol Cifre" sheetId="31" r:id="rId2"/>
    <sheet name="Domaine sc" sheetId="21" r:id="rId3"/>
    <sheet name="Cifre Employeur" sheetId="22" r:id="rId4"/>
    <sheet name="Employeur" sheetId="34" r:id="rId5"/>
    <sheet name="Secteur 17" sheetId="38" r:id="rId6"/>
    <sheet name="Secteur" sheetId="32" r:id="rId7"/>
    <sheet name="Origine geo 17" sheetId="40" r:id="rId8"/>
    <sheet name="Origine geo" sheetId="19" r:id="rId9"/>
    <sheet name="Diplômes" sheetId="12" r:id="rId10"/>
    <sheet name="Salaire" sheetId="18" r:id="rId11"/>
    <sheet name="soutenance" sheetId="35" r:id="rId12"/>
    <sheet name="Publications" sheetId="42" r:id="rId13"/>
    <sheet name="IP" sheetId="27" r:id="rId14"/>
  </sheets>
  <definedNames>
    <definedName name="CIFRE_2014.accdb" localSheetId="2" hidden="1">'Domaine sc'!#REF!</definedName>
    <definedName name="_xlnm.Print_Area" localSheetId="3">'Cifre Employeur'!$A$1:$I$46</definedName>
    <definedName name="_xlnm.Print_Area" localSheetId="2">'Domaine sc'!$A$34:$H$63</definedName>
    <definedName name="_xlnm.Print_Area" localSheetId="4">Employeur!$A$1:$Q$33</definedName>
    <definedName name="_xlnm.Print_Area" localSheetId="1">'Evol Cifre'!$A$1:$L$51</definedName>
    <definedName name="_xlnm.Print_Area" localSheetId="8">'Origine geo'!$A$1:$L$39</definedName>
    <definedName name="_xlnm.Print_Area" localSheetId="7">'Origine geo 17'!$A$1:$E$39</definedName>
    <definedName name="_xlnm.Print_Area" localSheetId="12">Publications!$A$1:$F$38</definedName>
    <definedName name="_xlnm.Print_Area" localSheetId="10">Salaire!$A$1:$H$30</definedName>
    <definedName name="_xlnm.Print_Area" localSheetId="6">Secteur!$A$1:$P$47</definedName>
    <definedName name="_xlnm.Print_Area" localSheetId="5">'Secteur 17'!$A$1:$K$46</definedName>
    <definedName name="_xlnm.Print_Area" localSheetId="11">soutenance!$A$1:$L$22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C13" i="27" l="1"/>
  <c r="C12" i="27"/>
  <c r="F14" i="40"/>
  <c r="F13" i="40"/>
  <c r="F12" i="40"/>
  <c r="F11" i="40"/>
  <c r="F10" i="40"/>
  <c r="F9" i="40"/>
  <c r="F8" i="40"/>
  <c r="F7" i="40"/>
  <c r="F6" i="40"/>
  <c r="F5" i="40"/>
  <c r="F4" i="40"/>
  <c r="B14" i="40"/>
  <c r="C14" i="40"/>
  <c r="C6" i="40"/>
  <c r="C10" i="40"/>
  <c r="C4" i="40"/>
  <c r="C8" i="40"/>
  <c r="C12" i="40"/>
  <c r="B15" i="40"/>
  <c r="C5" i="40"/>
  <c r="C9" i="40"/>
  <c r="C13" i="40"/>
  <c r="C7" i="40"/>
  <c r="C11" i="40"/>
  <c r="K50" i="21"/>
  <c r="F46" i="21"/>
  <c r="K36" i="21"/>
  <c r="K37" i="21"/>
  <c r="K38" i="21"/>
  <c r="K39" i="21"/>
  <c r="K40" i="21"/>
  <c r="K41" i="21"/>
  <c r="K42" i="21"/>
  <c r="K43" i="21"/>
  <c r="K44" i="21"/>
  <c r="K45" i="21"/>
  <c r="K46" i="21"/>
  <c r="M46" i="21"/>
  <c r="M54" i="21"/>
  <c r="L54" i="21"/>
  <c r="M44" i="21"/>
  <c r="M45" i="21"/>
  <c r="M53" i="21"/>
  <c r="L53" i="21"/>
  <c r="M42" i="21"/>
  <c r="M43" i="21"/>
  <c r="M52" i="21"/>
  <c r="L52" i="21"/>
  <c r="M36" i="21"/>
  <c r="M37" i="21"/>
  <c r="M38" i="21"/>
  <c r="M39" i="21"/>
  <c r="M40" i="21"/>
  <c r="M41" i="21"/>
  <c r="M51" i="21"/>
  <c r="L51" i="21"/>
  <c r="F54" i="21"/>
  <c r="K54" i="21"/>
  <c r="F53" i="21"/>
  <c r="K53" i="21"/>
  <c r="F52" i="21"/>
  <c r="K52" i="21"/>
  <c r="F51" i="21"/>
  <c r="K51" i="21"/>
  <c r="K35" i="21"/>
  <c r="D14" i="40"/>
  <c r="D15" i="40"/>
  <c r="C16" i="38"/>
  <c r="C13" i="38"/>
  <c r="C12" i="38"/>
  <c r="C9" i="38"/>
  <c r="C8" i="38"/>
  <c r="C5" i="38"/>
  <c r="C4" i="38"/>
  <c r="B16" i="38"/>
  <c r="C15" i="38"/>
  <c r="C6" i="38"/>
  <c r="C10" i="38"/>
  <c r="C14" i="38"/>
  <c r="C3" i="38"/>
  <c r="C7" i="38"/>
  <c r="C11" i="38"/>
  <c r="H15" i="19"/>
  <c r="B15" i="19"/>
  <c r="J15" i="19"/>
  <c r="F15" i="19"/>
  <c r="C52" i="21"/>
  <c r="D52" i="21"/>
  <c r="E52" i="21"/>
  <c r="G52" i="21"/>
  <c r="D12" i="27"/>
  <c r="E12" i="27"/>
  <c r="B12" i="27"/>
  <c r="D13" i="27"/>
  <c r="E13" i="27"/>
  <c r="B13" i="27"/>
  <c r="O4" i="34"/>
  <c r="O5" i="34"/>
  <c r="O6" i="34"/>
  <c r="O7" i="34"/>
  <c r="M4" i="34"/>
  <c r="M5" i="34"/>
  <c r="M6" i="34"/>
  <c r="M7" i="34"/>
  <c r="K4" i="34"/>
  <c r="K5" i="34"/>
  <c r="K6" i="34"/>
  <c r="K7" i="34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D7" i="19"/>
  <c r="D8" i="19"/>
  <c r="D15" i="19"/>
  <c r="D5" i="19"/>
  <c r="D10" i="19"/>
  <c r="D11" i="19"/>
  <c r="D13" i="19"/>
  <c r="D9" i="19"/>
  <c r="D4" i="19"/>
  <c r="B14" i="19"/>
  <c r="C14" i="19"/>
  <c r="L14" i="19"/>
  <c r="C10" i="19"/>
  <c r="L10" i="19"/>
  <c r="C8" i="19"/>
  <c r="L8" i="19"/>
  <c r="C4" i="19"/>
  <c r="L4" i="19"/>
  <c r="C13" i="19"/>
  <c r="L13" i="19"/>
  <c r="C6" i="19"/>
  <c r="L6" i="19"/>
  <c r="C9" i="19"/>
  <c r="L9" i="19"/>
  <c r="C5" i="19"/>
  <c r="L5" i="19"/>
  <c r="C11" i="19"/>
  <c r="L11" i="19"/>
  <c r="C7" i="19"/>
  <c r="L7" i="19"/>
  <c r="C12" i="19"/>
  <c r="L12" i="19"/>
  <c r="I5" i="22"/>
  <c r="I6" i="22"/>
  <c r="I7" i="22"/>
  <c r="I4" i="22"/>
  <c r="B8" i="34"/>
  <c r="C8" i="34"/>
  <c r="D8" i="34"/>
  <c r="E8" i="34"/>
  <c r="F8" i="34"/>
  <c r="G8" i="34"/>
  <c r="G25" i="34"/>
  <c r="O8" i="34"/>
  <c r="F25" i="34"/>
  <c r="E25" i="34"/>
  <c r="H24" i="34"/>
  <c r="P7" i="34"/>
  <c r="H23" i="34"/>
  <c r="P6" i="34"/>
  <c r="H22" i="34"/>
  <c r="P5" i="34"/>
  <c r="H21" i="34"/>
  <c r="P4" i="34"/>
  <c r="G16" i="34"/>
  <c r="H16" i="34"/>
  <c r="F16" i="34"/>
  <c r="E16" i="34"/>
  <c r="H15" i="34"/>
  <c r="H13" i="34"/>
  <c r="H8" i="34"/>
  <c r="H6" i="34"/>
  <c r="H4" i="34"/>
  <c r="H14" i="34"/>
  <c r="H12" i="34"/>
  <c r="H7" i="34"/>
  <c r="H5" i="34"/>
  <c r="M8" i="34"/>
  <c r="H25" i="34"/>
  <c r="P8" i="34"/>
  <c r="N8" i="34"/>
  <c r="N6" i="34"/>
  <c r="N4" i="34"/>
  <c r="N5" i="34"/>
  <c r="N7" i="34"/>
  <c r="B4" i="32"/>
  <c r="E18" i="22"/>
  <c r="D18" i="22"/>
  <c r="B8" i="18"/>
  <c r="C3" i="18"/>
  <c r="C6" i="12"/>
  <c r="C3" i="12"/>
  <c r="J14" i="19"/>
  <c r="C9" i="12"/>
  <c r="C5" i="12"/>
  <c r="C8" i="12"/>
  <c r="C4" i="12"/>
  <c r="C7" i="12"/>
  <c r="G17" i="32"/>
  <c r="E17" i="32"/>
  <c r="C17" i="32"/>
  <c r="F18" i="22"/>
  <c r="G8" i="22"/>
  <c r="K8" i="34"/>
  <c r="F8" i="22"/>
  <c r="E8" i="22"/>
  <c r="D8" i="22"/>
  <c r="D9" i="22"/>
  <c r="C8" i="22"/>
  <c r="C9" i="22"/>
  <c r="B8" i="22"/>
  <c r="B9" i="22"/>
  <c r="G17" i="22"/>
  <c r="G16" i="22"/>
  <c r="G15" i="22"/>
  <c r="G14" i="22"/>
  <c r="F9" i="22"/>
  <c r="E19" i="22"/>
  <c r="G18" i="22"/>
  <c r="F19" i="22"/>
  <c r="E9" i="22"/>
  <c r="D19" i="22"/>
  <c r="L8" i="34"/>
  <c r="L6" i="34"/>
  <c r="L7" i="34"/>
  <c r="L4" i="34"/>
  <c r="L5" i="34"/>
  <c r="H5" i="22"/>
  <c r="H4" i="22"/>
  <c r="H7" i="22"/>
  <c r="H8" i="22"/>
  <c r="H6" i="22"/>
  <c r="I8" i="22"/>
  <c r="G9" i="22"/>
  <c r="B17" i="32"/>
  <c r="D17" i="32"/>
  <c r="F17" i="32"/>
  <c r="C10" i="12"/>
  <c r="E20" i="31"/>
  <c r="C21" i="31"/>
  <c r="D21" i="31"/>
  <c r="E21" i="31"/>
  <c r="H14" i="19"/>
  <c r="I5" i="19"/>
  <c r="I13" i="19"/>
  <c r="I10" i="19"/>
  <c r="I4" i="19"/>
  <c r="I12" i="19"/>
  <c r="I7" i="19"/>
  <c r="I14" i="19"/>
  <c r="I11" i="19"/>
  <c r="I6" i="19"/>
  <c r="I9" i="19"/>
  <c r="I8" i="19"/>
  <c r="E19" i="31"/>
  <c r="B21" i="31"/>
  <c r="E18" i="31"/>
  <c r="C51" i="21"/>
  <c r="D51" i="21"/>
  <c r="E51" i="21"/>
  <c r="G51" i="21"/>
  <c r="C53" i="21"/>
  <c r="D53" i="21"/>
  <c r="E53" i="21"/>
  <c r="G53" i="21"/>
  <c r="G46" i="21"/>
  <c r="E46" i="21"/>
  <c r="E54" i="21"/>
  <c r="E62" i="21"/>
  <c r="D46" i="21"/>
  <c r="D54" i="21"/>
  <c r="D62" i="21"/>
  <c r="C46" i="21"/>
  <c r="C54" i="21"/>
  <c r="C62" i="21"/>
  <c r="B45" i="21"/>
  <c r="B41" i="21"/>
  <c r="B40" i="21"/>
  <c r="B43" i="21"/>
  <c r="B42" i="21"/>
  <c r="B44" i="21"/>
  <c r="B39" i="21"/>
  <c r="B37" i="21"/>
  <c r="B36" i="21"/>
  <c r="C4" i="18"/>
  <c r="C5" i="18"/>
  <c r="C6" i="18"/>
  <c r="C7" i="18"/>
  <c r="C8" i="18"/>
  <c r="F14" i="19"/>
  <c r="G10" i="19"/>
  <c r="G54" i="21"/>
  <c r="B52" i="21"/>
  <c r="G60" i="21"/>
  <c r="G7" i="19"/>
  <c r="G11" i="19"/>
  <c r="B53" i="21"/>
  <c r="B51" i="21"/>
  <c r="B46" i="21"/>
  <c r="J51" i="21"/>
  <c r="J44" i="21"/>
  <c r="F62" i="21"/>
  <c r="G5" i="19"/>
  <c r="G4" i="19"/>
  <c r="G13" i="19"/>
  <c r="G9" i="19"/>
  <c r="G14" i="19"/>
  <c r="G12" i="19"/>
  <c r="G8" i="19"/>
  <c r="G6" i="19"/>
  <c r="J53" i="21"/>
  <c r="J52" i="21"/>
  <c r="G62" i="21"/>
  <c r="G59" i="21"/>
  <c r="G61" i="21"/>
  <c r="J36" i="21"/>
  <c r="J43" i="21"/>
  <c r="J40" i="21"/>
  <c r="J41" i="21"/>
  <c r="J37" i="21"/>
  <c r="J42" i="21"/>
  <c r="B54" i="21"/>
  <c r="J38" i="21"/>
  <c r="J45" i="21"/>
  <c r="J39" i="21"/>
  <c r="B62" i="21"/>
  <c r="J54" i="21"/>
</calcChain>
</file>

<file path=xl/comments1.xml><?xml version="1.0" encoding="utf-8"?>
<comments xmlns="http://schemas.openxmlformats.org/spreadsheetml/2006/main">
  <authors>
    <author>Auteur</author>
  </authors>
  <commentList>
    <comment ref="C14" authorId="0">
      <text>
        <r>
          <rPr>
            <b/>
            <sz val="8"/>
            <color indexed="81"/>
            <rFont val="Tahoma"/>
            <family val="2"/>
          </rPr>
          <t>on retire les 47 dossiers tranférés de 2010 sur 2011</t>
        </r>
      </text>
    </comment>
  </commentList>
</comments>
</file>

<file path=xl/sharedStrings.xml><?xml version="1.0" encoding="utf-8"?>
<sst xmlns="http://schemas.openxmlformats.org/spreadsheetml/2006/main" count="331" uniqueCount="189">
  <si>
    <t>Afrique sub-saharienne</t>
  </si>
  <si>
    <t>Asie</t>
  </si>
  <si>
    <t>Moyen-Orient</t>
  </si>
  <si>
    <t>Maghreb</t>
  </si>
  <si>
    <t>Sciences pour l'ingénieur</t>
  </si>
  <si>
    <t>Amerique latine</t>
  </si>
  <si>
    <t>Europe hors UE</t>
  </si>
  <si>
    <t>Amérique du nord</t>
  </si>
  <si>
    <t>Sciences de la Société</t>
  </si>
  <si>
    <t>Sciences de la Terre</t>
  </si>
  <si>
    <t>Mathématiques</t>
  </si>
  <si>
    <t>Physique</t>
  </si>
  <si>
    <t>Santé</t>
  </si>
  <si>
    <t>Sciences de l'Homme</t>
  </si>
  <si>
    <t>STIC</t>
  </si>
  <si>
    <t>Total</t>
  </si>
  <si>
    <t>%</t>
  </si>
  <si>
    <t>Nombre</t>
  </si>
  <si>
    <t>Ingénieur uniquement</t>
  </si>
  <si>
    <t>Autres</t>
  </si>
  <si>
    <t>PME &lt; 250 salariés</t>
  </si>
  <si>
    <t>&lt; 10</t>
  </si>
  <si>
    <t>10 à 49</t>
  </si>
  <si>
    <t>50 à 99</t>
  </si>
  <si>
    <t>100 à 249</t>
  </si>
  <si>
    <t>23 485 - 28 000 €</t>
  </si>
  <si>
    <t>28 001 - 29 999 €</t>
  </si>
  <si>
    <t>30 000 - 35 000 €</t>
  </si>
  <si>
    <t>Plus de 35 000 €</t>
  </si>
  <si>
    <t>Océanie</t>
  </si>
  <si>
    <t>ETI entre 250 &amp; 5000 salariés</t>
  </si>
  <si>
    <t>Associations ou collectivités territoriales</t>
  </si>
  <si>
    <t>Année</t>
  </si>
  <si>
    <t>Objectif</t>
  </si>
  <si>
    <t>Dossiers reçus</t>
  </si>
  <si>
    <t>Agronomie, Agroalimentaire</t>
  </si>
  <si>
    <t>Chimie, Matériaux</t>
  </si>
  <si>
    <t>France</t>
  </si>
  <si>
    <t>Sciences humaines et humanités</t>
  </si>
  <si>
    <t>Sciences du vivant</t>
  </si>
  <si>
    <t>Sciences exactes et applications</t>
  </si>
  <si>
    <t>Ensemble</t>
  </si>
  <si>
    <t>BTP</t>
  </si>
  <si>
    <t>Aéronautique &amp; spatial</t>
  </si>
  <si>
    <t>Electronique communication &amp; informatique</t>
  </si>
  <si>
    <t>Energie production et distribution</t>
  </si>
  <si>
    <t>Equipement &amp; produits</t>
  </si>
  <si>
    <t xml:space="preserve">Transports terrestres &amp; navals </t>
  </si>
  <si>
    <t>Chimie &amp; matériaux</t>
  </si>
  <si>
    <t>Pharmaceutique &amp; médical</t>
  </si>
  <si>
    <t>Agroalimentaire</t>
  </si>
  <si>
    <t>Services R&amp;D et ingénierie</t>
  </si>
  <si>
    <t>Finance &amp; Juridique</t>
  </si>
  <si>
    <t>Services tertiaires</t>
  </si>
  <si>
    <t>Edition</t>
  </si>
  <si>
    <t>2016</t>
  </si>
  <si>
    <t>2017</t>
  </si>
  <si>
    <t>MESRI-SIES, EES 2018</t>
  </si>
  <si>
    <t>L’état de l’emploi scientifique en France</t>
  </si>
  <si>
    <r>
      <t xml:space="preserve">Publication biennale de l'Enseignement supérieur, de la Recherche et de l'Innovation [EES 2018]
</t>
    </r>
    <r>
      <rPr>
        <b/>
        <sz val="10"/>
        <rFont val="Arial"/>
        <family val="2"/>
      </rPr>
      <t>Pour plus d'information sur les notions et les sigles rencontrées, se reporter au rapport intégral.</t>
    </r>
  </si>
  <si>
    <t>Contenu du classeur</t>
  </si>
  <si>
    <t>Feuille</t>
  </si>
  <si>
    <t>Titre des tableaux ou graphiques</t>
  </si>
  <si>
    <t>Définitions</t>
  </si>
  <si>
    <t>Signes conventionnels utilisés</t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</si>
  <si>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</si>
  <si>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</si>
  <si>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</si>
  <si>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</si>
  <si>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r>
      <rPr>
        <b/>
        <sz val="8"/>
        <rFont val="Arial"/>
        <family val="2"/>
      </rPr>
      <t>(r)</t>
    </r>
    <r>
      <rPr>
        <sz val="8"/>
        <rFont val="Arial"/>
        <family val="2"/>
      </rPr>
      <t xml:space="preserve"> Données révisées par rapport à l’édition précédente</t>
    </r>
  </si>
  <si>
    <t>II.3 Les conventions industrielles de formation par la recherche (CIFRE)</t>
  </si>
  <si>
    <t xml:space="preserve">Master </t>
  </si>
  <si>
    <t xml:space="preserve">Ingénieur + Master </t>
  </si>
  <si>
    <t>Ingénieur + autre</t>
  </si>
  <si>
    <t xml:space="preserve">Master + Second Master </t>
  </si>
  <si>
    <t>Master + autre</t>
  </si>
  <si>
    <t>Nous vous remercions d’adresser vos observations  
et suggestions éventuelles à : 
emploi.scientifique@recherche.gouv.fr</t>
  </si>
  <si>
    <t xml:space="preserve">Groupes d'entreprises ou grandes entreprises &gt;= 5000 </t>
  </si>
  <si>
    <t>En emploi dans l’entreprise partenaire de la Cifre</t>
  </si>
  <si>
    <t>En emploi dans une autre entreprise</t>
  </si>
  <si>
    <t>En emploi dans un organisme public</t>
  </si>
  <si>
    <t>En recherche d’emploi depuis la Cifre</t>
  </si>
  <si>
    <t>Retour au pays</t>
  </si>
  <si>
    <t>VIE ou VIA</t>
  </si>
  <si>
    <t>Année de fin de Cifre</t>
  </si>
  <si>
    <t>Thèse soutenue</t>
  </si>
  <si>
    <t>Encore à soutenir</t>
  </si>
  <si>
    <t>Jamais soutenue</t>
  </si>
  <si>
    <t>Devenir à 1 an</t>
  </si>
  <si>
    <t>Devenir à 5 ans</t>
  </si>
  <si>
    <t>Reste union Européenne</t>
  </si>
  <si>
    <t>Sous-total entreprise</t>
  </si>
  <si>
    <t>Sciences humaines et sociales</t>
  </si>
  <si>
    <t>Volontairement sans activité professionnelle</t>
  </si>
  <si>
    <t>Proceeding de congrès internationaux</t>
  </si>
  <si>
    <t>Proceeding de congrès nationaux</t>
  </si>
  <si>
    <t>Brevets</t>
  </si>
  <si>
    <t>Communication sous forme de poster</t>
  </si>
  <si>
    <t>Prix ou reconnaissance décerné(s)</t>
  </si>
  <si>
    <t>% 2017</t>
  </si>
  <si>
    <t>Cumul 2000-2017</t>
  </si>
  <si>
    <t>Taux de succés</t>
  </si>
  <si>
    <t>Employeur</t>
  </si>
  <si>
    <t>Effectifs</t>
  </si>
  <si>
    <t>Nouveaux 
en 2015</t>
  </si>
  <si>
    <t>Nouveaux 
en 2016</t>
  </si>
  <si>
    <t>Employeurs</t>
  </si>
  <si>
    <t>Nombres d'employeurs en 2017</t>
  </si>
  <si>
    <t>Les Cifre en 2017, selon la typologie des employeurs</t>
  </si>
  <si>
    <t xml:space="preserve">Ensemble
</t>
  </si>
  <si>
    <t>Région</t>
  </si>
  <si>
    <t>Tranche de salaire</t>
  </si>
  <si>
    <t>Soutenance des thèses Cifre à 1 et 5 ans après la fin du contrat</t>
  </si>
  <si>
    <t>Soutenance à 1 an</t>
  </si>
  <si>
    <t>Soutenance à 5 ans</t>
  </si>
  <si>
    <t>secteur</t>
  </si>
  <si>
    <t>Origine geo</t>
  </si>
  <si>
    <t>Diplômes</t>
  </si>
  <si>
    <t>Salaire</t>
  </si>
  <si>
    <t>IP</t>
  </si>
  <si>
    <t>Part des nouveaux dans le total Cifre allouées</t>
  </si>
  <si>
    <t>Nombre de doctorants par employeur</t>
  </si>
  <si>
    <t>Total Cifre allouées</t>
  </si>
  <si>
    <t>Nombre de doctorants par employeur en 2017</t>
  </si>
  <si>
    <t>Nombre de nouveaux employeurs de Cifre*</t>
  </si>
  <si>
    <t>dont groupes ou grandes entreprises</t>
  </si>
  <si>
    <t>Diplôme(s) antérieur(s)</t>
  </si>
  <si>
    <t>Cifre allouées par domaine regroupé : effectifs</t>
  </si>
  <si>
    <t>Cifre allouées par domaine regroupé : %</t>
  </si>
  <si>
    <t>Domaine scientifique de thèse</t>
  </si>
  <si>
    <t>Domaine regroupé</t>
  </si>
  <si>
    <t>Répartition des 1433 Cifre acceptées en 2017, selon le secteur d'activité</t>
  </si>
  <si>
    <t>Détail pour les PME</t>
  </si>
  <si>
    <t>(*) n'ayant pas employé de Cifre les 5 années précédentes.</t>
  </si>
  <si>
    <t>Nombre de Cifre*</t>
  </si>
  <si>
    <r>
      <t>(**)</t>
    </r>
    <r>
      <rPr>
        <sz val="8"/>
        <rFont val="Arial"/>
        <family val="2"/>
      </rPr>
      <t xml:space="preserve"> ou aussi "taux de renouvellement".</t>
    </r>
  </si>
  <si>
    <t>Répartition des salaires annuels des doctorants Cifre acceptés en 2017</t>
  </si>
  <si>
    <t>Évolution du nombre de Cifre</t>
  </si>
  <si>
    <t>Cifre allouées</t>
  </si>
  <si>
    <r>
      <t xml:space="preserve">Part de nouveaux </t>
    </r>
    <r>
      <rPr>
        <sz val="9"/>
        <rFont val="Arial"/>
        <family val="2"/>
      </rPr>
      <t>(%)</t>
    </r>
    <r>
      <rPr>
        <b/>
        <sz val="9"/>
        <rFont val="Arial"/>
        <family val="2"/>
      </rPr>
      <t>**</t>
    </r>
  </si>
  <si>
    <r>
      <t>Part de nouveaux</t>
    </r>
    <r>
      <rPr>
        <sz val="9"/>
        <rFont val="Arial"/>
        <family val="2"/>
      </rPr>
      <t xml:space="preserve"> (%)</t>
    </r>
    <r>
      <rPr>
        <b/>
        <sz val="9"/>
        <rFont val="Arial"/>
        <family val="2"/>
      </rPr>
      <t>**</t>
    </r>
  </si>
  <si>
    <t>Secteur d'activité</t>
  </si>
  <si>
    <t>Evol Cifre</t>
  </si>
  <si>
    <t>Domaine sc</t>
  </si>
  <si>
    <t>Cifre Employeur</t>
  </si>
  <si>
    <t>Soutenance</t>
  </si>
  <si>
    <t>Doctorants Cifre rénumérés par des nouveaux employeurs*</t>
  </si>
  <si>
    <t>Nombre d'employeurs de Cifre</t>
  </si>
  <si>
    <t>Origine géographique des doctorants Cifre acceptés en 2017</t>
  </si>
  <si>
    <t>Diplôme(s) antérieur(s) des doctorants Cifre acceptés en 2017</t>
  </si>
  <si>
    <t>Parts des doctorants étrangers</t>
  </si>
  <si>
    <r>
      <t xml:space="preserve">Part de nouveaux </t>
    </r>
    <r>
      <rPr>
        <i/>
        <sz val="9"/>
        <rFont val="Arial"/>
        <family val="2"/>
      </rPr>
      <t>(%)</t>
    </r>
    <r>
      <rPr>
        <b/>
        <i/>
        <sz val="9"/>
        <rFont val="Arial"/>
        <family val="2"/>
      </rPr>
      <t xml:space="preserve"> en 2017</t>
    </r>
  </si>
  <si>
    <t>fin en 2014, à +1 an</t>
  </si>
  <si>
    <t>fin en 2015, à +1 an</t>
  </si>
  <si>
    <t>fin en 2010, à +5 ans</t>
  </si>
  <si>
    <t>fin en 2011, à +5 ans</t>
  </si>
  <si>
    <t>Répartition des Cifre allouées, selon le secteur d'activité</t>
  </si>
  <si>
    <t>Origine géographique des doctorants Cifre acceptés</t>
  </si>
  <si>
    <t xml:space="preserve">Publications valorisant des Cifre terminées en 2011 et 2015 </t>
  </si>
  <si>
    <t>Situation par rapport à l'emploi de différentes générations de Cifre</t>
  </si>
  <si>
    <t>Répartition des Cifre allouées par domaine scientifique regroupé</t>
  </si>
  <si>
    <t>Répartition des Cifre allouées par domaine scientifique (en %)</t>
  </si>
  <si>
    <t>Total 1ères inscriptions en doctorat, rentrée 2016</t>
  </si>
  <si>
    <t>Ecarts Cifre/total, 2016</t>
  </si>
  <si>
    <t xml:space="preserve">                Année de fin de Cifre    </t>
  </si>
  <si>
    <t>Situtation</t>
  </si>
  <si>
    <t>Source : ANRT et MESRI-DGRI C2.</t>
  </si>
  <si>
    <t xml:space="preserve">Source : ANRT et MESRI-DGRI C2.
</t>
  </si>
  <si>
    <t xml:space="preserve">Nouveaux 
en 2017 </t>
  </si>
  <si>
    <t>Nouveaux
en 2017</t>
  </si>
  <si>
    <t>Fin en 2011, à +5 ans</t>
  </si>
  <si>
    <t>Fin en 2015, à +1 an</t>
  </si>
  <si>
    <t>Nouveaux en 2015</t>
  </si>
  <si>
    <t>Nouveaux en 2016</t>
  </si>
  <si>
    <t>Nombre de nouveaux employeurs de Cifre</t>
  </si>
  <si>
    <t>Écart 2017 / 2013</t>
  </si>
  <si>
    <t>secteur 17</t>
  </si>
  <si>
    <t>Origine geo 17</t>
  </si>
  <si>
    <t>Publications</t>
  </si>
  <si>
    <t xml:space="preserve">Communications dans des 
congrès internationaux  </t>
  </si>
  <si>
    <t>Communications dans 
des congrès nationaux</t>
  </si>
  <si>
    <t>04 : Répartition des 1433 Cifre acceptées en 2017, selon le secteur d'activité de l'employeur</t>
  </si>
  <si>
    <t>05 : Origine géographique des doctorants Cifre acceptés en 2017</t>
  </si>
  <si>
    <t>06 : Diplôme(s) antérieur(s) des doctorants Cifre acceptés en 2017</t>
  </si>
  <si>
    <t>08 : Soutenance des thèses Cifre à 1 et 5 ans après la fin du contrat</t>
  </si>
  <si>
    <t xml:space="preserve">Origine géographique des doctorants Cifre acceptés </t>
  </si>
  <si>
    <t>Évolution des Cifre allouées selon le type d'employeur</t>
  </si>
  <si>
    <t xml:space="preserve">Évolution des Cifre acceptées par domaine scientifique </t>
  </si>
  <si>
    <t xml:space="preserve">Publications internationales
de rang A (premier auteur), 
ou des brevets (co-inventeur)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</si>
</sst>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0.0%"/>
    <numFmt numFmtId="165" formatCode="0.0"/>
  </numFmts>
  <fonts count="4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0"/>
      <color theme="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sz val="9.8000000000000007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Tahoma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i/>
      <sz val="9"/>
      <color indexed="8"/>
      <name val="Tahoma"/>
      <family val="2"/>
    </font>
    <font>
      <b/>
      <sz val="8"/>
      <color rgb="FF00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6" fillId="2" borderId="7" applyNumberFormat="0" applyFont="0" applyAlignment="0" applyProtection="0"/>
    <xf numFmtId="0" fontId="4" fillId="0" borderId="0"/>
    <xf numFmtId="0" fontId="15" fillId="0" borderId="0"/>
    <xf numFmtId="0" fontId="16" fillId="0" borderId="0"/>
    <xf numFmtId="0" fontId="2" fillId="0" borderId="0"/>
    <xf numFmtId="0" fontId="15" fillId="0" borderId="0" applyProtection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39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9" fontId="0" fillId="0" borderId="1" xfId="0" applyNumberFormat="1" applyBorder="1"/>
    <xf numFmtId="9" fontId="0" fillId="0" borderId="0" xfId="0" applyNumberFormat="1"/>
    <xf numFmtId="0" fontId="4" fillId="0" borderId="0" xfId="0" applyFont="1" applyAlignment="1"/>
    <xf numFmtId="0" fontId="19" fillId="0" borderId="0" xfId="0" applyFont="1" applyAlignment="1">
      <alignment horizontal="left" vertical="center" readingOrder="1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Border="1"/>
    <xf numFmtId="0" fontId="11" fillId="0" borderId="0" xfId="6" applyFont="1"/>
    <xf numFmtId="0" fontId="12" fillId="0" borderId="0" xfId="6" applyFont="1"/>
    <xf numFmtId="0" fontId="15" fillId="0" borderId="0" xfId="3"/>
    <xf numFmtId="0" fontId="0" fillId="4" borderId="0" xfId="0" applyFill="1" applyBorder="1" applyAlignment="1"/>
    <xf numFmtId="0" fontId="6" fillId="4" borderId="0" xfId="7" applyFont="1" applyFill="1" applyBorder="1" applyAlignment="1"/>
    <xf numFmtId="49" fontId="1" fillId="0" borderId="0" xfId="13" applyNumberFormat="1" applyFont="1"/>
    <xf numFmtId="49" fontId="1" fillId="0" borderId="0" xfId="13" applyNumberFormat="1" applyFont="1" applyAlignment="1">
      <alignment wrapText="1"/>
    </xf>
    <xf numFmtId="49" fontId="26" fillId="0" borderId="0" xfId="13" applyNumberFormat="1" applyFont="1" applyAlignment="1">
      <alignment horizontal="justify" vertical="center"/>
    </xf>
    <xf numFmtId="49" fontId="27" fillId="0" borderId="0" xfId="13" applyNumberFormat="1" applyFont="1"/>
    <xf numFmtId="49" fontId="27" fillId="0" borderId="0" xfId="13" applyNumberFormat="1" applyFont="1" applyAlignment="1">
      <alignment horizontal="center" wrapText="1"/>
    </xf>
    <xf numFmtId="0" fontId="1" fillId="0" borderId="0" xfId="0" applyFont="1"/>
    <xf numFmtId="0" fontId="1" fillId="4" borderId="0" xfId="0" applyFont="1" applyFill="1" applyBorder="1" applyAlignment="1">
      <alignment horizontal="center" wrapText="1"/>
    </xf>
    <xf numFmtId="9" fontId="1" fillId="4" borderId="0" xfId="0" applyNumberFormat="1" applyFon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0" fontId="6" fillId="4" borderId="0" xfId="8" applyFont="1" applyFill="1" applyBorder="1" applyAlignment="1">
      <alignment horizontal="right"/>
    </xf>
    <xf numFmtId="164" fontId="6" fillId="4" borderId="0" xfId="8" applyNumberFormat="1" applyFont="1" applyFill="1" applyBorder="1" applyAlignment="1">
      <alignment horizontal="right"/>
    </xf>
    <xf numFmtId="164" fontId="0" fillId="4" borderId="0" xfId="10" applyNumberFormat="1" applyFont="1" applyFill="1" applyBorder="1" applyAlignment="1"/>
    <xf numFmtId="0" fontId="6" fillId="4" borderId="0" xfId="7" applyFont="1" applyFill="1" applyBorder="1" applyAlignment="1">
      <alignment horizontal="right"/>
    </xf>
    <xf numFmtId="164" fontId="1" fillId="4" borderId="0" xfId="10" applyNumberFormat="1" applyFont="1" applyFill="1" applyBorder="1" applyAlignment="1"/>
    <xf numFmtId="9" fontId="0" fillId="4" borderId="0" xfId="10" applyFont="1" applyFill="1" applyBorder="1" applyAlignment="1"/>
    <xf numFmtId="165" fontId="0" fillId="0" borderId="0" xfId="0" applyNumberFormat="1" applyAlignment="1"/>
    <xf numFmtId="165" fontId="0" fillId="0" borderId="0" xfId="0" applyNumberFormat="1"/>
    <xf numFmtId="164" fontId="0" fillId="0" borderId="0" xfId="0" applyNumberFormat="1" applyBorder="1"/>
    <xf numFmtId="0" fontId="7" fillId="0" borderId="0" xfId="0" applyFont="1" applyBorder="1"/>
    <xf numFmtId="0" fontId="0" fillId="0" borderId="6" xfId="0" applyBorder="1"/>
    <xf numFmtId="0" fontId="14" fillId="0" borderId="0" xfId="0" applyFont="1" applyAlignment="1">
      <alignment vertical="center" wrapText="1"/>
    </xf>
    <xf numFmtId="0" fontId="27" fillId="0" borderId="0" xfId="0" applyFont="1" applyAlignment="1"/>
    <xf numFmtId="0" fontId="0" fillId="4" borderId="0" xfId="0" applyFill="1"/>
    <xf numFmtId="0" fontId="5" fillId="4" borderId="0" xfId="0" applyFont="1" applyFill="1"/>
    <xf numFmtId="0" fontId="5" fillId="4" borderId="0" xfId="0" applyFont="1" applyFill="1" applyBorder="1" applyAlignment="1">
      <alignment vertical="center" wrapText="1"/>
    </xf>
    <xf numFmtId="0" fontId="29" fillId="0" borderId="0" xfId="0" applyFont="1"/>
    <xf numFmtId="0" fontId="29" fillId="0" borderId="0" xfId="0" applyFont="1" applyBorder="1"/>
    <xf numFmtId="0" fontId="5" fillId="0" borderId="0" xfId="0" applyFont="1" applyBorder="1"/>
    <xf numFmtId="9" fontId="0" fillId="4" borderId="0" xfId="9" applyFont="1" applyFill="1"/>
    <xf numFmtId="10" fontId="0" fillId="4" borderId="0" xfId="9" applyNumberFormat="1" applyFont="1" applyFill="1"/>
    <xf numFmtId="0" fontId="1" fillId="4" borderId="0" xfId="0" applyFont="1" applyFill="1"/>
    <xf numFmtId="49" fontId="31" fillId="0" borderId="10" xfId="6" applyNumberFormat="1" applyFont="1" applyBorder="1"/>
    <xf numFmtId="3" fontId="31" fillId="0" borderId="10" xfId="6" applyNumberFormat="1" applyFont="1" applyBorder="1" applyAlignment="1">
      <alignment horizontal="right"/>
    </xf>
    <xf numFmtId="9" fontId="31" fillId="0" borderId="6" xfId="11" applyFont="1" applyBorder="1"/>
    <xf numFmtId="3" fontId="31" fillId="0" borderId="10" xfId="6" applyNumberFormat="1" applyFont="1" applyFill="1" applyBorder="1" applyAlignment="1">
      <alignment horizontal="right"/>
    </xf>
    <xf numFmtId="0" fontId="9" fillId="3" borderId="1" xfId="2" applyFont="1" applyFill="1" applyBorder="1" applyAlignment="1">
      <alignment horizontal="left" vertical="center" readingOrder="1"/>
    </xf>
    <xf numFmtId="0" fontId="9" fillId="3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2" applyFont="1" applyBorder="1"/>
    <xf numFmtId="0" fontId="10" fillId="0" borderId="1" xfId="0" applyFont="1" applyBorder="1"/>
    <xf numFmtId="0" fontId="9" fillId="0" borderId="1" xfId="0" applyFont="1" applyBorder="1"/>
    <xf numFmtId="0" fontId="5" fillId="0" borderId="8" xfId="0" applyFont="1" applyBorder="1" applyAlignment="1"/>
    <xf numFmtId="9" fontId="0" fillId="0" borderId="1" xfId="9" applyFont="1" applyBorder="1"/>
    <xf numFmtId="0" fontId="10" fillId="4" borderId="1" xfId="0" applyFont="1" applyFill="1" applyBorder="1"/>
    <xf numFmtId="9" fontId="10" fillId="0" borderId="1" xfId="9" applyFont="1" applyBorder="1"/>
    <xf numFmtId="165" fontId="37" fillId="4" borderId="0" xfId="0" applyNumberFormat="1" applyFont="1" applyFill="1" applyBorder="1" applyAlignment="1" applyProtection="1">
      <alignment vertical="top" wrapText="1" readingOrder="1"/>
      <protection locked="0"/>
    </xf>
    <xf numFmtId="0" fontId="10" fillId="0" borderId="0" xfId="0" applyFont="1" applyBorder="1"/>
    <xf numFmtId="165" fontId="10" fillId="0" borderId="0" xfId="0" applyNumberFormat="1" applyFont="1" applyBorder="1"/>
    <xf numFmtId="0" fontId="0" fillId="0" borderId="8" xfId="0" applyBorder="1"/>
    <xf numFmtId="0" fontId="9" fillId="3" borderId="1" xfId="0" applyFont="1" applyFill="1" applyBorder="1" applyAlignment="1">
      <alignment horizontal="center" vertical="center" wrapText="1"/>
    </xf>
    <xf numFmtId="9" fontId="10" fillId="0" borderId="1" xfId="0" applyNumberFormat="1" applyFont="1" applyBorder="1"/>
    <xf numFmtId="0" fontId="37" fillId="4" borderId="2" xfId="0" applyFont="1" applyFill="1" applyBorder="1" applyAlignment="1" applyProtection="1">
      <alignment vertical="top" wrapText="1" readingOrder="1"/>
      <protection locked="0"/>
    </xf>
    <xf numFmtId="0" fontId="10" fillId="0" borderId="13" xfId="0" applyFont="1" applyBorder="1"/>
    <xf numFmtId="0" fontId="10" fillId="0" borderId="5" xfId="0" applyFont="1" applyBorder="1"/>
    <xf numFmtId="9" fontId="9" fillId="3" borderId="1" xfId="0" quotePrefix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wrapText="1"/>
    </xf>
    <xf numFmtId="9" fontId="10" fillId="4" borderId="1" xfId="9" applyFont="1" applyFill="1" applyBorder="1"/>
    <xf numFmtId="0" fontId="10" fillId="4" borderId="1" xfId="0" applyFont="1" applyFill="1" applyBorder="1" applyAlignment="1">
      <alignment horizontal="left" vertical="center" wrapText="1"/>
    </xf>
    <xf numFmtId="0" fontId="10" fillId="4" borderId="1" xfId="2" applyFont="1" applyFill="1" applyBorder="1"/>
    <xf numFmtId="0" fontId="9" fillId="3" borderId="1" xfId="2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/>
    <xf numFmtId="0" fontId="9" fillId="0" borderId="1" xfId="0" applyFont="1" applyBorder="1" applyAlignment="1"/>
    <xf numFmtId="0" fontId="9" fillId="0" borderId="1" xfId="2" applyFont="1" applyBorder="1"/>
    <xf numFmtId="9" fontId="9" fillId="0" borderId="1" xfId="11" applyFont="1" applyBorder="1"/>
    <xf numFmtId="9" fontId="9" fillId="0" borderId="1" xfId="10" applyFont="1" applyBorder="1" applyAlignment="1"/>
    <xf numFmtId="9" fontId="9" fillId="0" borderId="1" xfId="0" applyNumberFormat="1" applyFont="1" applyBorder="1" applyAlignment="1"/>
    <xf numFmtId="0" fontId="10" fillId="0" borderId="1" xfId="0" applyFont="1" applyBorder="1" applyAlignment="1">
      <alignment vertical="top"/>
    </xf>
    <xf numFmtId="9" fontId="10" fillId="0" borderId="1" xfId="9" applyFont="1" applyBorder="1" applyAlignment="1">
      <alignment horizontal="center" vertical="top"/>
    </xf>
    <xf numFmtId="0" fontId="27" fillId="0" borderId="0" xfId="0" applyFont="1" applyBorder="1" applyAlignment="1"/>
    <xf numFmtId="0" fontId="10" fillId="0" borderId="1" xfId="0" applyFont="1" applyFill="1" applyBorder="1" applyAlignment="1">
      <alignment horizontal="center" vertical="top"/>
    </xf>
    <xf numFmtId="9" fontId="10" fillId="0" borderId="1" xfId="9" applyFont="1" applyBorder="1" applyAlignment="1">
      <alignment vertical="center"/>
    </xf>
    <xf numFmtId="0" fontId="25" fillId="3" borderId="1" xfId="0" applyFont="1" applyFill="1" applyBorder="1" applyAlignment="1">
      <alignment horizontal="left" vertical="center" readingOrder="1"/>
    </xf>
    <xf numFmtId="6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7" fillId="0" borderId="0" xfId="0" applyFont="1"/>
    <xf numFmtId="0" fontId="38" fillId="0" borderId="1" xfId="4" applyFont="1" applyBorder="1" applyAlignment="1">
      <alignment wrapText="1"/>
    </xf>
    <xf numFmtId="9" fontId="38" fillId="0" borderId="1" xfId="16" applyNumberFormat="1" applyFont="1" applyBorder="1" applyAlignment="1"/>
    <xf numFmtId="9" fontId="38" fillId="0" borderId="1" xfId="4" applyNumberFormat="1" applyFont="1" applyBorder="1" applyAlignment="1"/>
    <xf numFmtId="0" fontId="38" fillId="0" borderId="1" xfId="16" applyFont="1" applyBorder="1" applyAlignment="1">
      <alignment wrapText="1"/>
    </xf>
    <xf numFmtId="0" fontId="9" fillId="3" borderId="1" xfId="15" applyFont="1" applyFill="1" applyBorder="1"/>
    <xf numFmtId="0" fontId="9" fillId="3" borderId="1" xfId="0" applyFont="1" applyFill="1" applyBorder="1"/>
    <xf numFmtId="0" fontId="30" fillId="3" borderId="1" xfId="6" applyFont="1" applyFill="1" applyBorder="1" applyAlignment="1">
      <alignment horizontal="center" vertical="center" wrapText="1"/>
    </xf>
    <xf numFmtId="0" fontId="30" fillId="3" borderId="5" xfId="6" applyFont="1" applyFill="1" applyBorder="1" applyAlignment="1">
      <alignment horizontal="center" vertical="center" wrapText="1"/>
    </xf>
    <xf numFmtId="49" fontId="31" fillId="0" borderId="10" xfId="6" applyNumberFormat="1" applyFont="1" applyFill="1" applyBorder="1"/>
    <xf numFmtId="9" fontId="31" fillId="0" borderId="6" xfId="11" applyFont="1" applyFill="1" applyBorder="1"/>
    <xf numFmtId="1" fontId="31" fillId="0" borderId="10" xfId="6" applyNumberFormat="1" applyFont="1" applyFill="1" applyBorder="1" applyAlignment="1">
      <alignment horizontal="right"/>
    </xf>
    <xf numFmtId="0" fontId="34" fillId="0" borderId="8" xfId="0" applyFont="1" applyBorder="1" applyAlignment="1">
      <alignment vertical="center" readingOrder="1"/>
    </xf>
    <xf numFmtId="0" fontId="9" fillId="0" borderId="0" xfId="0" applyFont="1" applyBorder="1" applyAlignment="1">
      <alignment horizontal="right" vertical="center"/>
    </xf>
    <xf numFmtId="9" fontId="9" fillId="4" borderId="0" xfId="9" applyFont="1" applyFill="1" applyBorder="1" applyAlignment="1">
      <alignment horizontal="right" vertical="center"/>
    </xf>
    <xf numFmtId="9" fontId="9" fillId="4" borderId="0" xfId="9" applyFont="1" applyFill="1" applyBorder="1"/>
    <xf numFmtId="0" fontId="9" fillId="0" borderId="0" xfId="0" applyFont="1" applyBorder="1"/>
    <xf numFmtId="164" fontId="9" fillId="0" borderId="0" xfId="0" applyNumberFormat="1" applyFont="1" applyBorder="1"/>
    <xf numFmtId="0" fontId="31" fillId="0" borderId="1" xfId="7" applyFont="1" applyFill="1" applyBorder="1" applyAlignment="1"/>
    <xf numFmtId="0" fontId="31" fillId="0" borderId="1" xfId="8" applyFont="1" applyFill="1" applyBorder="1" applyAlignment="1">
      <alignment horizontal="right"/>
    </xf>
    <xf numFmtId="9" fontId="31" fillId="0" borderId="1" xfId="9" applyFont="1" applyFill="1" applyBorder="1" applyAlignment="1">
      <alignment horizontal="right"/>
    </xf>
    <xf numFmtId="9" fontId="31" fillId="0" borderId="1" xfId="8" applyNumberFormat="1" applyFont="1" applyFill="1" applyBorder="1" applyAlignment="1">
      <alignment horizontal="right"/>
    </xf>
    <xf numFmtId="0" fontId="31" fillId="0" borderId="1" xfId="7" applyFont="1" applyFill="1" applyBorder="1" applyAlignment="1">
      <alignment horizontal="right"/>
    </xf>
    <xf numFmtId="9" fontId="30" fillId="0" borderId="1" xfId="9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/>
    <xf numFmtId="0" fontId="37" fillId="4" borderId="1" xfId="0" applyFont="1" applyFill="1" applyBorder="1" applyAlignment="1" applyProtection="1">
      <alignment vertical="center" wrapText="1" readingOrder="1"/>
      <protection locked="0"/>
    </xf>
    <xf numFmtId="0" fontId="10" fillId="4" borderId="1" xfId="0" applyFont="1" applyFill="1" applyBorder="1" applyAlignment="1"/>
    <xf numFmtId="0" fontId="9" fillId="0" borderId="0" xfId="0" applyFont="1" applyBorder="1" applyAlignment="1"/>
    <xf numFmtId="0" fontId="9" fillId="3" borderId="5" xfId="0" applyFont="1" applyFill="1" applyBorder="1" applyAlignment="1">
      <alignment horizontal="center" vertical="center" wrapText="1"/>
    </xf>
    <xf numFmtId="9" fontId="10" fillId="4" borderId="5" xfId="9" applyFont="1" applyFill="1" applyBorder="1" applyAlignment="1"/>
    <xf numFmtId="9" fontId="10" fillId="4" borderId="1" xfId="9" applyFont="1" applyFill="1" applyBorder="1" applyAlignment="1"/>
    <xf numFmtId="0" fontId="10" fillId="4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9" fontId="10" fillId="4" borderId="1" xfId="9" applyFont="1" applyFill="1" applyBorder="1" applyAlignment="1">
      <alignment horizontal="right"/>
    </xf>
    <xf numFmtId="0" fontId="37" fillId="4" borderId="1" xfId="0" applyFont="1" applyFill="1" applyBorder="1" applyAlignment="1" applyProtection="1">
      <alignment horizontal="right" wrapText="1" readingOrder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9" fillId="0" borderId="0" xfId="0" applyFont="1" applyAlignment="1">
      <alignment vertical="center" readingOrder="1"/>
    </xf>
    <xf numFmtId="49" fontId="30" fillId="3" borderId="1" xfId="6" applyNumberFormat="1" applyFont="1" applyFill="1" applyBorder="1" applyAlignment="1">
      <alignment horizontal="center" vertical="center"/>
    </xf>
    <xf numFmtId="0" fontId="33" fillId="0" borderId="1" xfId="2" applyFont="1" applyBorder="1" applyAlignment="1">
      <alignment wrapText="1" readingOrder="1"/>
    </xf>
    <xf numFmtId="0" fontId="37" fillId="4" borderId="1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left" vertical="center"/>
    </xf>
    <xf numFmtId="0" fontId="31" fillId="4" borderId="1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/>
    <xf numFmtId="0" fontId="1" fillId="0" borderId="0" xfId="0" applyFont="1" applyBorder="1"/>
    <xf numFmtId="0" fontId="31" fillId="4" borderId="1" xfId="0" applyFont="1" applyFill="1" applyBorder="1" applyAlignment="1" applyProtection="1">
      <alignment wrapText="1" readingOrder="1"/>
      <protection locked="0"/>
    </xf>
    <xf numFmtId="0" fontId="9" fillId="0" borderId="9" xfId="0" applyFont="1" applyBorder="1"/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4" borderId="15" xfId="2" applyFont="1" applyFill="1" applyBorder="1"/>
    <xf numFmtId="0" fontId="30" fillId="0" borderId="9" xfId="6" applyFont="1" applyFill="1" applyBorder="1" applyAlignment="1">
      <alignment wrapText="1"/>
    </xf>
    <xf numFmtId="49" fontId="31" fillId="0" borderId="16" xfId="6" applyNumberFormat="1" applyFont="1" applyFill="1" applyBorder="1"/>
    <xf numFmtId="3" fontId="31" fillId="0" borderId="16" xfId="6" applyNumberFormat="1" applyFont="1" applyFill="1" applyBorder="1" applyAlignment="1">
      <alignment horizontal="right"/>
    </xf>
    <xf numFmtId="1" fontId="31" fillId="0" borderId="16" xfId="6" applyNumberFormat="1" applyFont="1" applyFill="1" applyBorder="1" applyAlignment="1">
      <alignment horizontal="right"/>
    </xf>
    <xf numFmtId="9" fontId="31" fillId="0" borderId="17" xfId="11" applyFont="1" applyFill="1" applyBorder="1"/>
    <xf numFmtId="0" fontId="17" fillId="0" borderId="9" xfId="2" applyFont="1" applyBorder="1" applyAlignment="1">
      <alignment readingOrder="1"/>
    </xf>
    <xf numFmtId="0" fontId="33" fillId="0" borderId="15" xfId="2" applyFont="1" applyBorder="1" applyAlignment="1">
      <alignment wrapText="1" readingOrder="1"/>
    </xf>
    <xf numFmtId="0" fontId="10" fillId="0" borderId="15" xfId="2" applyFont="1" applyBorder="1"/>
    <xf numFmtId="0" fontId="10" fillId="0" borderId="15" xfId="0" applyFont="1" applyBorder="1"/>
    <xf numFmtId="9" fontId="9" fillId="0" borderId="9" xfId="0" applyNumberFormat="1" applyFont="1" applyBorder="1"/>
    <xf numFmtId="9" fontId="9" fillId="0" borderId="9" xfId="9" applyFont="1" applyBorder="1"/>
    <xf numFmtId="9" fontId="10" fillId="0" borderId="15" xfId="9" applyFont="1" applyBorder="1"/>
    <xf numFmtId="9" fontId="5" fillId="0" borderId="9" xfId="9" applyFont="1" applyBorder="1"/>
    <xf numFmtId="9" fontId="5" fillId="0" borderId="9" xfId="0" applyNumberFormat="1" applyFont="1" applyBorder="1"/>
    <xf numFmtId="9" fontId="0" fillId="0" borderId="15" xfId="9" applyFont="1" applyBorder="1"/>
    <xf numFmtId="9" fontId="0" fillId="0" borderId="15" xfId="0" applyNumberFormat="1" applyBorder="1"/>
    <xf numFmtId="0" fontId="0" fillId="0" borderId="9" xfId="0" applyBorder="1"/>
    <xf numFmtId="0" fontId="9" fillId="0" borderId="9" xfId="0" applyFont="1" applyBorder="1" applyAlignment="1"/>
    <xf numFmtId="0" fontId="10" fillId="4" borderId="15" xfId="0" applyFont="1" applyFill="1" applyBorder="1" applyAlignment="1">
      <alignment wrapText="1"/>
    </xf>
    <xf numFmtId="0" fontId="10" fillId="4" borderId="15" xfId="0" applyFont="1" applyFill="1" applyBorder="1" applyAlignment="1"/>
    <xf numFmtId="0" fontId="10" fillId="0" borderId="15" xfId="0" applyFont="1" applyBorder="1" applyAlignment="1"/>
    <xf numFmtId="164" fontId="9" fillId="0" borderId="9" xfId="0" applyNumberFormat="1" applyFont="1" applyBorder="1" applyAlignment="1"/>
    <xf numFmtId="9" fontId="10" fillId="0" borderId="15" xfId="0" applyNumberFormat="1" applyFont="1" applyBorder="1" applyAlignment="1"/>
    <xf numFmtId="0" fontId="9" fillId="4" borderId="9" xfId="0" applyFont="1" applyFill="1" applyBorder="1" applyAlignment="1">
      <alignment horizontal="left" vertical="center"/>
    </xf>
    <xf numFmtId="9" fontId="9" fillId="4" borderId="9" xfId="9" applyFont="1" applyFill="1" applyBorder="1" applyAlignment="1">
      <alignment horizontal="right"/>
    </xf>
    <xf numFmtId="0" fontId="10" fillId="4" borderId="15" xfId="0" applyFont="1" applyFill="1" applyBorder="1" applyAlignment="1">
      <alignment horizontal="right"/>
    </xf>
    <xf numFmtId="0" fontId="10" fillId="0" borderId="15" xfId="0" applyFont="1" applyBorder="1" applyAlignment="1">
      <alignment horizontal="right"/>
    </xf>
    <xf numFmtId="9" fontId="10" fillId="4" borderId="15" xfId="9" applyFont="1" applyFill="1" applyBorder="1" applyAlignment="1">
      <alignment horizontal="right"/>
    </xf>
    <xf numFmtId="0" fontId="9" fillId="4" borderId="9" xfId="0" applyFont="1" applyFill="1" applyBorder="1"/>
    <xf numFmtId="0" fontId="9" fillId="4" borderId="9" xfId="0" applyFont="1" applyFill="1" applyBorder="1" applyAlignment="1"/>
    <xf numFmtId="9" fontId="9" fillId="4" borderId="9" xfId="9" applyFont="1" applyFill="1" applyBorder="1" applyAlignment="1"/>
    <xf numFmtId="9" fontId="10" fillId="4" borderId="15" xfId="9" applyFont="1" applyFill="1" applyBorder="1" applyAlignment="1"/>
    <xf numFmtId="9" fontId="9" fillId="4" borderId="9" xfId="9" applyFont="1" applyFill="1" applyBorder="1"/>
    <xf numFmtId="9" fontId="10" fillId="4" borderId="15" xfId="9" applyFont="1" applyFill="1" applyBorder="1"/>
    <xf numFmtId="164" fontId="9" fillId="0" borderId="9" xfId="0" applyNumberFormat="1" applyFont="1" applyBorder="1"/>
    <xf numFmtId="9" fontId="10" fillId="0" borderId="15" xfId="0" applyNumberFormat="1" applyFont="1" applyBorder="1"/>
    <xf numFmtId="0" fontId="15" fillId="0" borderId="0" xfId="3" applyBorder="1"/>
    <xf numFmtId="0" fontId="10" fillId="4" borderId="1" xfId="2" applyFont="1" applyFill="1" applyBorder="1" applyAlignment="1">
      <alignment horizontal="right"/>
    </xf>
    <xf numFmtId="0" fontId="10" fillId="4" borderId="15" xfId="2" applyFont="1" applyFill="1" applyBorder="1" applyAlignment="1">
      <alignment horizontal="right"/>
    </xf>
    <xf numFmtId="0" fontId="9" fillId="0" borderId="9" xfId="0" applyFont="1" applyBorder="1" applyAlignment="1">
      <alignment vertical="top"/>
    </xf>
    <xf numFmtId="0" fontId="9" fillId="0" borderId="9" xfId="0" applyFont="1" applyBorder="1" applyAlignment="1">
      <alignment horizontal="center" vertical="top"/>
    </xf>
    <xf numFmtId="9" fontId="9" fillId="0" borderId="9" xfId="9" applyFont="1" applyBorder="1" applyAlignment="1">
      <alignment horizontal="center" vertical="top"/>
    </xf>
    <xf numFmtId="0" fontId="10" fillId="0" borderId="15" xfId="0" applyFont="1" applyFill="1" applyBorder="1" applyAlignment="1">
      <alignment horizontal="center"/>
    </xf>
    <xf numFmtId="9" fontId="10" fillId="0" borderId="15" xfId="9" applyFont="1" applyBorder="1" applyAlignment="1">
      <alignment horizontal="center" vertical="top"/>
    </xf>
    <xf numFmtId="3" fontId="12" fillId="0" borderId="0" xfId="6" applyNumberFormat="1" applyFont="1"/>
    <xf numFmtId="9" fontId="9" fillId="0" borderId="0" xfId="0" applyNumberFormat="1" applyFont="1" applyBorder="1" applyAlignment="1"/>
    <xf numFmtId="0" fontId="40" fillId="0" borderId="1" xfId="0" applyFont="1" applyBorder="1" applyAlignment="1">
      <alignment wrapText="1"/>
    </xf>
    <xf numFmtId="9" fontId="10" fillId="0" borderId="1" xfId="11" applyNumberFormat="1" applyFont="1" applyBorder="1"/>
    <xf numFmtId="9" fontId="40" fillId="0" borderId="1" xfId="9" applyFont="1" applyBorder="1" applyAlignment="1"/>
    <xf numFmtId="9" fontId="40" fillId="0" borderId="1" xfId="0" applyNumberFormat="1" applyFont="1" applyBorder="1" applyAlignment="1"/>
    <xf numFmtId="9" fontId="40" fillId="0" borderId="15" xfId="0" applyNumberFormat="1" applyFont="1" applyBorder="1" applyAlignment="1"/>
    <xf numFmtId="0" fontId="42" fillId="4" borderId="1" xfId="0" applyFont="1" applyFill="1" applyBorder="1" applyAlignment="1" applyProtection="1">
      <alignment horizontal="left" vertical="top" wrapText="1" readingOrder="1"/>
      <protection locked="0"/>
    </xf>
    <xf numFmtId="165" fontId="43" fillId="4" borderId="1" xfId="0" applyNumberFormat="1" applyFont="1" applyFill="1" applyBorder="1" applyAlignment="1" applyProtection="1">
      <alignment wrapText="1"/>
      <protection locked="0"/>
    </xf>
    <xf numFmtId="0" fontId="40" fillId="0" borderId="2" xfId="0" applyFont="1" applyBorder="1" applyAlignment="1"/>
    <xf numFmtId="165" fontId="40" fillId="0" borderId="5" xfId="0" applyNumberFormat="1" applyFont="1" applyBorder="1" applyAlignment="1"/>
    <xf numFmtId="9" fontId="40" fillId="0" borderId="5" xfId="9" applyFont="1" applyBorder="1" applyAlignment="1"/>
    <xf numFmtId="9" fontId="40" fillId="0" borderId="15" xfId="9" applyFont="1" applyBorder="1" applyAlignment="1"/>
    <xf numFmtId="9" fontId="41" fillId="0" borderId="9" xfId="9" applyFont="1" applyBorder="1" applyAlignment="1"/>
    <xf numFmtId="165" fontId="41" fillId="0" borderId="9" xfId="0" applyNumberFormat="1" applyFont="1" applyBorder="1" applyAlignment="1"/>
    <xf numFmtId="165" fontId="40" fillId="0" borderId="1" xfId="0" applyNumberFormat="1" applyFont="1" applyBorder="1" applyAlignment="1"/>
    <xf numFmtId="165" fontId="40" fillId="0" borderId="15" xfId="0" applyNumberFormat="1" applyFont="1" applyBorder="1" applyAlignment="1"/>
    <xf numFmtId="0" fontId="41" fillId="3" borderId="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9" fontId="41" fillId="0" borderId="9" xfId="0" applyNumberFormat="1" applyFont="1" applyBorder="1" applyAlignment="1"/>
    <xf numFmtId="0" fontId="25" fillId="3" borderId="4" xfId="0" applyFont="1" applyFill="1" applyBorder="1" applyAlignment="1">
      <alignment vertical="center" readingOrder="1"/>
    </xf>
    <xf numFmtId="9" fontId="9" fillId="0" borderId="9" xfId="9" applyFont="1" applyBorder="1" applyAlignment="1">
      <alignment horizontal="right"/>
    </xf>
    <xf numFmtId="0" fontId="18" fillId="0" borderId="0" xfId="16" applyFont="1" applyAlignment="1"/>
    <xf numFmtId="0" fontId="18" fillId="0" borderId="0" xfId="4" applyFont="1" applyAlignment="1"/>
    <xf numFmtId="0" fontId="19" fillId="3" borderId="1" xfId="2" applyFont="1" applyFill="1" applyBorder="1" applyAlignment="1">
      <alignment horizontal="center" wrapText="1"/>
    </xf>
    <xf numFmtId="0" fontId="10" fillId="5" borderId="4" xfId="0" applyFont="1" applyFill="1" applyBorder="1" applyAlignment="1"/>
    <xf numFmtId="0" fontId="9" fillId="5" borderId="6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wrapText="1"/>
    </xf>
    <xf numFmtId="9" fontId="38" fillId="0" borderId="1" xfId="2" applyNumberFormat="1" applyFont="1" applyBorder="1" applyAlignment="1">
      <alignment horizontal="right"/>
    </xf>
    <xf numFmtId="0" fontId="10" fillId="0" borderId="1" xfId="2" applyFont="1" applyBorder="1" applyAlignment="1"/>
    <xf numFmtId="0" fontId="9" fillId="0" borderId="15" xfId="2" applyFont="1" applyBorder="1" applyAlignment="1"/>
    <xf numFmtId="9" fontId="25" fillId="0" borderId="15" xfId="2" applyNumberFormat="1" applyFont="1" applyBorder="1" applyAlignment="1">
      <alignment horizontal="right"/>
    </xf>
    <xf numFmtId="0" fontId="9" fillId="0" borderId="9" xfId="2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3" borderId="1" xfId="0" applyFill="1" applyBorder="1"/>
    <xf numFmtId="164" fontId="10" fillId="0" borderId="1" xfId="9" applyNumberFormat="1" applyFont="1" applyBorder="1"/>
    <xf numFmtId="164" fontId="10" fillId="0" borderId="15" xfId="9" applyNumberFormat="1" applyFont="1" applyBorder="1"/>
    <xf numFmtId="164" fontId="9" fillId="0" borderId="9" xfId="9" applyNumberFormat="1" applyFont="1" applyBorder="1"/>
    <xf numFmtId="9" fontId="5" fillId="0" borderId="0" xfId="0" applyNumberFormat="1" applyFont="1" applyBorder="1"/>
    <xf numFmtId="9" fontId="5" fillId="0" borderId="0" xfId="9" applyFont="1" applyBorder="1"/>
    <xf numFmtId="0" fontId="9" fillId="5" borderId="10" xfId="0" applyFont="1" applyFill="1" applyBorder="1" applyAlignment="1"/>
    <xf numFmtId="0" fontId="25" fillId="5" borderId="9" xfId="2" applyFont="1" applyFill="1" applyBorder="1" applyAlignment="1">
      <alignment horizontal="left" wrapText="1"/>
    </xf>
    <xf numFmtId="0" fontId="9" fillId="0" borderId="9" xfId="0" applyFont="1" applyBorder="1" applyAlignment="1">
      <alignment horizontal="left"/>
    </xf>
    <xf numFmtId="0" fontId="44" fillId="5" borderId="9" xfId="2" applyFont="1" applyFill="1" applyBorder="1" applyAlignment="1">
      <alignment horizontal="center" vertical="center" wrapText="1"/>
    </xf>
    <xf numFmtId="0" fontId="44" fillId="5" borderId="12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readingOrder="1"/>
    </xf>
    <xf numFmtId="0" fontId="9" fillId="4" borderId="0" xfId="0" applyFont="1" applyFill="1" applyBorder="1" applyAlignment="1"/>
    <xf numFmtId="9" fontId="30" fillId="0" borderId="1" xfId="8" applyNumberFormat="1" applyFont="1" applyFill="1" applyBorder="1" applyAlignment="1">
      <alignment horizontal="right"/>
    </xf>
    <xf numFmtId="9" fontId="9" fillId="4" borderId="1" xfId="0" applyNumberFormat="1" applyFont="1" applyFill="1" applyBorder="1" applyAlignment="1"/>
    <xf numFmtId="9" fontId="9" fillId="0" borderId="9" xfId="9" applyFont="1" applyBorder="1" applyAlignment="1">
      <alignment vertical="center"/>
    </xf>
    <xf numFmtId="0" fontId="10" fillId="0" borderId="15" xfId="0" applyFont="1" applyBorder="1" applyAlignment="1">
      <alignment horizontal="left"/>
    </xf>
    <xf numFmtId="9" fontId="10" fillId="0" borderId="15" xfId="9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0" xfId="0" applyFont="1" applyFill="1" applyBorder="1" applyAlignment="1">
      <alignment wrapText="1"/>
    </xf>
    <xf numFmtId="0" fontId="5" fillId="4" borderId="0" xfId="2" applyFont="1" applyFill="1" applyBorder="1"/>
    <xf numFmtId="0" fontId="4" fillId="4" borderId="0" xfId="2" applyFill="1" applyBorder="1"/>
    <xf numFmtId="0" fontId="0" fillId="4" borderId="0" xfId="0" applyFill="1" applyBorder="1"/>
    <xf numFmtId="0" fontId="30" fillId="7" borderId="0" xfId="14" applyFont="1" applyFill="1" applyBorder="1" applyAlignment="1">
      <alignment horizontal="left"/>
    </xf>
    <xf numFmtId="0" fontId="30" fillId="7" borderId="0" xfId="14" applyFont="1" applyFill="1" applyBorder="1" applyAlignment="1">
      <alignment horizontal="center" vertical="center" wrapText="1"/>
    </xf>
    <xf numFmtId="0" fontId="31" fillId="4" borderId="0" xfId="14" applyFont="1" applyFill="1" applyBorder="1" applyAlignment="1">
      <alignment horizontal="left" wrapText="1"/>
    </xf>
    <xf numFmtId="9" fontId="31" fillId="4" borderId="0" xfId="10" applyNumberFormat="1" applyFont="1" applyFill="1" applyBorder="1" applyAlignment="1">
      <alignment horizontal="right" wrapText="1"/>
    </xf>
    <xf numFmtId="9" fontId="0" fillId="4" borderId="0" xfId="0" applyNumberFormat="1" applyFill="1" applyBorder="1"/>
    <xf numFmtId="0" fontId="27" fillId="4" borderId="0" xfId="3" applyFont="1" applyFill="1" applyBorder="1" applyAlignment="1">
      <alignment vertical="top"/>
    </xf>
    <xf numFmtId="0" fontId="32" fillId="4" borderId="0" xfId="3" applyFont="1" applyFill="1" applyBorder="1" applyAlignment="1">
      <alignment vertical="top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45" fillId="0" borderId="1" xfId="17" applyFont="1" applyBorder="1" applyAlignment="1">
      <alignment vertical="center"/>
    </xf>
    <xf numFmtId="0" fontId="45" fillId="0" borderId="1" xfId="17" applyFont="1" applyFill="1" applyBorder="1" applyAlignment="1">
      <alignment vertical="center"/>
    </xf>
    <xf numFmtId="0" fontId="27" fillId="0" borderId="1" xfId="0" applyFont="1" applyBorder="1"/>
    <xf numFmtId="49" fontId="25" fillId="0" borderId="0" xfId="13" applyNumberFormat="1" applyFont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22" fillId="0" borderId="0" xfId="13" applyFont="1" applyAlignment="1">
      <alignment horizontal="center"/>
    </xf>
    <xf numFmtId="49" fontId="1" fillId="0" borderId="0" xfId="13" applyNumberFormat="1" applyFont="1" applyAlignment="1">
      <alignment horizontal="center" wrapText="1"/>
    </xf>
    <xf numFmtId="0" fontId="19" fillId="0" borderId="0" xfId="0" applyFont="1" applyBorder="1" applyAlignment="1">
      <alignment horizontal="left" vertical="center" readingOrder="1"/>
    </xf>
    <xf numFmtId="9" fontId="17" fillId="3" borderId="1" xfId="0" applyNumberFormat="1" applyFont="1" applyFill="1" applyBorder="1" applyAlignment="1">
      <alignment horizontal="center" vertical="center" wrapText="1"/>
    </xf>
    <xf numFmtId="9" fontId="30" fillId="0" borderId="12" xfId="9" applyFont="1" applyFill="1" applyBorder="1" applyAlignment="1">
      <alignment vertical="center"/>
    </xf>
    <xf numFmtId="3" fontId="30" fillId="0" borderId="9" xfId="6" applyNumberFormat="1" applyFont="1" applyFill="1" applyBorder="1" applyAlignment="1">
      <alignment horizontal="right" vertical="center"/>
    </xf>
    <xf numFmtId="0" fontId="38" fillId="0" borderId="1" xfId="4" applyFont="1" applyBorder="1" applyAlignment="1">
      <alignment vertical="top" wrapText="1"/>
    </xf>
    <xf numFmtId="9" fontId="38" fillId="0" borderId="1" xfId="16" applyNumberFormat="1" applyFont="1" applyBorder="1" applyAlignment="1">
      <alignment horizontal="right"/>
    </xf>
    <xf numFmtId="9" fontId="38" fillId="0" borderId="1" xfId="16" applyNumberFormat="1" applyFont="1" applyFill="1" applyBorder="1" applyAlignment="1">
      <alignment horizontal="right"/>
    </xf>
    <xf numFmtId="9" fontId="25" fillId="0" borderId="15" xfId="16" applyNumberFormat="1" applyFont="1" applyBorder="1" applyAlignment="1">
      <alignment horizontal="right"/>
    </xf>
    <xf numFmtId="9" fontId="9" fillId="0" borderId="9" xfId="0" applyNumberFormat="1" applyFont="1" applyBorder="1" applyAlignment="1">
      <alignment horizontal="right"/>
    </xf>
    <xf numFmtId="49" fontId="24" fillId="6" borderId="0" xfId="13" applyNumberFormat="1" applyFont="1" applyFill="1" applyAlignment="1">
      <alignment horizontal="left"/>
    </xf>
    <xf numFmtId="49" fontId="21" fillId="0" borderId="0" xfId="13" applyNumberFormat="1" applyFont="1" applyAlignment="1">
      <alignment horizontal="center"/>
    </xf>
    <xf numFmtId="0" fontId="22" fillId="0" borderId="0" xfId="13" applyFont="1" applyAlignment="1">
      <alignment horizontal="center"/>
    </xf>
    <xf numFmtId="49" fontId="1" fillId="0" borderId="0" xfId="13" applyNumberFormat="1" applyFont="1" applyAlignment="1">
      <alignment horizontal="center" wrapText="1"/>
    </xf>
    <xf numFmtId="49" fontId="23" fillId="0" borderId="0" xfId="13" applyNumberFormat="1" applyFont="1" applyAlignment="1">
      <alignment horizontal="center" vertical="center"/>
    </xf>
    <xf numFmtId="49" fontId="24" fillId="6" borderId="8" xfId="13" applyNumberFormat="1" applyFont="1" applyFill="1" applyBorder="1" applyAlignment="1">
      <alignment horizontal="left"/>
    </xf>
    <xf numFmtId="0" fontId="35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 applyProtection="1">
      <alignment horizontal="left" vertical="top" wrapText="1" readingOrder="1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wrapText="1"/>
    </xf>
    <xf numFmtId="0" fontId="41" fillId="3" borderId="9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left"/>
    </xf>
    <xf numFmtId="0" fontId="10" fillId="4" borderId="20" xfId="0" applyFont="1" applyFill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40" fillId="0" borderId="2" xfId="0" applyFont="1" applyBorder="1" applyAlignment="1">
      <alignment horizontal="left"/>
    </xf>
    <xf numFmtId="0" fontId="40" fillId="0" borderId="13" xfId="0" applyFont="1" applyBorder="1" applyAlignment="1">
      <alignment horizontal="left"/>
    </xf>
    <xf numFmtId="0" fontId="40" fillId="0" borderId="5" xfId="0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31" fillId="4" borderId="1" xfId="0" applyFont="1" applyFill="1" applyBorder="1" applyAlignment="1" applyProtection="1">
      <alignment horizontal="left" vertical="top" wrapText="1" readingOrder="1"/>
      <protection locked="0"/>
    </xf>
    <xf numFmtId="0" fontId="10" fillId="4" borderId="15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9" fillId="3" borderId="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19" fillId="0" borderId="8" xfId="0" applyFont="1" applyBorder="1" applyAlignment="1">
      <alignment horizontal="left" vertical="center" wrapText="1" readingOrder="1"/>
    </xf>
    <xf numFmtId="0" fontId="25" fillId="3" borderId="4" xfId="0" applyFont="1" applyFill="1" applyBorder="1" applyAlignment="1">
      <alignment horizontal="left" vertical="center" readingOrder="1"/>
    </xf>
    <xf numFmtId="0" fontId="25" fillId="3" borderId="9" xfId="0" applyFont="1" applyFill="1" applyBorder="1" applyAlignment="1">
      <alignment horizontal="left" vertical="center" readingOrder="1"/>
    </xf>
    <xf numFmtId="0" fontId="17" fillId="3" borderId="2" xfId="3" applyFont="1" applyFill="1" applyBorder="1" applyAlignment="1">
      <alignment horizontal="center" vertical="center"/>
    </xf>
    <xf numFmtId="0" fontId="17" fillId="3" borderId="5" xfId="3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9" fontId="40" fillId="0" borderId="1" xfId="9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readingOrder="1"/>
    </xf>
    <xf numFmtId="0" fontId="19" fillId="0" borderId="0" xfId="0" applyFont="1" applyBorder="1" applyAlignment="1">
      <alignment horizontal="left" vertical="center" wrapText="1" readingOrder="1"/>
    </xf>
    <xf numFmtId="0" fontId="19" fillId="0" borderId="8" xfId="0" applyFont="1" applyBorder="1" applyAlignment="1">
      <alignment horizontal="left" vertical="top" wrapText="1" readingOrder="1"/>
    </xf>
    <xf numFmtId="0" fontId="9" fillId="4" borderId="1" xfId="0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 readingOrder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</cellXfs>
  <cellStyles count="18">
    <cellStyle name="Commentaire 2" xfId="1"/>
    <cellStyle name="Lien hypertexte" xfId="17" builtinId="8"/>
    <cellStyle name="Normal" xfId="0" builtinId="0"/>
    <cellStyle name="Normal 19" xfId="13"/>
    <cellStyle name="Normal 2" xfId="2"/>
    <cellStyle name="Normal 2 2" xfId="3"/>
    <cellStyle name="Normal 2 3" xfId="12"/>
    <cellStyle name="Normal 2 4" xfId="16"/>
    <cellStyle name="Normal 3" xfId="4"/>
    <cellStyle name="Normal 4" xfId="5"/>
    <cellStyle name="Normal 5" xfId="6"/>
    <cellStyle name="Normal 6" xfId="15"/>
    <cellStyle name="Normal_Feuil1 2" xfId="7"/>
    <cellStyle name="Normal_Feuil3" xfId="14"/>
    <cellStyle name="Normal_Origine doct." xfId="8"/>
    <cellStyle name="Pourcentage" xfId="9" builtinId="5"/>
    <cellStyle name="Pourcentage 2" xfId="10"/>
    <cellStyle name="Pourcentage 3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fr-FR" sz="14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01 : Évolution</a:t>
            </a:r>
            <a:r>
              <a:rPr lang="fr-FR" sz="1400" b="1" i="0" u="none" strike="noStrike" baseline="0">
                <a:effectLst/>
              </a:rPr>
              <a:t> </a:t>
            </a:r>
            <a:r>
              <a:rPr lang="fr-FR" sz="1400" b="1"/>
              <a:t>du nombre de Cifre</a:t>
            </a:r>
          </a:p>
        </c:rich>
      </c:tx>
      <c:layout>
        <c:manualLayout>
          <c:xMode val="edge"/>
          <c:yMode val="edge"/>
          <c:x val="0.32495059742580656"/>
          <c:y val="3.39527591277584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26179260370894E-2"/>
          <c:y val="8.1023538512312712E-2"/>
          <c:w val="0.92646385970566592"/>
          <c:h val="0.82044643359723435"/>
        </c:manualLayout>
      </c:layout>
      <c:lineChart>
        <c:grouping val="standard"/>
        <c:varyColors val="0"/>
        <c:ser>
          <c:idx val="0"/>
          <c:order val="0"/>
          <c:tx>
            <c:strRef>
              <c:f>'Evol Cifre'!$B$2</c:f>
              <c:strCache>
                <c:ptCount val="1"/>
                <c:pt idx="0">
                  <c:v>Objectif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'Evol Cifre'!$A$3:$A$20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'Evol Cifre'!$B$3:$B$20</c:f>
              <c:numCache>
                <c:formatCode>#,##0</c:formatCode>
                <c:ptCount val="18"/>
                <c:pt idx="0">
                  <c:v>800</c:v>
                </c:pt>
                <c:pt idx="1">
                  <c:v>800</c:v>
                </c:pt>
                <c:pt idx="2">
                  <c:v>810</c:v>
                </c:pt>
                <c:pt idx="3">
                  <c:v>860</c:v>
                </c:pt>
                <c:pt idx="4">
                  <c:v>1000</c:v>
                </c:pt>
                <c:pt idx="5">
                  <c:v>1125</c:v>
                </c:pt>
                <c:pt idx="6">
                  <c:v>1200</c:v>
                </c:pt>
                <c:pt idx="7">
                  <c:v>1200</c:v>
                </c:pt>
                <c:pt idx="8">
                  <c:v>1300</c:v>
                </c:pt>
                <c:pt idx="9">
                  <c:v>1200</c:v>
                </c:pt>
                <c:pt idx="10">
                  <c:v>1200</c:v>
                </c:pt>
                <c:pt idx="11">
                  <c:v>1300</c:v>
                </c:pt>
                <c:pt idx="12">
                  <c:v>1350</c:v>
                </c:pt>
                <c:pt idx="13">
                  <c:v>1375</c:v>
                </c:pt>
                <c:pt idx="14">
                  <c:v>1375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'Evol Cifre'!$C$2</c:f>
              <c:strCache>
                <c:ptCount val="1"/>
                <c:pt idx="0">
                  <c:v>Dossiers reçus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'Evol Cifre'!$A$3:$A$20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'Evol Cifre'!$C$3:$C$20</c:f>
              <c:numCache>
                <c:formatCode>#,##0</c:formatCode>
                <c:ptCount val="18"/>
                <c:pt idx="0">
                  <c:v>789</c:v>
                </c:pt>
                <c:pt idx="1">
                  <c:v>858</c:v>
                </c:pt>
                <c:pt idx="2">
                  <c:v>837</c:v>
                </c:pt>
                <c:pt idx="3">
                  <c:v>957</c:v>
                </c:pt>
                <c:pt idx="4">
                  <c:v>1071</c:v>
                </c:pt>
                <c:pt idx="5">
                  <c:v>1130</c:v>
                </c:pt>
                <c:pt idx="6">
                  <c:v>1171</c:v>
                </c:pt>
                <c:pt idx="7">
                  <c:v>1218</c:v>
                </c:pt>
                <c:pt idx="8">
                  <c:v>1351</c:v>
                </c:pt>
                <c:pt idx="9">
                  <c:v>1354</c:v>
                </c:pt>
                <c:pt idx="10">
                  <c:v>1644</c:v>
                </c:pt>
                <c:pt idx="11">
                  <c:v>1750</c:v>
                </c:pt>
                <c:pt idx="12">
                  <c:v>1665</c:v>
                </c:pt>
                <c:pt idx="13">
                  <c:v>1575</c:v>
                </c:pt>
                <c:pt idx="14">
                  <c:v>1511</c:v>
                </c:pt>
                <c:pt idx="15" formatCode="0">
                  <c:v>1542</c:v>
                </c:pt>
                <c:pt idx="16" formatCode="0">
                  <c:v>1641</c:v>
                </c:pt>
                <c:pt idx="17" formatCode="0">
                  <c:v>1813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'Evol Cifre'!$D$2</c:f>
              <c:strCache>
                <c:ptCount val="1"/>
                <c:pt idx="0">
                  <c:v>Cifre allouées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'Evol Cifre'!$A$3:$A$20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'Evol Cifre'!$D$3:$D$20</c:f>
              <c:numCache>
                <c:formatCode>#,##0</c:formatCode>
                <c:ptCount val="18"/>
                <c:pt idx="0">
                  <c:v>711</c:v>
                </c:pt>
                <c:pt idx="1">
                  <c:v>745</c:v>
                </c:pt>
                <c:pt idx="2">
                  <c:v>799</c:v>
                </c:pt>
                <c:pt idx="3">
                  <c:v>836</c:v>
                </c:pt>
                <c:pt idx="4">
                  <c:v>979</c:v>
                </c:pt>
                <c:pt idx="5">
                  <c:v>1052</c:v>
                </c:pt>
                <c:pt idx="6">
                  <c:v>1097</c:v>
                </c:pt>
                <c:pt idx="7">
                  <c:v>1144</c:v>
                </c:pt>
                <c:pt idx="8">
                  <c:v>1256</c:v>
                </c:pt>
                <c:pt idx="9">
                  <c:v>1200</c:v>
                </c:pt>
                <c:pt idx="10">
                  <c:v>1200</c:v>
                </c:pt>
                <c:pt idx="11">
                  <c:v>1300</c:v>
                </c:pt>
                <c:pt idx="12">
                  <c:v>1378</c:v>
                </c:pt>
                <c:pt idx="13">
                  <c:v>1237</c:v>
                </c:pt>
                <c:pt idx="14">
                  <c:v>1371</c:v>
                </c:pt>
                <c:pt idx="15">
                  <c:v>1383</c:v>
                </c:pt>
                <c:pt idx="16">
                  <c:v>1372</c:v>
                </c:pt>
                <c:pt idx="17">
                  <c:v>1433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2176"/>
        <c:axId val="89443712"/>
      </c:lineChart>
      <c:catAx>
        <c:axId val="894421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944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437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94421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120266475907534"/>
          <c:y val="0.51427940441240039"/>
          <c:w val="0.22304296466147899"/>
          <c:h val="0.17057591681636811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2493182788869"/>
          <c:y val="0.16937334446097463"/>
          <c:w val="0.67392507090994713"/>
          <c:h val="0.78735851566941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Publications!$B$2</c:f>
              <c:strCache>
                <c:ptCount val="1"/>
                <c:pt idx="0">
                  <c:v>Fin en 2015, à +1 an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Publications!$A$3:$A$10</c:f>
              <c:strCache>
                <c:ptCount val="8"/>
                <c:pt idx="0">
                  <c:v>Publications internationales
de rang A (premier auteur), 
ou des brevets (co-inventeur) </c:v>
                </c:pt>
                <c:pt idx="1">
                  <c:v>Proceeding de congrès internationaux</c:v>
                </c:pt>
                <c:pt idx="2">
                  <c:v>Proceeding de congrès nationaux</c:v>
                </c:pt>
                <c:pt idx="3">
                  <c:v>Brevets</c:v>
                </c:pt>
                <c:pt idx="4">
                  <c:v>Communications dans des 
congrès internationaux  </c:v>
                </c:pt>
                <c:pt idx="5">
                  <c:v>Communications dans 
des congrès nationaux</c:v>
                </c:pt>
                <c:pt idx="6">
                  <c:v>Communication sous forme de poster</c:v>
                </c:pt>
                <c:pt idx="7">
                  <c:v>Prix ou reconnaissance décerné(s)</c:v>
                </c:pt>
              </c:strCache>
            </c:strRef>
          </c:cat>
          <c:val>
            <c:numRef>
              <c:f>Publications!$B$3:$B$10</c:f>
              <c:numCache>
                <c:formatCode>0%</c:formatCode>
                <c:ptCount val="8"/>
                <c:pt idx="0">
                  <c:v>0.61939999999999995</c:v>
                </c:pt>
                <c:pt idx="1">
                  <c:v>0.57620000000000005</c:v>
                </c:pt>
                <c:pt idx="2">
                  <c:v>0.36099999999999999</c:v>
                </c:pt>
                <c:pt idx="3">
                  <c:v>0.16009999999999999</c:v>
                </c:pt>
                <c:pt idx="4">
                  <c:v>0.77480000000000004</c:v>
                </c:pt>
                <c:pt idx="5">
                  <c:v>0.58350000000000002</c:v>
                </c:pt>
                <c:pt idx="6">
                  <c:v>0.69079999999999997</c:v>
                </c:pt>
                <c:pt idx="7">
                  <c:v>0.19539999999999999</c:v>
                </c:pt>
              </c:numCache>
            </c:numRef>
          </c:val>
        </c:ser>
        <c:ser>
          <c:idx val="2"/>
          <c:order val="1"/>
          <c:tx>
            <c:strRef>
              <c:f>Publications!$C$2</c:f>
              <c:strCache>
                <c:ptCount val="1"/>
                <c:pt idx="0">
                  <c:v>Fin en 2011, à +5 ans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Publications!$A$3:$A$10</c:f>
              <c:strCache>
                <c:ptCount val="8"/>
                <c:pt idx="0">
                  <c:v>Publications internationales
de rang A (premier auteur), 
ou des brevets (co-inventeur) </c:v>
                </c:pt>
                <c:pt idx="1">
                  <c:v>Proceeding de congrès internationaux</c:v>
                </c:pt>
                <c:pt idx="2">
                  <c:v>Proceeding de congrès nationaux</c:v>
                </c:pt>
                <c:pt idx="3">
                  <c:v>Brevets</c:v>
                </c:pt>
                <c:pt idx="4">
                  <c:v>Communications dans des 
congrès internationaux  </c:v>
                </c:pt>
                <c:pt idx="5">
                  <c:v>Communications dans 
des congrès nationaux</c:v>
                </c:pt>
                <c:pt idx="6">
                  <c:v>Communication sous forme de poster</c:v>
                </c:pt>
                <c:pt idx="7">
                  <c:v>Prix ou reconnaissance décerné(s)</c:v>
                </c:pt>
              </c:strCache>
            </c:strRef>
          </c:cat>
          <c:val>
            <c:numRef>
              <c:f>Publications!$C$3:$C$10</c:f>
              <c:numCache>
                <c:formatCode>0%</c:formatCode>
                <c:ptCount val="8"/>
                <c:pt idx="0">
                  <c:v>0.64300000000000002</c:v>
                </c:pt>
                <c:pt idx="1">
                  <c:v>0.6361</c:v>
                </c:pt>
                <c:pt idx="2">
                  <c:v>0.48039999999999999</c:v>
                </c:pt>
                <c:pt idx="3">
                  <c:v>0.16270000000000001</c:v>
                </c:pt>
                <c:pt idx="4">
                  <c:v>0.76949999999999996</c:v>
                </c:pt>
                <c:pt idx="5">
                  <c:v>0.62719999999999998</c:v>
                </c:pt>
                <c:pt idx="6">
                  <c:v>0.7036</c:v>
                </c:pt>
                <c:pt idx="7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089216"/>
        <c:axId val="94090752"/>
      </c:barChart>
      <c:catAx>
        <c:axId val="94089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94090752"/>
        <c:crosses val="autoZero"/>
        <c:auto val="1"/>
        <c:lblAlgn val="ctr"/>
        <c:lblOffset val="100"/>
        <c:noMultiLvlLbl val="0"/>
      </c:catAx>
      <c:valAx>
        <c:axId val="94090752"/>
        <c:scaling>
          <c:orientation val="minMax"/>
          <c:max val="0.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9408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44369366902854"/>
          <c:y val="0.45307909092008658"/>
          <c:w val="0.19740774405980893"/>
          <c:h val="0.122577742298341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3206620314701E-2"/>
          <c:y val="8.1688645310556432E-2"/>
          <c:w val="0.88913812285802085"/>
          <c:h val="0.75757065936963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IP!$B$4</c:f>
              <c:strCache>
                <c:ptCount val="1"/>
                <c:pt idx="0">
                  <c:v>fin en 2014, à +1 an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IP!$A$5:$A$9</c:f>
              <c:strCache>
                <c:ptCount val="5"/>
                <c:pt idx="0">
                  <c:v>En emploi dans l’entreprise partenaire de la Cifre</c:v>
                </c:pt>
                <c:pt idx="1">
                  <c:v>En emploi dans une autre entreprise</c:v>
                </c:pt>
                <c:pt idx="2">
                  <c:v>En emploi dans un organisme public</c:v>
                </c:pt>
                <c:pt idx="3">
                  <c:v>Volontairement sans activité professionnelle</c:v>
                </c:pt>
                <c:pt idx="4">
                  <c:v>En recherche d’emploi depuis la Cifre</c:v>
                </c:pt>
              </c:strCache>
            </c:strRef>
          </c:cat>
          <c:val>
            <c:numRef>
              <c:f>IP!$B$5:$B$9</c:f>
              <c:numCache>
                <c:formatCode>0%</c:formatCode>
                <c:ptCount val="5"/>
                <c:pt idx="0">
                  <c:v>0.26692456479690502</c:v>
                </c:pt>
                <c:pt idx="1">
                  <c:v>0.38878143133462284</c:v>
                </c:pt>
                <c:pt idx="2">
                  <c:v>0.21663442940038685</c:v>
                </c:pt>
                <c:pt idx="3">
                  <c:v>1.160541586073501E-2</c:v>
                </c:pt>
                <c:pt idx="4">
                  <c:v>0.10638297872340426</c:v>
                </c:pt>
              </c:numCache>
            </c:numRef>
          </c:val>
        </c:ser>
        <c:ser>
          <c:idx val="5"/>
          <c:order val="1"/>
          <c:tx>
            <c:strRef>
              <c:f>IP!$D$4</c:f>
              <c:strCache>
                <c:ptCount val="1"/>
                <c:pt idx="0">
                  <c:v>fin en 2010, à +5 ans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IP!$A$5:$A$9</c:f>
              <c:strCache>
                <c:ptCount val="5"/>
                <c:pt idx="0">
                  <c:v>En emploi dans l’entreprise partenaire de la Cifre</c:v>
                </c:pt>
                <c:pt idx="1">
                  <c:v>En emploi dans une autre entreprise</c:v>
                </c:pt>
                <c:pt idx="2">
                  <c:v>En emploi dans un organisme public</c:v>
                </c:pt>
                <c:pt idx="3">
                  <c:v>Volontairement sans activité professionnelle</c:v>
                </c:pt>
                <c:pt idx="4">
                  <c:v>En recherche d’emploi depuis la Cifre</c:v>
                </c:pt>
              </c:strCache>
            </c:strRef>
          </c:cat>
          <c:val>
            <c:numRef>
              <c:f>IP!$D$5:$D$9</c:f>
              <c:numCache>
                <c:formatCode>0%</c:formatCode>
                <c:ptCount val="5"/>
                <c:pt idx="0">
                  <c:v>0.19383259911894299</c:v>
                </c:pt>
                <c:pt idx="1">
                  <c:v>0.47577092511013214</c:v>
                </c:pt>
                <c:pt idx="2">
                  <c:v>0.24229074889867841</c:v>
                </c:pt>
                <c:pt idx="3">
                  <c:v>1.3215859030837005E-2</c:v>
                </c:pt>
                <c:pt idx="4">
                  <c:v>0.05</c:v>
                </c:pt>
              </c:numCache>
            </c:numRef>
          </c:val>
        </c:ser>
        <c:ser>
          <c:idx val="1"/>
          <c:order val="2"/>
          <c:tx>
            <c:strRef>
              <c:f>IP!$C$4</c:f>
              <c:strCache>
                <c:ptCount val="1"/>
                <c:pt idx="0">
                  <c:v>fin en 2015, à +1 an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IP!$A$5:$A$9</c:f>
              <c:strCache>
                <c:ptCount val="5"/>
                <c:pt idx="0">
                  <c:v>En emploi dans l’entreprise partenaire de la Cifre</c:v>
                </c:pt>
                <c:pt idx="1">
                  <c:v>En emploi dans une autre entreprise</c:v>
                </c:pt>
                <c:pt idx="2">
                  <c:v>En emploi dans un organisme public</c:v>
                </c:pt>
                <c:pt idx="3">
                  <c:v>Volontairement sans activité professionnelle</c:v>
                </c:pt>
                <c:pt idx="4">
                  <c:v>En recherche d’emploi depuis la Cifre</c:v>
                </c:pt>
              </c:strCache>
            </c:strRef>
          </c:cat>
          <c:val>
            <c:numRef>
              <c:f>IP!$C$5:$C$9</c:f>
              <c:numCache>
                <c:formatCode>0%</c:formatCode>
                <c:ptCount val="5"/>
                <c:pt idx="0">
                  <c:v>0.26450000000000001</c:v>
                </c:pt>
                <c:pt idx="1">
                  <c:v>0.43149999999999999</c:v>
                </c:pt>
                <c:pt idx="2">
                  <c:v>0.15939999999999999</c:v>
                </c:pt>
                <c:pt idx="3">
                  <c:v>1.4800000000000001E-2</c:v>
                </c:pt>
                <c:pt idx="4">
                  <c:v>0.12</c:v>
                </c:pt>
              </c:numCache>
            </c:numRef>
          </c:val>
        </c:ser>
        <c:ser>
          <c:idx val="7"/>
          <c:order val="3"/>
          <c:tx>
            <c:strRef>
              <c:f>IP!$E$4</c:f>
              <c:strCache>
                <c:ptCount val="1"/>
                <c:pt idx="0">
                  <c:v>fin en 2011, à +5 ans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IP!$A$5:$A$9</c:f>
              <c:strCache>
                <c:ptCount val="5"/>
                <c:pt idx="0">
                  <c:v>En emploi dans l’entreprise partenaire de la Cifre</c:v>
                </c:pt>
                <c:pt idx="1">
                  <c:v>En emploi dans une autre entreprise</c:v>
                </c:pt>
                <c:pt idx="2">
                  <c:v>En emploi dans un organisme public</c:v>
                </c:pt>
                <c:pt idx="3">
                  <c:v>Volontairement sans activité professionnelle</c:v>
                </c:pt>
                <c:pt idx="4">
                  <c:v>En recherche d’emploi depuis la Cifre</c:v>
                </c:pt>
              </c:strCache>
            </c:strRef>
          </c:cat>
          <c:val>
            <c:numRef>
              <c:f>IP!$E$5:$E$9</c:f>
              <c:numCache>
                <c:formatCode>0%</c:formatCode>
                <c:ptCount val="5"/>
                <c:pt idx="0">
                  <c:v>0.1696</c:v>
                </c:pt>
                <c:pt idx="1">
                  <c:v>0.52049999999999996</c:v>
                </c:pt>
                <c:pt idx="2">
                  <c:v>0.23119999999999999</c:v>
                </c:pt>
                <c:pt idx="3">
                  <c:v>1.7500000000000002E-2</c:v>
                </c:pt>
                <c:pt idx="4">
                  <c:v>4.0500000000000001E-2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173824"/>
        <c:axId val="94192000"/>
      </c:barChart>
      <c:catAx>
        <c:axId val="941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2000"/>
        <c:crosses val="autoZero"/>
        <c:auto val="1"/>
        <c:lblAlgn val="ctr"/>
        <c:lblOffset val="100"/>
        <c:noMultiLvlLbl val="0"/>
      </c:catAx>
      <c:valAx>
        <c:axId val="941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73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13749122166888"/>
          <c:y val="0.4018233510184992"/>
          <c:w val="0.23611744317954719"/>
          <c:h val="0.182423460354642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02 : Évolution des Cifre acceptées par domaine scientifique 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678833750432357E-2"/>
          <c:y val="8.9169972033851838E-2"/>
          <c:w val="0.93498561348415177"/>
          <c:h val="0.64124428034388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'Domaine sc'!$B$35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'Domaine sc'!$A$36:$A$45</c:f>
              <c:strCache>
                <c:ptCount val="10"/>
                <c:pt idx="0">
                  <c:v>Mathématiques</c:v>
                </c:pt>
                <c:pt idx="1">
                  <c:v>Physique</c:v>
                </c:pt>
                <c:pt idx="2">
                  <c:v>Sciences de la Terre</c:v>
                </c:pt>
                <c:pt idx="3">
                  <c:v>Chimie, Matériaux</c:v>
                </c:pt>
                <c:pt idx="4">
                  <c:v>Sciences pour l'ingénieur</c:v>
                </c:pt>
                <c:pt idx="5">
                  <c:v>STIC</c:v>
                </c:pt>
                <c:pt idx="6">
                  <c:v>Sciences de l'Homme</c:v>
                </c:pt>
                <c:pt idx="7">
                  <c:v>Sciences de la Société</c:v>
                </c:pt>
                <c:pt idx="8">
                  <c:v>Santé</c:v>
                </c:pt>
                <c:pt idx="9">
                  <c:v>Agronomie, Agroalimentaire</c:v>
                </c:pt>
              </c:strCache>
            </c:strRef>
          </c:cat>
          <c:val>
            <c:numRef>
              <c:f>'Domaine sc'!$B$36:$B$45</c:f>
              <c:numCache>
                <c:formatCode>General</c:formatCode>
                <c:ptCount val="10"/>
                <c:pt idx="0">
                  <c:v>76</c:v>
                </c:pt>
                <c:pt idx="1">
                  <c:v>20</c:v>
                </c:pt>
                <c:pt idx="2">
                  <c:v>26</c:v>
                </c:pt>
                <c:pt idx="3">
                  <c:v>180</c:v>
                </c:pt>
                <c:pt idx="4">
                  <c:v>272</c:v>
                </c:pt>
                <c:pt idx="5">
                  <c:v>294</c:v>
                </c:pt>
                <c:pt idx="6">
                  <c:v>181</c:v>
                </c:pt>
                <c:pt idx="7">
                  <c:v>157</c:v>
                </c:pt>
                <c:pt idx="8">
                  <c:v>83</c:v>
                </c:pt>
                <c:pt idx="9">
                  <c:v>78</c:v>
                </c:pt>
              </c:numCache>
            </c:numRef>
          </c:val>
        </c:ser>
        <c:ser>
          <c:idx val="1"/>
          <c:order val="1"/>
          <c:tx>
            <c:strRef>
              <c:f>'Domaine sc'!$C$35</c:f>
              <c:strCache>
                <c:ptCount val="1"/>
                <c:pt idx="0">
                  <c:v>2013</c:v>
                </c:pt>
              </c:strCache>
            </c:strRef>
          </c:tx>
          <c:spPr>
            <a:ln w="19050"/>
          </c:spPr>
          <c:invertIfNegative val="0"/>
          <c:cat>
            <c:strRef>
              <c:f>'Domaine sc'!$A$36:$A$45</c:f>
              <c:strCache>
                <c:ptCount val="10"/>
                <c:pt idx="0">
                  <c:v>Mathématiques</c:v>
                </c:pt>
                <c:pt idx="1">
                  <c:v>Physique</c:v>
                </c:pt>
                <c:pt idx="2">
                  <c:v>Sciences de la Terre</c:v>
                </c:pt>
                <c:pt idx="3">
                  <c:v>Chimie, Matériaux</c:v>
                </c:pt>
                <c:pt idx="4">
                  <c:v>Sciences pour l'ingénieur</c:v>
                </c:pt>
                <c:pt idx="5">
                  <c:v>STIC</c:v>
                </c:pt>
                <c:pt idx="6">
                  <c:v>Sciences de l'Homme</c:v>
                </c:pt>
                <c:pt idx="7">
                  <c:v>Sciences de la Société</c:v>
                </c:pt>
                <c:pt idx="8">
                  <c:v>Santé</c:v>
                </c:pt>
                <c:pt idx="9">
                  <c:v>Agronomie, Agroalimentaire</c:v>
                </c:pt>
              </c:strCache>
            </c:strRef>
          </c:cat>
          <c:val>
            <c:numRef>
              <c:f>'Domaine sc'!$C$36:$C$45</c:f>
              <c:numCache>
                <c:formatCode>General</c:formatCode>
                <c:ptCount val="10"/>
                <c:pt idx="0">
                  <c:v>101</c:v>
                </c:pt>
                <c:pt idx="1">
                  <c:v>21</c:v>
                </c:pt>
                <c:pt idx="2">
                  <c:v>12</c:v>
                </c:pt>
                <c:pt idx="3">
                  <c:v>142</c:v>
                </c:pt>
                <c:pt idx="4">
                  <c:v>247</c:v>
                </c:pt>
                <c:pt idx="5">
                  <c:v>274</c:v>
                </c:pt>
                <c:pt idx="6">
                  <c:v>147</c:v>
                </c:pt>
                <c:pt idx="7">
                  <c:v>158</c:v>
                </c:pt>
                <c:pt idx="8">
                  <c:v>81</c:v>
                </c:pt>
                <c:pt idx="9">
                  <c:v>54</c:v>
                </c:pt>
              </c:numCache>
            </c:numRef>
          </c:val>
        </c:ser>
        <c:ser>
          <c:idx val="2"/>
          <c:order val="2"/>
          <c:tx>
            <c:strRef>
              <c:f>'Domaine sc'!$D$35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'Domaine sc'!$A$36:$A$45</c:f>
              <c:strCache>
                <c:ptCount val="10"/>
                <c:pt idx="0">
                  <c:v>Mathématiques</c:v>
                </c:pt>
                <c:pt idx="1">
                  <c:v>Physique</c:v>
                </c:pt>
                <c:pt idx="2">
                  <c:v>Sciences de la Terre</c:v>
                </c:pt>
                <c:pt idx="3">
                  <c:v>Chimie, Matériaux</c:v>
                </c:pt>
                <c:pt idx="4">
                  <c:v>Sciences pour l'ingénieur</c:v>
                </c:pt>
                <c:pt idx="5">
                  <c:v>STIC</c:v>
                </c:pt>
                <c:pt idx="6">
                  <c:v>Sciences de l'Homme</c:v>
                </c:pt>
                <c:pt idx="7">
                  <c:v>Sciences de la Société</c:v>
                </c:pt>
                <c:pt idx="8">
                  <c:v>Santé</c:v>
                </c:pt>
                <c:pt idx="9">
                  <c:v>Agronomie, Agroalimentaire</c:v>
                </c:pt>
              </c:strCache>
            </c:strRef>
          </c:cat>
          <c:val>
            <c:numRef>
              <c:f>'Domaine sc'!$D$36:$D$45</c:f>
              <c:numCache>
                <c:formatCode>General</c:formatCode>
                <c:ptCount val="10"/>
                <c:pt idx="0">
                  <c:v>71</c:v>
                </c:pt>
                <c:pt idx="1">
                  <c:v>24</c:v>
                </c:pt>
                <c:pt idx="2">
                  <c:v>12</c:v>
                </c:pt>
                <c:pt idx="3">
                  <c:v>178</c:v>
                </c:pt>
                <c:pt idx="4">
                  <c:v>266</c:v>
                </c:pt>
                <c:pt idx="5">
                  <c:v>269</c:v>
                </c:pt>
                <c:pt idx="6">
                  <c:v>163</c:v>
                </c:pt>
                <c:pt idx="7">
                  <c:v>173</c:v>
                </c:pt>
                <c:pt idx="8">
                  <c:v>124</c:v>
                </c:pt>
                <c:pt idx="9">
                  <c:v>72</c:v>
                </c:pt>
              </c:numCache>
            </c:numRef>
          </c:val>
        </c:ser>
        <c:ser>
          <c:idx val="3"/>
          <c:order val="3"/>
          <c:tx>
            <c:strRef>
              <c:f>'Domaine sc'!$E$35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'Domaine sc'!$A$36:$A$45</c:f>
              <c:strCache>
                <c:ptCount val="10"/>
                <c:pt idx="0">
                  <c:v>Mathématiques</c:v>
                </c:pt>
                <c:pt idx="1">
                  <c:v>Physique</c:v>
                </c:pt>
                <c:pt idx="2">
                  <c:v>Sciences de la Terre</c:v>
                </c:pt>
                <c:pt idx="3">
                  <c:v>Chimie, Matériaux</c:v>
                </c:pt>
                <c:pt idx="4">
                  <c:v>Sciences pour l'ingénieur</c:v>
                </c:pt>
                <c:pt idx="5">
                  <c:v>STIC</c:v>
                </c:pt>
                <c:pt idx="6">
                  <c:v>Sciences de l'Homme</c:v>
                </c:pt>
                <c:pt idx="7">
                  <c:v>Sciences de la Société</c:v>
                </c:pt>
                <c:pt idx="8">
                  <c:v>Santé</c:v>
                </c:pt>
                <c:pt idx="9">
                  <c:v>Agronomie, Agroalimentaire</c:v>
                </c:pt>
              </c:strCache>
            </c:strRef>
          </c:cat>
          <c:val>
            <c:numRef>
              <c:f>'Domaine sc'!$E$36:$E$45</c:f>
              <c:numCache>
                <c:formatCode>General</c:formatCode>
                <c:ptCount val="10"/>
                <c:pt idx="0">
                  <c:v>88</c:v>
                </c:pt>
                <c:pt idx="1">
                  <c:v>24</c:v>
                </c:pt>
                <c:pt idx="2">
                  <c:v>16</c:v>
                </c:pt>
                <c:pt idx="3">
                  <c:v>171</c:v>
                </c:pt>
                <c:pt idx="4">
                  <c:v>265</c:v>
                </c:pt>
                <c:pt idx="5">
                  <c:v>288</c:v>
                </c:pt>
                <c:pt idx="6">
                  <c:v>173</c:v>
                </c:pt>
                <c:pt idx="7">
                  <c:v>170</c:v>
                </c:pt>
                <c:pt idx="8">
                  <c:v>118</c:v>
                </c:pt>
                <c:pt idx="9">
                  <c:v>70</c:v>
                </c:pt>
              </c:numCache>
            </c:numRef>
          </c:val>
        </c:ser>
        <c:ser>
          <c:idx val="4"/>
          <c:order val="4"/>
          <c:tx>
            <c:strRef>
              <c:f>'Domaine sc'!$F$35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'Domaine sc'!$A$36:$A$45</c:f>
              <c:strCache>
                <c:ptCount val="10"/>
                <c:pt idx="0">
                  <c:v>Mathématiques</c:v>
                </c:pt>
                <c:pt idx="1">
                  <c:v>Physique</c:v>
                </c:pt>
                <c:pt idx="2">
                  <c:v>Sciences de la Terre</c:v>
                </c:pt>
                <c:pt idx="3">
                  <c:v>Chimie, Matériaux</c:v>
                </c:pt>
                <c:pt idx="4">
                  <c:v>Sciences pour l'ingénieur</c:v>
                </c:pt>
                <c:pt idx="5">
                  <c:v>STIC</c:v>
                </c:pt>
                <c:pt idx="6">
                  <c:v>Sciences de l'Homme</c:v>
                </c:pt>
                <c:pt idx="7">
                  <c:v>Sciences de la Société</c:v>
                </c:pt>
                <c:pt idx="8">
                  <c:v>Santé</c:v>
                </c:pt>
                <c:pt idx="9">
                  <c:v>Agronomie, Agroalimentaire</c:v>
                </c:pt>
              </c:strCache>
            </c:strRef>
          </c:cat>
          <c:val>
            <c:numRef>
              <c:f>'Domaine sc'!$F$36:$F$45</c:f>
              <c:numCache>
                <c:formatCode>General</c:formatCode>
                <c:ptCount val="10"/>
                <c:pt idx="0">
                  <c:v>62</c:v>
                </c:pt>
                <c:pt idx="1">
                  <c:v>13</c:v>
                </c:pt>
                <c:pt idx="2">
                  <c:v>14</c:v>
                </c:pt>
                <c:pt idx="3">
                  <c:v>186</c:v>
                </c:pt>
                <c:pt idx="4">
                  <c:v>263</c:v>
                </c:pt>
                <c:pt idx="5">
                  <c:v>282</c:v>
                </c:pt>
                <c:pt idx="6">
                  <c:v>209</c:v>
                </c:pt>
                <c:pt idx="7">
                  <c:v>162</c:v>
                </c:pt>
                <c:pt idx="8">
                  <c:v>111</c:v>
                </c:pt>
                <c:pt idx="9">
                  <c:v>75</c:v>
                </c:pt>
              </c:numCache>
            </c:numRef>
          </c:val>
        </c:ser>
        <c:ser>
          <c:idx val="5"/>
          <c:order val="5"/>
          <c:tx>
            <c:strRef>
              <c:f>'Domaine sc'!$G$35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'Domaine sc'!$A$36:$A$45</c:f>
              <c:strCache>
                <c:ptCount val="10"/>
                <c:pt idx="0">
                  <c:v>Mathématiques</c:v>
                </c:pt>
                <c:pt idx="1">
                  <c:v>Physique</c:v>
                </c:pt>
                <c:pt idx="2">
                  <c:v>Sciences de la Terre</c:v>
                </c:pt>
                <c:pt idx="3">
                  <c:v>Chimie, Matériaux</c:v>
                </c:pt>
                <c:pt idx="4">
                  <c:v>Sciences pour l'ingénieur</c:v>
                </c:pt>
                <c:pt idx="5">
                  <c:v>STIC</c:v>
                </c:pt>
                <c:pt idx="6">
                  <c:v>Sciences de l'Homme</c:v>
                </c:pt>
                <c:pt idx="7">
                  <c:v>Sciences de la Société</c:v>
                </c:pt>
                <c:pt idx="8">
                  <c:v>Santé</c:v>
                </c:pt>
                <c:pt idx="9">
                  <c:v>Agronomie, Agroalimentaire</c:v>
                </c:pt>
              </c:strCache>
            </c:strRef>
          </c:cat>
          <c:val>
            <c:numRef>
              <c:f>'Domaine sc'!$G$36:$G$45</c:f>
              <c:numCache>
                <c:formatCode>General</c:formatCode>
                <c:ptCount val="10"/>
                <c:pt idx="0">
                  <c:v>68</c:v>
                </c:pt>
                <c:pt idx="1">
                  <c:v>17</c:v>
                </c:pt>
                <c:pt idx="2">
                  <c:v>15</c:v>
                </c:pt>
                <c:pt idx="3">
                  <c:v>174</c:v>
                </c:pt>
                <c:pt idx="4">
                  <c:v>269</c:v>
                </c:pt>
                <c:pt idx="5">
                  <c:v>334</c:v>
                </c:pt>
                <c:pt idx="6">
                  <c:v>209</c:v>
                </c:pt>
                <c:pt idx="7">
                  <c:v>156</c:v>
                </c:pt>
                <c:pt idx="8">
                  <c:v>104</c:v>
                </c:pt>
                <c:pt idx="9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11"/>
        <c:axId val="89182592"/>
        <c:axId val="89184128"/>
      </c:barChart>
      <c:catAx>
        <c:axId val="89182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9184128"/>
        <c:crosses val="autoZero"/>
        <c:auto val="1"/>
        <c:lblAlgn val="ctr"/>
        <c:lblOffset val="100"/>
        <c:noMultiLvlLbl val="0"/>
      </c:catAx>
      <c:valAx>
        <c:axId val="89184128"/>
        <c:scaling>
          <c:orientation val="minMax"/>
          <c:max val="3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918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16096389584859"/>
          <c:y val="0.15629969654805748"/>
          <c:w val="0.12593900125491048"/>
          <c:h val="0.29941831558258086"/>
        </c:manualLayout>
      </c:layout>
      <c:overlay val="1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Répartition des 1383 CIFRE acceptées en 2015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selon le type d'employeur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'Structures Bénéficiaires'!#REF!</c:f>
            </c:multiLvlStrRef>
          </c:cat>
          <c:val>
            <c:numRef>
              <c:f>'Structures Bénéficiaires'!#REF!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78953999171156"/>
          <c:y val="0.25925981474537901"/>
          <c:w val="0.34526359994474376"/>
          <c:h val="0.59523976169645465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20789792940663E-2"/>
          <c:y val="0.12380039970152837"/>
          <c:w val="0.8377593328887224"/>
          <c:h val="0.71081270690190035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'Cifre Employeur'!$B$2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'Cifre Employeur'!$A$4:$A$7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'Cifre Employeur'!$B$4:$B$7</c:f>
              <c:numCache>
                <c:formatCode>General</c:formatCode>
                <c:ptCount val="4"/>
                <c:pt idx="0">
                  <c:v>480</c:v>
                </c:pt>
                <c:pt idx="1">
                  <c:v>137</c:v>
                </c:pt>
                <c:pt idx="2">
                  <c:v>700</c:v>
                </c:pt>
                <c:pt idx="3">
                  <c:v>69</c:v>
                </c:pt>
              </c:numCache>
            </c:numRef>
          </c:val>
        </c:ser>
        <c:ser>
          <c:idx val="7"/>
          <c:order val="1"/>
          <c:tx>
            <c:strRef>
              <c:f>'Cifre Employeur'!$C$2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'Cifre Employeur'!$A$4:$A$7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'Cifre Employeur'!$C$4:$C$7</c:f>
              <c:numCache>
                <c:formatCode>General</c:formatCode>
                <c:ptCount val="4"/>
                <c:pt idx="0">
                  <c:v>460</c:v>
                </c:pt>
                <c:pt idx="1">
                  <c:v>129</c:v>
                </c:pt>
                <c:pt idx="2">
                  <c:v>598</c:v>
                </c:pt>
                <c:pt idx="3">
                  <c:v>52</c:v>
                </c:pt>
              </c:numCache>
            </c:numRef>
          </c:val>
        </c:ser>
        <c:ser>
          <c:idx val="8"/>
          <c:order val="2"/>
          <c:tx>
            <c:strRef>
              <c:f>'Cifre Employeur'!$D$2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'Cifre Employeur'!$A$4:$A$7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'Cifre Employeur'!$D$4:$D$7</c:f>
              <c:numCache>
                <c:formatCode>General</c:formatCode>
                <c:ptCount val="4"/>
                <c:pt idx="0">
                  <c:v>477</c:v>
                </c:pt>
                <c:pt idx="1">
                  <c:v>171</c:v>
                </c:pt>
                <c:pt idx="2">
                  <c:v>629</c:v>
                </c:pt>
                <c:pt idx="3">
                  <c:v>75</c:v>
                </c:pt>
              </c:numCache>
            </c:numRef>
          </c:val>
        </c:ser>
        <c:ser>
          <c:idx val="9"/>
          <c:order val="3"/>
          <c:tx>
            <c:strRef>
              <c:f>'Cifre Employeur'!$E$2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'Cifre Employeur'!$A$4:$A$7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'Cifre Employeur'!$E$4:$E$7</c:f>
              <c:numCache>
                <c:formatCode>General</c:formatCode>
                <c:ptCount val="4"/>
                <c:pt idx="0">
                  <c:v>558</c:v>
                </c:pt>
                <c:pt idx="1">
                  <c:v>137</c:v>
                </c:pt>
                <c:pt idx="2">
                  <c:v>618</c:v>
                </c:pt>
                <c:pt idx="3">
                  <c:v>70</c:v>
                </c:pt>
              </c:numCache>
            </c:numRef>
          </c:val>
        </c:ser>
        <c:ser>
          <c:idx val="10"/>
          <c:order val="4"/>
          <c:tx>
            <c:strRef>
              <c:f>'Cifre Employeur'!$F$2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'Cifre Employeur'!$A$4:$A$7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'Cifre Employeur'!$F$4:$F$7</c:f>
              <c:numCache>
                <c:formatCode>General</c:formatCode>
                <c:ptCount val="4"/>
                <c:pt idx="0">
                  <c:v>553</c:v>
                </c:pt>
                <c:pt idx="1">
                  <c:v>170</c:v>
                </c:pt>
                <c:pt idx="2">
                  <c:v>598</c:v>
                </c:pt>
                <c:pt idx="3">
                  <c:v>56</c:v>
                </c:pt>
              </c:numCache>
            </c:numRef>
          </c:val>
        </c:ser>
        <c:ser>
          <c:idx val="11"/>
          <c:order val="5"/>
          <c:tx>
            <c:strRef>
              <c:f>'Cifre Employeur'!$G$2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'Cifre Employeur'!$A$4:$A$7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'Cifre Employeur'!$G$4:$G$7</c:f>
              <c:numCache>
                <c:formatCode>General</c:formatCode>
                <c:ptCount val="4"/>
                <c:pt idx="0">
                  <c:v>598</c:v>
                </c:pt>
                <c:pt idx="1">
                  <c:v>171</c:v>
                </c:pt>
                <c:pt idx="2">
                  <c:v>583</c:v>
                </c:pt>
                <c:pt idx="3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621824"/>
        <c:axId val="90623360"/>
      </c:barChart>
      <c:catAx>
        <c:axId val="90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90623360"/>
        <c:crosses val="autoZero"/>
        <c:auto val="1"/>
        <c:lblAlgn val="ctr"/>
        <c:lblOffset val="100"/>
        <c:noMultiLvlLbl val="0"/>
      </c:catAx>
      <c:valAx>
        <c:axId val="9062336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9062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18178891679766"/>
          <c:y val="0.14354229153583958"/>
          <c:w val="6.7575523864942616E-2"/>
          <c:h val="0.70110606895517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Répartition des 1383 CIFRE acceptées en 2015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selon le type d'employeur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'Structures Bénéficiaires'!#REF!</c:f>
            </c:multiLvlStrRef>
          </c:cat>
          <c:val>
            <c:numRef>
              <c:f>'Structures Bénéficiaires'!#REF!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78953999171156"/>
          <c:y val="0.25925981474537901"/>
          <c:w val="0.34526359994474376"/>
          <c:h val="0.59523976169645465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311996448205232E-2"/>
          <c:y val="0.11269627520487764"/>
          <c:w val="0.89193461802135499"/>
          <c:h val="0.6687913741545678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Employeur!$B$3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Employeur!$A$4:$A$7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Employeur!$B$4:$B$7</c:f>
              <c:numCache>
                <c:formatCode>General</c:formatCode>
                <c:ptCount val="4"/>
                <c:pt idx="0">
                  <c:v>446</c:v>
                </c:pt>
                <c:pt idx="1">
                  <c:v>102</c:v>
                </c:pt>
                <c:pt idx="2">
                  <c:v>116</c:v>
                </c:pt>
                <c:pt idx="3">
                  <c:v>60</c:v>
                </c:pt>
              </c:numCache>
            </c:numRef>
          </c:val>
        </c:ser>
        <c:ser>
          <c:idx val="7"/>
          <c:order val="1"/>
          <c:tx>
            <c:strRef>
              <c:f>Employeur!$C$3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Employeur!$A$4:$A$7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Employeur!$C$4:$C$7</c:f>
              <c:numCache>
                <c:formatCode>General</c:formatCode>
                <c:ptCount val="4"/>
                <c:pt idx="0">
                  <c:v>433</c:v>
                </c:pt>
                <c:pt idx="1">
                  <c:v>100</c:v>
                </c:pt>
                <c:pt idx="2">
                  <c:v>112</c:v>
                </c:pt>
                <c:pt idx="3">
                  <c:v>48</c:v>
                </c:pt>
              </c:numCache>
            </c:numRef>
          </c:val>
        </c:ser>
        <c:ser>
          <c:idx val="8"/>
          <c:order val="2"/>
          <c:tx>
            <c:strRef>
              <c:f>Employeur!$D$3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Employeur!$A$4:$A$7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Employeur!$D$4:$D$7</c:f>
              <c:numCache>
                <c:formatCode>General</c:formatCode>
                <c:ptCount val="4"/>
                <c:pt idx="0">
                  <c:v>451</c:v>
                </c:pt>
                <c:pt idx="1">
                  <c:v>132</c:v>
                </c:pt>
                <c:pt idx="2">
                  <c:v>95</c:v>
                </c:pt>
                <c:pt idx="3">
                  <c:v>63</c:v>
                </c:pt>
              </c:numCache>
            </c:numRef>
          </c:val>
        </c:ser>
        <c:ser>
          <c:idx val="9"/>
          <c:order val="3"/>
          <c:tx>
            <c:strRef>
              <c:f>Employeur!$E$3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Employeur!$A$4:$A$7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Employeur!$E$4:$E$7</c:f>
              <c:numCache>
                <c:formatCode>General</c:formatCode>
                <c:ptCount val="4"/>
                <c:pt idx="0">
                  <c:v>512</c:v>
                </c:pt>
                <c:pt idx="1">
                  <c:v>107</c:v>
                </c:pt>
                <c:pt idx="2">
                  <c:v>105</c:v>
                </c:pt>
                <c:pt idx="3">
                  <c:v>60</c:v>
                </c:pt>
              </c:numCache>
            </c:numRef>
          </c:val>
        </c:ser>
        <c:ser>
          <c:idx val="10"/>
          <c:order val="4"/>
          <c:tx>
            <c:strRef>
              <c:f>Employeur!$F$3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Employeur!$A$4:$A$7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Employeur!$F$4:$F$7</c:f>
              <c:numCache>
                <c:formatCode>General</c:formatCode>
                <c:ptCount val="4"/>
                <c:pt idx="0">
                  <c:v>510</c:v>
                </c:pt>
                <c:pt idx="1">
                  <c:v>127</c:v>
                </c:pt>
                <c:pt idx="2">
                  <c:v>108</c:v>
                </c:pt>
                <c:pt idx="3">
                  <c:v>48</c:v>
                </c:pt>
              </c:numCache>
            </c:numRef>
          </c:val>
        </c:ser>
        <c:ser>
          <c:idx val="11"/>
          <c:order val="5"/>
          <c:tx>
            <c:strRef>
              <c:f>Employeur!$G$3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Employeur!$A$4:$A$7</c:f>
              <c:strCache>
                <c:ptCount val="4"/>
                <c:pt idx="0">
                  <c:v>PME &lt; 250 salariés</c:v>
                </c:pt>
                <c:pt idx="1">
                  <c:v>ETI entre 250 &amp; 5000 salariés</c:v>
                </c:pt>
                <c:pt idx="2">
                  <c:v>Groupes d'entreprises ou grandes entreprises &gt;= 5000 </c:v>
                </c:pt>
                <c:pt idx="3">
                  <c:v>Associations ou collectivités territoriales</c:v>
                </c:pt>
              </c:strCache>
            </c:strRef>
          </c:cat>
          <c:val>
            <c:numRef>
              <c:f>Employeur!$G$4:$G$7</c:f>
              <c:numCache>
                <c:formatCode>General</c:formatCode>
                <c:ptCount val="4"/>
                <c:pt idx="0">
                  <c:v>541</c:v>
                </c:pt>
                <c:pt idx="1">
                  <c:v>141</c:v>
                </c:pt>
                <c:pt idx="2">
                  <c:v>98</c:v>
                </c:pt>
                <c:pt idx="3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79456"/>
        <c:axId val="92189440"/>
      </c:barChart>
      <c:catAx>
        <c:axId val="9217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2189440"/>
        <c:crossesAt val="0"/>
        <c:auto val="1"/>
        <c:lblAlgn val="ctr"/>
        <c:lblOffset val="100"/>
        <c:noMultiLvlLbl val="0"/>
      </c:catAx>
      <c:valAx>
        <c:axId val="9218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179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930378277005856"/>
          <c:y val="0.12415736165170084"/>
          <c:w val="9.4091335705298859E-2"/>
          <c:h val="0.461699200168284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Répartition des 1433 Cifre acceptées en 2017 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selon le secteur d'activité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Secteur!$F$3</c:f>
              <c:strCache>
                <c:ptCount val="1"/>
                <c:pt idx="0">
                  <c:v>Ensemble
</c:v>
                </c:pt>
              </c:strCache>
            </c:strRef>
          </c:tx>
          <c:dLbls>
            <c:dLbl>
              <c:idx val="12"/>
              <c:layout>
                <c:manualLayout>
                  <c:x val="9.1335349782925724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Secteur!$A$4:$A$16</c:f>
              <c:strCache>
                <c:ptCount val="13"/>
                <c:pt idx="0">
                  <c:v>Aéronautique &amp; spatial</c:v>
                </c:pt>
                <c:pt idx="1">
                  <c:v>Electronique communication &amp; informatique</c:v>
                </c:pt>
                <c:pt idx="2">
                  <c:v>Energie production et distribution</c:v>
                </c:pt>
                <c:pt idx="3">
                  <c:v>Equipement &amp; produits</c:v>
                </c:pt>
                <c:pt idx="4">
                  <c:v>Transports terrestres &amp; navals </c:v>
                </c:pt>
                <c:pt idx="5">
                  <c:v>Chimie &amp; matériaux</c:v>
                </c:pt>
                <c:pt idx="6">
                  <c:v>Pharmaceutique &amp; médical</c:v>
                </c:pt>
                <c:pt idx="7">
                  <c:v>Agroalimentaire</c:v>
                </c:pt>
                <c:pt idx="8">
                  <c:v>Services R&amp;D et ingénierie</c:v>
                </c:pt>
                <c:pt idx="9">
                  <c:v>Finance &amp; Juridique</c:v>
                </c:pt>
                <c:pt idx="10">
                  <c:v>Services tertiaires</c:v>
                </c:pt>
                <c:pt idx="11">
                  <c:v>Edition</c:v>
                </c:pt>
                <c:pt idx="12">
                  <c:v>BTP</c:v>
                </c:pt>
              </c:strCache>
            </c:strRef>
          </c:cat>
          <c:val>
            <c:numRef>
              <c:f>Secteur!$F$4:$F$16</c:f>
              <c:numCache>
                <c:formatCode>General</c:formatCode>
                <c:ptCount val="13"/>
                <c:pt idx="0">
                  <c:v>98</c:v>
                </c:pt>
                <c:pt idx="1">
                  <c:v>276</c:v>
                </c:pt>
                <c:pt idx="2">
                  <c:v>56</c:v>
                </c:pt>
                <c:pt idx="3">
                  <c:v>121</c:v>
                </c:pt>
                <c:pt idx="4">
                  <c:v>102</c:v>
                </c:pt>
                <c:pt idx="5">
                  <c:v>105</c:v>
                </c:pt>
                <c:pt idx="6">
                  <c:v>39</c:v>
                </c:pt>
                <c:pt idx="7">
                  <c:v>43</c:v>
                </c:pt>
                <c:pt idx="8">
                  <c:v>227</c:v>
                </c:pt>
                <c:pt idx="9">
                  <c:v>105</c:v>
                </c:pt>
                <c:pt idx="10">
                  <c:v>195</c:v>
                </c:pt>
                <c:pt idx="11">
                  <c:v>53</c:v>
                </c:pt>
                <c:pt idx="12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52850625076824"/>
          <c:y val="0.1376957884290069"/>
          <c:w val="0.30920529561903937"/>
          <c:h val="0.77198924905112598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Origine géographique des doctorants Cifre acceptés en 2017</a:t>
            </a:r>
            <a:endParaRPr lang="fr-FR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'Origine geo'!$J$2</c:f>
              <c:strCache>
                <c:ptCount val="1"/>
                <c:pt idx="0">
                  <c:v>2017</c:v>
                </c:pt>
              </c:strCache>
            </c:strRef>
          </c:tx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'Origine geo'!$A$4:$A$13</c:f>
              <c:strCache>
                <c:ptCount val="10"/>
                <c:pt idx="0">
                  <c:v>Afrique sub-saharienne</c:v>
                </c:pt>
                <c:pt idx="1">
                  <c:v>Amérique du nord</c:v>
                </c:pt>
                <c:pt idx="2">
                  <c:v>Amerique latine</c:v>
                </c:pt>
                <c:pt idx="3">
                  <c:v>Asie</c:v>
                </c:pt>
                <c:pt idx="4">
                  <c:v>France</c:v>
                </c:pt>
                <c:pt idx="5">
                  <c:v>Reste union Européenne</c:v>
                </c:pt>
                <c:pt idx="6">
                  <c:v>Europe hors UE</c:v>
                </c:pt>
                <c:pt idx="7">
                  <c:v>Maghreb</c:v>
                </c:pt>
                <c:pt idx="8">
                  <c:v>Moyen-Orient</c:v>
                </c:pt>
                <c:pt idx="9">
                  <c:v>Océanie</c:v>
                </c:pt>
              </c:strCache>
            </c:strRef>
          </c:cat>
          <c:val>
            <c:numRef>
              <c:f>'Origine geo'!$J$4:$J$13</c:f>
              <c:numCache>
                <c:formatCode>General</c:formatCode>
                <c:ptCount val="10"/>
                <c:pt idx="0">
                  <c:v>34</c:v>
                </c:pt>
                <c:pt idx="1">
                  <c:v>6</c:v>
                </c:pt>
                <c:pt idx="2">
                  <c:v>42</c:v>
                </c:pt>
                <c:pt idx="3">
                  <c:v>59</c:v>
                </c:pt>
                <c:pt idx="4">
                  <c:v>1069</c:v>
                </c:pt>
                <c:pt idx="5">
                  <c:v>59</c:v>
                </c:pt>
                <c:pt idx="6">
                  <c:v>16</c:v>
                </c:pt>
                <c:pt idx="7">
                  <c:v>114</c:v>
                </c:pt>
                <c:pt idx="8">
                  <c:v>33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506731511502239"/>
          <c:y val="0.16818393592711192"/>
          <c:w val="0.2737562142967423"/>
          <c:h val="0.685937940746735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07 : Répartition des salaires des doctorants</a:t>
            </a:r>
            <a:r>
              <a:rPr lang="fr-FR" baseline="0"/>
              <a:t> </a:t>
            </a:r>
            <a:r>
              <a:rPr lang="fr-FR"/>
              <a:t>Cifre</a:t>
            </a:r>
            <a:r>
              <a:rPr lang="fr-FR" baseline="0"/>
              <a:t> </a:t>
            </a:r>
            <a:r>
              <a:rPr lang="fr-FR"/>
              <a:t>acceptés en 2017</a:t>
            </a:r>
          </a:p>
        </c:rich>
      </c:tx>
      <c:layout>
        <c:manualLayout>
          <c:xMode val="edge"/>
          <c:yMode val="edge"/>
          <c:x val="0.14803263170028638"/>
          <c:y val="2.43849444604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337661793284181"/>
          <c:y val="0.17899404952822867"/>
          <c:w val="0.75347494850598451"/>
          <c:h val="0.735673251725588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70B9B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fr-FR"/>
                      <a:t>11%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fr-FR"/>
                      <a:t>30%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fr-FR"/>
                      <a:t>12%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fr-FR"/>
                      <a:t>37%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fr-FR"/>
                      <a:t>10%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Salaire!$A$3:$A$7</c:f>
              <c:strCache>
                <c:ptCount val="5"/>
                <c:pt idx="0">
                  <c:v>23 484 €</c:v>
                </c:pt>
                <c:pt idx="1">
                  <c:v>23 485 - 28 000 €</c:v>
                </c:pt>
                <c:pt idx="2">
                  <c:v>28 001 - 29 999 €</c:v>
                </c:pt>
                <c:pt idx="3">
                  <c:v>30 000 - 35 000 €</c:v>
                </c:pt>
                <c:pt idx="4">
                  <c:v>Plus de 35 000 €</c:v>
                </c:pt>
              </c:strCache>
            </c:strRef>
          </c:cat>
          <c:val>
            <c:numRef>
              <c:f>Salaire!$B$3:$B$7</c:f>
              <c:numCache>
                <c:formatCode>General</c:formatCode>
                <c:ptCount val="5"/>
                <c:pt idx="0">
                  <c:v>156</c:v>
                </c:pt>
                <c:pt idx="1">
                  <c:v>435</c:v>
                </c:pt>
                <c:pt idx="2">
                  <c:v>169</c:v>
                </c:pt>
                <c:pt idx="3">
                  <c:v>534</c:v>
                </c:pt>
                <c:pt idx="4">
                  <c:v>139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Salaire!$A$3:$A$7</c:f>
              <c:strCache>
                <c:ptCount val="5"/>
                <c:pt idx="0">
                  <c:v>23 484 €</c:v>
                </c:pt>
                <c:pt idx="1">
                  <c:v>23 485 - 28 000 €</c:v>
                </c:pt>
                <c:pt idx="2">
                  <c:v>28 001 - 29 999 €</c:v>
                </c:pt>
                <c:pt idx="3">
                  <c:v>30 000 - 35 000 €</c:v>
                </c:pt>
                <c:pt idx="4">
                  <c:v>Plus de 35 000 €</c:v>
                </c:pt>
              </c:strCache>
            </c:strRef>
          </c:cat>
          <c:val>
            <c:numRef>
              <c:f>Salaire!$C$3:$C$7</c:f>
              <c:numCache>
                <c:formatCode>0%</c:formatCode>
                <c:ptCount val="5"/>
                <c:pt idx="0">
                  <c:v>0.10886252616887648</c:v>
                </c:pt>
                <c:pt idx="1">
                  <c:v>0.3035589672016748</c:v>
                </c:pt>
                <c:pt idx="2">
                  <c:v>0.11793440334961619</c:v>
                </c:pt>
                <c:pt idx="3">
                  <c:v>0.37264480111653875</c:v>
                </c:pt>
                <c:pt idx="4">
                  <c:v>9.6999302163293791E-2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475776"/>
        <c:axId val="92477312"/>
      </c:barChart>
      <c:catAx>
        <c:axId val="92475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477312"/>
        <c:crosses val="autoZero"/>
        <c:auto val="1"/>
        <c:lblAlgn val="ctr"/>
        <c:lblOffset val="100"/>
        <c:noMultiLvlLbl val="0"/>
      </c:catAx>
      <c:valAx>
        <c:axId val="92477312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47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13508</xdr:colOff>
      <xdr:row>22</xdr:row>
      <xdr:rowOff>75741</xdr:rowOff>
    </xdr:from>
    <xdr:to>
      <xdr:col>10</xdr:col>
      <xdr:colOff>47625</xdr:colOff>
      <xdr:row>49</xdr:row>
      <xdr:rowOff>57150</xdr:rowOff>
    </xdr:to>
    <xdr:graphicFrame macro="">
      <xdr:nvGraphicFramePr>
        <xdr:cNvPr id="1312770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0.71901</cdr:x>
      <cdr:y>0.93787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972051" y="3594839"/>
          <a:ext cx="194309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8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42863</xdr:rowOff>
    </xdr:from>
    <xdr:to>
      <xdr:col>11</xdr:col>
      <xdr:colOff>76200</xdr:colOff>
      <xdr:row>36</xdr:row>
      <xdr:rowOff>114301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0.64241</cdr:x>
      <cdr:y>0.93669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952874" y="3100386"/>
          <a:ext cx="2200276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endParaRPr lang="fr-FR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9</xdr:row>
      <xdr:rowOff>28574</xdr:rowOff>
    </xdr:from>
    <xdr:to>
      <xdr:col>7</xdr:col>
      <xdr:colOff>171450</xdr:colOff>
      <xdr:row>29</xdr:row>
      <xdr:rowOff>76200</xdr:rowOff>
    </xdr:to>
    <xdr:graphicFrame macro="">
      <xdr:nvGraphicFramePr>
        <xdr:cNvPr id="10454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0.63504</cdr:x>
      <cdr:y>0.93334</cdr:y>
    </cdr:from>
    <cdr:to>
      <cdr:x>0.99815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386" y="3067073"/>
          <a:ext cx="1871115" cy="21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ANRT et MENESR-DGRI C2.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5</xdr:col>
      <xdr:colOff>533400</xdr:colOff>
      <xdr:row>37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0.59506</cdr:x>
      <cdr:y>0.9477</cdr:y>
    </cdr:from>
    <cdr:to>
      <cdr:x>1</cdr:x>
      <cdr:y>0.99582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72425" y="4314825"/>
          <a:ext cx="3247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0.01458</cdr:y>
    </cdr:from>
    <cdr:to>
      <cdr:x>1</cdr:x>
      <cdr:y>0.07083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66675"/>
          <a:ext cx="8020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09 : Publications valorisant des Cifre terminées en 2011 et 2015 </a:t>
          </a:r>
        </a:p>
      </cdr:txBody>
    </cdr:sp>
  </cdr:relSizeAnchor>
  <cdr:relSizeAnchor xmlns:cdr="http://schemas.openxmlformats.org/drawingml/2006/chartDrawing">
    <cdr:from>
      <cdr:x>0.76851</cdr:x>
      <cdr:y>0.39017</cdr:y>
    </cdr:from>
    <cdr:to>
      <cdr:x>0.99305</cdr:x>
      <cdr:y>0.45468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263122" y="1612904"/>
          <a:ext cx="1537728" cy="266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 Année de fin de Cifre :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121180</xdr:colOff>
      <xdr:row>15</xdr:row>
      <xdr:rowOff>156633</xdr:rowOff>
    </xdr:from>
    <xdr:to>
      <xdr:col>7</xdr:col>
      <xdr:colOff>9524</xdr:colOff>
      <xdr:row>42</xdr:row>
      <xdr:rowOff>0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0.63038</cdr:x>
      <cdr:y>0.13558</cdr:y>
    </cdr:from>
    <cdr:to>
      <cdr:x>0.77387</cdr:x>
      <cdr:y>0.33016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016905" y="6371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0.00763</cdr:y>
    </cdr:from>
    <cdr:to>
      <cdr:x>1</cdr:x>
      <cdr:y>0.08465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38559"/>
          <a:ext cx="5980113" cy="389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10 : Situation par rapport à l'emploi de différentes générations de Cifre</a:t>
          </a:r>
        </a:p>
      </cdr:txBody>
    </cdr:sp>
  </cdr:relSizeAnchor>
  <cdr:relSizeAnchor xmlns:cdr="http://schemas.openxmlformats.org/drawingml/2006/chartDrawing">
    <cdr:from>
      <cdr:x>0.68693</cdr:x>
      <cdr:y>0.3422</cdr:y>
    </cdr:from>
    <cdr:to>
      <cdr:x>0.94337</cdr:x>
      <cdr:y>0.39497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107933" y="1729322"/>
          <a:ext cx="1533540" cy="266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Année de fin de Cifre</a:t>
          </a:r>
        </a:p>
      </cdr:txBody>
    </cdr:sp>
  </cdr:relSizeAnchor>
  <cdr:relSizeAnchor xmlns:cdr="http://schemas.openxmlformats.org/drawingml/2006/chartDrawing">
    <cdr:from>
      <cdr:x>0.64959</cdr:x>
      <cdr:y>0.95476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884613" y="4824942"/>
          <a:ext cx="20955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8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0.64125</cdr:x>
      <cdr:y>0.96086</cdr:y>
    </cdr:from>
    <cdr:to>
      <cdr:x>0.99046</cdr:x>
      <cdr:y>0.99327</cdr:y>
    </cdr:to>
    <cdr:sp macro="" textlink="">
      <cdr:nvSpPr>
        <cdr:cNvPr id="531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0634" y="4677234"/>
          <a:ext cx="2440058" cy="157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ANRT et MESRI-DGRI C2.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29190</xdr:rowOff>
    </xdr:from>
    <xdr:to>
      <xdr:col>7</xdr:col>
      <xdr:colOff>547688</xdr:colOff>
      <xdr:row>31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0.08697</cdr:x>
      <cdr:y>0.81953</cdr:y>
    </cdr:from>
    <cdr:to>
      <cdr:x>0.24279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510323" y="474521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0.64696</cdr:x>
      <cdr:y>0.94938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806943" y="4534436"/>
          <a:ext cx="2077417" cy="241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5520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52918</xdr:colOff>
      <xdr:row>21</xdr:row>
      <xdr:rowOff>84666</xdr:rowOff>
    </xdr:from>
    <xdr:to>
      <xdr:col>8</xdr:col>
      <xdr:colOff>469637</xdr:colOff>
      <xdr:row>44</xdr:row>
      <xdr:rowOff>21167</xdr:rowOff>
    </xdr:to>
    <xdr:graphicFrame macro="">
      <xdr:nvGraphicFramePr>
        <xdr:cNvPr id="1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0.356</cdr:x>
      <cdr:y>0.03686</cdr:y>
    </cdr:from>
    <cdr:to>
      <cdr:x>0.60518</cdr:x>
      <cdr:y>0.08958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65020" y="182880"/>
          <a:ext cx="14630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0.19768</cdr:x>
      <cdr:y>0.01398</cdr:y>
    </cdr:from>
    <cdr:to>
      <cdr:x>0.82674</cdr:x>
      <cdr:y>0.10914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379454" y="50161"/>
          <a:ext cx="4389824" cy="341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fr-FR" sz="1100" b="1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03 : Nombre de Cifre selon le type d' employeur</a:t>
          </a:r>
          <a:endParaRPr lang="fr-FR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0.65365</cdr:x>
      <cdr:y>0.92625</cdr:y>
    </cdr:from>
    <cdr:to>
      <cdr:x>1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561416" y="3323166"/>
          <a:ext cx="2416970" cy="264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10</xdr:row>
      <xdr:rowOff>200026</xdr:rowOff>
    </xdr:from>
    <xdr:to>
      <xdr:col>16</xdr:col>
      <xdr:colOff>38100</xdr:colOff>
      <xdr:row>32</xdr:row>
      <xdr:rowOff>114300</xdr:rowOff>
    </xdr:to>
    <xdr:graphicFrame macro="">
      <xdr:nvGraphicFramePr>
        <xdr:cNvPr id="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0.0751</cdr:x>
      <cdr:y>0.80216</cdr:y>
    </cdr:from>
    <cdr:to>
      <cdr:x>0.22507</cdr:x>
      <cdr:y>0.86217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5838" y="3906507"/>
          <a:ext cx="1071675" cy="208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0.09297</cdr:x>
      <cdr:y>0.84647</cdr:y>
    </cdr:from>
    <cdr:to>
      <cdr:x>0.20752</cdr:x>
      <cdr:y>0.94133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723165" y="4350470"/>
          <a:ext cx="891056" cy="487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PME &lt; </a:t>
          </a:r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250</a:t>
          </a:r>
          <a:endParaRPr lang="fr-FR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0.26249</cdr:x>
      <cdr:y>0.81562</cdr:y>
    </cdr:from>
    <cdr:to>
      <cdr:x>0.26273</cdr:x>
      <cdr:y>0.81708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105025" y="5076825"/>
          <a:ext cx="17240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0.27298</cdr:x>
      <cdr:y>0.81562</cdr:y>
    </cdr:from>
    <cdr:to>
      <cdr:x>0.27348</cdr:x>
      <cdr:y>0.81708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1981199" y="3454501"/>
          <a:ext cx="1242424" cy="622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ETI e</a:t>
          </a:r>
          <a:r>
            <a:rPr lang="fr-FR" sz="1100"/>
            <a:t>ntre 250 &amp; 5000</a:t>
          </a:r>
        </a:p>
      </cdr:txBody>
    </cdr:sp>
  </cdr:relSizeAnchor>
  <cdr:relSizeAnchor xmlns:cdr="http://schemas.openxmlformats.org/drawingml/2006/chartDrawing">
    <cdr:from>
      <cdr:x>0.47525</cdr:x>
      <cdr:y>0.80842</cdr:y>
    </cdr:from>
    <cdr:to>
      <cdr:x>0.47525</cdr:x>
      <cdr:y>0.80867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3438524" y="3752850"/>
          <a:ext cx="1666875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 baseline="0"/>
            <a:t>            Groupes</a:t>
          </a:r>
        </a:p>
        <a:p xmlns:a="http://schemas.openxmlformats.org/drawingml/2006/main">
          <a:r>
            <a:rPr lang="fr-FR" sz="1100" baseline="0"/>
            <a:t>    d'entreprises ou</a:t>
          </a:r>
        </a:p>
        <a:p xmlns:a="http://schemas.openxmlformats.org/drawingml/2006/main">
          <a:r>
            <a:rPr lang="fr-FR" sz="1100"/>
            <a:t>grandes</a:t>
          </a:r>
          <a:r>
            <a:rPr lang="fr-FR" sz="1100" baseline="0"/>
            <a:t> entreprises &gt; 5000</a:t>
          </a:r>
          <a:endParaRPr lang="fr-FR" sz="1100"/>
        </a:p>
      </cdr:txBody>
    </cdr:sp>
  </cdr:relSizeAnchor>
  <cdr:relSizeAnchor xmlns:cdr="http://schemas.openxmlformats.org/drawingml/2006/chartDrawing">
    <cdr:from>
      <cdr:x>0.69988</cdr:x>
      <cdr:y>0.82394</cdr:y>
    </cdr:from>
    <cdr:to>
      <cdr:x>0.91314</cdr:x>
      <cdr:y>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5444204" y="4234656"/>
          <a:ext cx="1658896" cy="90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        Associations ou</a:t>
          </a:r>
        </a:p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 collectivités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territoriales</a:t>
          </a:r>
        </a:p>
      </cdr:txBody>
    </cdr:sp>
  </cdr:relSizeAnchor>
  <cdr:relSizeAnchor xmlns:cdr="http://schemas.openxmlformats.org/drawingml/2006/chartDrawing">
    <cdr:from>
      <cdr:x>0.03523</cdr:x>
      <cdr:y>0.91842</cdr:y>
    </cdr:from>
    <cdr:to>
      <cdr:x>0.03622</cdr:x>
      <cdr:y>0.9189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95275" y="4257674"/>
          <a:ext cx="9144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0.03773</cdr:x>
      <cdr:y>0.9137</cdr:y>
    </cdr:from>
    <cdr:to>
      <cdr:x>0.03871</cdr:x>
      <cdr:y>0.91443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314325" y="4238624"/>
          <a:ext cx="9144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0.6172</cdr:x>
      <cdr:y>0.57589</cdr:y>
    </cdr:from>
    <cdr:to>
      <cdr:x>0.70674</cdr:x>
      <cdr:y>0.636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4429125" y="2943225"/>
          <a:ext cx="6572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0.63435</cdr:x>
      <cdr:y>0.59901</cdr:y>
    </cdr:from>
    <cdr:to>
      <cdr:x>0.68553</cdr:x>
      <cdr:y>0.64273</cdr:y>
    </cdr:to>
    <cdr:sp macro="" textlink="">
      <cdr:nvSpPr>
        <cdr:cNvPr id="13" name="ZoneTexte 12"/>
        <cdr:cNvSpPr txBox="1"/>
      </cdr:nvSpPr>
      <cdr:spPr>
        <a:xfrm xmlns:a="http://schemas.openxmlformats.org/drawingml/2006/main">
          <a:off x="3855776" y="3132366"/>
          <a:ext cx="311088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*9%</a:t>
          </a:r>
        </a:p>
      </cdr:txBody>
    </cdr:sp>
  </cdr:relSizeAnchor>
  <cdr:relSizeAnchor xmlns:cdr="http://schemas.openxmlformats.org/drawingml/2006/chartDrawing">
    <cdr:from>
      <cdr:x>0.84568</cdr:x>
      <cdr:y>0.6318</cdr:y>
    </cdr:from>
    <cdr:to>
      <cdr:x>0.90925</cdr:x>
      <cdr:y>0.67097</cdr:y>
    </cdr:to>
    <cdr:sp macro="" textlink="">
      <cdr:nvSpPr>
        <cdr:cNvPr id="14" name="ZoneTexte 13"/>
        <cdr:cNvSpPr txBox="1"/>
      </cdr:nvSpPr>
      <cdr:spPr>
        <a:xfrm xmlns:a="http://schemas.openxmlformats.org/drawingml/2006/main">
          <a:off x="5140306" y="3303816"/>
          <a:ext cx="386398" cy="204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*71%</a:t>
          </a:r>
        </a:p>
      </cdr:txBody>
    </cdr:sp>
  </cdr:relSizeAnchor>
  <cdr:relSizeAnchor xmlns:cdr="http://schemas.openxmlformats.org/drawingml/2006/chartDrawing">
    <cdr:from>
      <cdr:x>0.30991</cdr:x>
      <cdr:y>0.8316</cdr:y>
    </cdr:from>
    <cdr:to>
      <cdr:x>0.43545</cdr:x>
      <cdr:y>0.89764</cdr:y>
    </cdr:to>
    <cdr:sp macro="" textlink="">
      <cdr:nvSpPr>
        <cdr:cNvPr id="15" name="ZoneTexte 14"/>
        <cdr:cNvSpPr txBox="1"/>
      </cdr:nvSpPr>
      <cdr:spPr>
        <a:xfrm xmlns:a="http://schemas.openxmlformats.org/drawingml/2006/main">
          <a:off x="2468880" y="5433060"/>
          <a:ext cx="102108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0.26338</cdr:x>
      <cdr:y>0.82485</cdr:y>
    </cdr:from>
    <cdr:to>
      <cdr:x>0.45616</cdr:x>
      <cdr:y>0.97767</cdr:y>
    </cdr:to>
    <cdr:sp macro="" textlink="">
      <cdr:nvSpPr>
        <cdr:cNvPr id="16" name="ZoneTexte 15"/>
        <cdr:cNvSpPr txBox="1"/>
      </cdr:nvSpPr>
      <cdr:spPr>
        <a:xfrm xmlns:a="http://schemas.openxmlformats.org/drawingml/2006/main">
          <a:off x="2048767" y="4239345"/>
          <a:ext cx="1499588" cy="785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ETI entre 250 &amp; 5000 </a:t>
          </a:r>
        </a:p>
        <a:p xmlns:a="http://schemas.openxmlformats.org/drawingml/2006/main">
          <a:pPr algn="ctr">
            <a:lnSpc>
              <a:spcPts val="1100"/>
            </a:lnSpc>
          </a:pPr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salariés</a:t>
          </a:r>
          <a:endParaRPr lang="fr-FR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0.45932</cdr:x>
      <cdr:y>0.81776</cdr:y>
    </cdr:from>
    <cdr:to>
      <cdr:x>0.68915</cdr:x>
      <cdr:y>1</cdr:y>
    </cdr:to>
    <cdr:sp macro="" textlink="">
      <cdr:nvSpPr>
        <cdr:cNvPr id="17" name="ZoneTexte 16"/>
        <cdr:cNvSpPr txBox="1"/>
      </cdr:nvSpPr>
      <cdr:spPr>
        <a:xfrm xmlns:a="http://schemas.openxmlformats.org/drawingml/2006/main">
          <a:off x="3572929" y="4202905"/>
          <a:ext cx="1787790" cy="936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Groupes d'entreprises ou </a:t>
          </a:r>
        </a:p>
        <a:p xmlns:a="http://schemas.openxmlformats.org/drawingml/2006/main">
          <a:pPr algn="ctr"/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grandes entreprises &gt;= 5000 </a:t>
          </a:r>
        </a:p>
      </cdr:txBody>
    </cdr:sp>
  </cdr:relSizeAnchor>
  <cdr:relSizeAnchor xmlns:cdr="http://schemas.openxmlformats.org/drawingml/2006/chartDrawing">
    <cdr:from>
      <cdr:x>0.11072</cdr:x>
      <cdr:y>0.15964</cdr:y>
    </cdr:from>
    <cdr:to>
      <cdr:x>0.19866</cdr:x>
      <cdr:y>0.21615</cdr:y>
    </cdr:to>
    <cdr:sp macro="" textlink="">
      <cdr:nvSpPr>
        <cdr:cNvPr id="18" name="ZoneTexte 5">
          <a:extLst xmlns:a="http://schemas.openxmlformats.org/drawingml/2006/main">
            <a:ext uri="{FF2B5EF4-FFF2-40B4-BE49-F238E27FC236}"/>
          </a:extLst>
        </cdr:cNvPr>
        <cdr:cNvSpPr txBox="1"/>
      </cdr:nvSpPr>
      <cdr:spPr bwMode="auto">
        <a:xfrm xmlns:a="http://schemas.openxmlformats.org/drawingml/2006/main">
          <a:off x="631732" y="640141"/>
          <a:ext cx="501743" cy="22663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*75%</a:t>
          </a:r>
        </a:p>
      </cdr:txBody>
    </cdr:sp>
  </cdr:relSizeAnchor>
  <cdr:relSizeAnchor xmlns:cdr="http://schemas.openxmlformats.org/drawingml/2006/chartDrawing">
    <cdr:from>
      <cdr:x>0.32664</cdr:x>
      <cdr:y>0.56295</cdr:y>
    </cdr:from>
    <cdr:to>
      <cdr:x>0.41569</cdr:x>
      <cdr:y>0.62945</cdr:y>
    </cdr:to>
    <cdr:sp macro="" textlink="">
      <cdr:nvSpPr>
        <cdr:cNvPr id="19" name="ZoneTexte 6">
          <a:extLst xmlns:a="http://schemas.openxmlformats.org/drawingml/2006/main">
            <a:ext uri="{FF2B5EF4-FFF2-40B4-BE49-F238E27FC236}"/>
          </a:extLst>
        </cdr:cNvPr>
        <cdr:cNvSpPr txBox="1"/>
      </cdr:nvSpPr>
      <cdr:spPr bwMode="auto">
        <a:xfrm xmlns:a="http://schemas.openxmlformats.org/drawingml/2006/main">
          <a:off x="1863611" y="2257424"/>
          <a:ext cx="508114" cy="266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*52%</a:t>
          </a:r>
        </a:p>
      </cdr:txBody>
    </cdr:sp>
  </cdr:relSizeAnchor>
  <cdr:relSizeAnchor xmlns:cdr="http://schemas.openxmlformats.org/drawingml/2006/chartDrawing">
    <cdr:from>
      <cdr:x>0</cdr:x>
      <cdr:y>0.91449</cdr:y>
    </cdr:from>
    <cdr:to>
      <cdr:x>1</cdr:x>
      <cdr:y>0.99762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3667125"/>
          <a:ext cx="5705475" cy="333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(*)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Part des nouveaux employeurs, n'ayant pas employé de Cifre les 5 années précédentes.</a:t>
          </a:r>
        </a:p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ANRT et MESRI-DGRI C2.</a:t>
          </a:r>
          <a:endParaRPr lang="fr-FR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0.10959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0" y="0"/>
          <a:ext cx="57054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Employeurs de Cifre</a:t>
          </a:r>
          <a:endParaRPr lang="fr-FR">
            <a:effectLst/>
          </a:endParaRPr>
        </a:p>
        <a:p xmlns:a="http://schemas.openxmlformats.org/drawingml/2006/main">
          <a:pPr algn="ctr"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850 en 2017 (63,5% de nouveaux par rapport aux employeurs de 2012-2016)</a:t>
          </a:r>
          <a:endParaRPr lang="fr-FR">
            <a:effectLst/>
          </a:endParaRPr>
        </a:p>
        <a:p xmlns:a="http://schemas.openxmlformats.org/drawingml/2006/main">
          <a:endParaRPr lang="fr-F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129436</xdr:rowOff>
    </xdr:from>
    <xdr:to>
      <xdr:col>7</xdr:col>
      <xdr:colOff>95250</xdr:colOff>
      <xdr:row>37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workbookViewId="0">
      <selection activeCell="B5" sqref="B5"/>
    </sheetView>
  </sheetViews>
  <sheetFormatPr baseColWidth="10" defaultRowHeight="12.75" x14ac:dyDescent="0.2"/>
  <cols>
    <col min="1" max="1" width="11.5703125" customWidth="1"/>
    <col min="2" max="2" width="114.85546875" customWidth="1"/>
  </cols>
  <sheetData>
    <row r="1" spans="1:2" x14ac:dyDescent="0.2">
      <c r="A1" s="273" t="s">
        <v>57</v>
      </c>
      <c r="B1" s="273"/>
    </row>
    <row r="2" spans="1:2" x14ac:dyDescent="0.2">
      <c r="A2" s="15"/>
      <c r="B2" s="15"/>
    </row>
    <row r="3" spans="1:2" ht="15" x14ac:dyDescent="0.25">
      <c r="A3" s="274" t="s">
        <v>58</v>
      </c>
      <c r="B3" s="274"/>
    </row>
    <row r="4" spans="1:2" ht="15" x14ac:dyDescent="0.25">
      <c r="A4" s="261"/>
      <c r="B4" s="261"/>
    </row>
    <row r="5" spans="1:2" x14ac:dyDescent="0.2">
      <c r="A5" s="15"/>
      <c r="B5" s="16"/>
    </row>
    <row r="6" spans="1:2" x14ac:dyDescent="0.2">
      <c r="A6" s="275" t="s">
        <v>59</v>
      </c>
      <c r="B6" s="275"/>
    </row>
    <row r="7" spans="1:2" x14ac:dyDescent="0.2">
      <c r="A7" s="262"/>
      <c r="B7" s="262"/>
    </row>
    <row r="8" spans="1:2" x14ac:dyDescent="0.2">
      <c r="A8" s="15"/>
      <c r="B8" s="15"/>
    </row>
    <row r="9" spans="1:2" ht="15.75" x14ac:dyDescent="0.2">
      <c r="A9" s="276" t="s">
        <v>70</v>
      </c>
      <c r="B9" s="276"/>
    </row>
    <row r="10" spans="1:2" x14ac:dyDescent="0.2">
      <c r="A10" s="15"/>
      <c r="B10" s="15"/>
    </row>
    <row r="11" spans="1:2" x14ac:dyDescent="0.2">
      <c r="A11" s="277" t="s">
        <v>60</v>
      </c>
      <c r="B11" s="277"/>
    </row>
    <row r="12" spans="1:2" x14ac:dyDescent="0.2">
      <c r="A12" s="250" t="s">
        <v>61</v>
      </c>
      <c r="B12" s="251" t="s">
        <v>62</v>
      </c>
    </row>
    <row r="13" spans="1:2" x14ac:dyDescent="0.2">
      <c r="A13" s="252" t="s">
        <v>142</v>
      </c>
      <c r="B13" s="256" t="s">
        <v>137</v>
      </c>
    </row>
    <row r="14" spans="1:2" x14ac:dyDescent="0.2">
      <c r="A14" s="252" t="s">
        <v>143</v>
      </c>
      <c r="B14" s="257" t="s">
        <v>187</v>
      </c>
    </row>
    <row r="15" spans="1:2" x14ac:dyDescent="0.2">
      <c r="A15" s="252" t="s">
        <v>144</v>
      </c>
      <c r="B15" s="257" t="s">
        <v>186</v>
      </c>
    </row>
    <row r="16" spans="1:2" x14ac:dyDescent="0.2">
      <c r="A16" s="252" t="s">
        <v>102</v>
      </c>
      <c r="B16" s="258" t="s">
        <v>174</v>
      </c>
    </row>
    <row r="17" spans="1:9" x14ac:dyDescent="0.2">
      <c r="A17" s="252" t="s">
        <v>176</v>
      </c>
      <c r="B17" s="257" t="s">
        <v>131</v>
      </c>
    </row>
    <row r="18" spans="1:9" x14ac:dyDescent="0.2">
      <c r="A18" s="252" t="s">
        <v>115</v>
      </c>
      <c r="B18" s="257" t="s">
        <v>156</v>
      </c>
    </row>
    <row r="19" spans="1:9" x14ac:dyDescent="0.2">
      <c r="A19" s="252" t="s">
        <v>177</v>
      </c>
      <c r="B19" s="257" t="s">
        <v>148</v>
      </c>
    </row>
    <row r="20" spans="1:9" x14ac:dyDescent="0.2">
      <c r="A20" s="252" t="s">
        <v>116</v>
      </c>
      <c r="B20" s="257" t="s">
        <v>157</v>
      </c>
    </row>
    <row r="21" spans="1:9" x14ac:dyDescent="0.2">
      <c r="A21" s="252" t="s">
        <v>117</v>
      </c>
      <c r="B21" s="257" t="s">
        <v>149</v>
      </c>
    </row>
    <row r="22" spans="1:9" x14ac:dyDescent="0.2">
      <c r="A22" s="252" t="s">
        <v>118</v>
      </c>
      <c r="B22" s="257" t="s">
        <v>136</v>
      </c>
    </row>
    <row r="23" spans="1:9" x14ac:dyDescent="0.2">
      <c r="A23" s="252" t="s">
        <v>145</v>
      </c>
      <c r="B23" s="257" t="s">
        <v>112</v>
      </c>
      <c r="H23" s="9"/>
      <c r="I23" s="9"/>
    </row>
    <row r="24" spans="1:9" x14ac:dyDescent="0.2">
      <c r="A24" s="252" t="s">
        <v>178</v>
      </c>
      <c r="B24" s="257" t="s">
        <v>158</v>
      </c>
      <c r="H24" s="9"/>
      <c r="I24" s="9"/>
    </row>
    <row r="25" spans="1:9" x14ac:dyDescent="0.2">
      <c r="A25" s="253" t="s">
        <v>119</v>
      </c>
      <c r="B25" s="254" t="s">
        <v>159</v>
      </c>
    </row>
    <row r="26" spans="1:9" x14ac:dyDescent="0.2">
      <c r="A26" s="272" t="s">
        <v>63</v>
      </c>
      <c r="B26" s="272"/>
    </row>
    <row r="27" spans="1:9" x14ac:dyDescent="0.2">
      <c r="A27" s="255"/>
      <c r="B27" s="255"/>
    </row>
    <row r="28" spans="1:9" x14ac:dyDescent="0.2">
      <c r="A28" s="15"/>
      <c r="B28" s="17"/>
    </row>
    <row r="29" spans="1:9" x14ac:dyDescent="0.2">
      <c r="A29" s="272" t="s">
        <v>64</v>
      </c>
      <c r="B29" s="272"/>
    </row>
    <row r="30" spans="1:9" x14ac:dyDescent="0.2">
      <c r="A30" s="18" t="s">
        <v>65</v>
      </c>
      <c r="B30" s="15"/>
    </row>
    <row r="31" spans="1:9" x14ac:dyDescent="0.2">
      <c r="A31" s="18" t="s">
        <v>66</v>
      </c>
      <c r="B31" s="15"/>
    </row>
    <row r="32" spans="1:9" x14ac:dyDescent="0.2">
      <c r="A32" s="18" t="s">
        <v>67</v>
      </c>
      <c r="B32" s="15"/>
    </row>
    <row r="33" spans="1:2" x14ac:dyDescent="0.2">
      <c r="A33" s="18" t="s">
        <v>68</v>
      </c>
      <c r="B33" s="15"/>
    </row>
    <row r="34" spans="1:2" x14ac:dyDescent="0.2">
      <c r="A34" s="18" t="s">
        <v>69</v>
      </c>
      <c r="B34" s="15"/>
    </row>
    <row r="35" spans="1:2" x14ac:dyDescent="0.2">
      <c r="A35" s="15"/>
      <c r="B35" s="18"/>
    </row>
    <row r="36" spans="1:2" ht="33.75" x14ac:dyDescent="0.2">
      <c r="A36" s="15"/>
      <c r="B36" s="19" t="s">
        <v>76</v>
      </c>
    </row>
    <row r="37" spans="1:2" x14ac:dyDescent="0.2">
      <c r="A37" s="20"/>
    </row>
  </sheetData>
  <mergeCells count="7">
    <mergeCell ref="A29:B29"/>
    <mergeCell ref="A1:B1"/>
    <mergeCell ref="A3:B3"/>
    <mergeCell ref="A6:B6"/>
    <mergeCell ref="A9:B9"/>
    <mergeCell ref="A11:B11"/>
    <mergeCell ref="A26:B26"/>
  </mergeCells>
  <hyperlinks>
    <hyperlink ref="A15" location="'Cifre Employeur'!A1" display="Cifre Employeur"/>
    <hyperlink ref="A18" location="secteur!A1" display="secteur"/>
    <hyperlink ref="A20" location="'Origine geo'!A1" display="Origine geo"/>
    <hyperlink ref="A21" location="Diplômes!A1" display="Diplômes"/>
    <hyperlink ref="A22" location="Salaire!A1" display="Salaire!A1"/>
    <hyperlink ref="A23" location="soutenance!A1" display="Soutenance"/>
    <hyperlink ref="A25" location="IP!A1" display="IP"/>
    <hyperlink ref="A13" location="'Evol Cifre'!A1" display="Evol Cifre"/>
    <hyperlink ref="A14" location="'Domaine sc'!A1" display="Domaine sc"/>
    <hyperlink ref="A16" location="Employeur!A1" display="Employeur"/>
    <hyperlink ref="A24" location="Publications!A1" display="Publications!A1"/>
    <hyperlink ref="A17" location="'Secteur (2)'!A1" display="secteur (2)"/>
    <hyperlink ref="A19" location="'Origine geo (2)'!A1" display="Origine geo (2)"/>
  </hyperlinks>
  <pageMargins left="0.23622047244094491" right="0" top="0.35433070866141736" bottom="0.35433070866141736" header="0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Normal="100" workbookViewId="0">
      <selection activeCell="C14" sqref="C14"/>
    </sheetView>
  </sheetViews>
  <sheetFormatPr baseColWidth="10" defaultRowHeight="12.75" x14ac:dyDescent="0.2"/>
  <cols>
    <col min="1" max="1" width="19.7109375" style="1" customWidth="1"/>
    <col min="2" max="2" width="8.85546875" style="1" customWidth="1"/>
    <col min="3" max="11" width="9.140625" style="1" customWidth="1"/>
    <col min="12" max="12" width="9.85546875" style="1" customWidth="1"/>
    <col min="13" max="16384" width="11.42578125" style="1"/>
  </cols>
  <sheetData>
    <row r="1" spans="1:10" ht="27.75" customHeight="1" x14ac:dyDescent="0.2">
      <c r="A1" s="338" t="s">
        <v>183</v>
      </c>
      <c r="B1" s="338"/>
      <c r="C1" s="338"/>
      <c r="D1" s="347"/>
      <c r="E1" s="347"/>
      <c r="F1" s="347"/>
    </row>
    <row r="2" spans="1:10" ht="18" customHeight="1" x14ac:dyDescent="0.2">
      <c r="A2" s="126" t="s">
        <v>126</v>
      </c>
      <c r="B2" s="126" t="s">
        <v>17</v>
      </c>
      <c r="C2" s="264" t="s">
        <v>16</v>
      </c>
      <c r="G2" s="30"/>
    </row>
    <row r="3" spans="1:10" x14ac:dyDescent="0.2">
      <c r="A3" s="81" t="s">
        <v>18</v>
      </c>
      <c r="B3" s="84">
        <v>308</v>
      </c>
      <c r="C3" s="82">
        <f t="shared" ref="C3:C9" si="0">B3/$B$10</f>
        <v>0.21493370551290997</v>
      </c>
      <c r="G3" s="30"/>
    </row>
    <row r="4" spans="1:10" x14ac:dyDescent="0.2">
      <c r="A4" s="81" t="s">
        <v>71</v>
      </c>
      <c r="B4" s="84">
        <v>304</v>
      </c>
      <c r="C4" s="82">
        <f t="shared" si="0"/>
        <v>0.212142358688067</v>
      </c>
      <c r="G4" s="30"/>
    </row>
    <row r="5" spans="1:10" x14ac:dyDescent="0.2">
      <c r="A5" s="115" t="s">
        <v>72</v>
      </c>
      <c r="B5" s="127">
        <v>296</v>
      </c>
      <c r="C5" s="82">
        <f t="shared" si="0"/>
        <v>0.20655966503838102</v>
      </c>
      <c r="G5" s="30"/>
    </row>
    <row r="6" spans="1:10" x14ac:dyDescent="0.2">
      <c r="A6" s="115" t="s">
        <v>73</v>
      </c>
      <c r="B6" s="127">
        <v>70</v>
      </c>
      <c r="C6" s="82">
        <f t="shared" si="0"/>
        <v>4.884856943475227E-2</v>
      </c>
      <c r="G6" s="30"/>
    </row>
    <row r="7" spans="1:10" x14ac:dyDescent="0.2">
      <c r="A7" s="115" t="s">
        <v>74</v>
      </c>
      <c r="B7" s="127">
        <v>141</v>
      </c>
      <c r="C7" s="82">
        <f t="shared" si="0"/>
        <v>9.8394975575715277E-2</v>
      </c>
      <c r="G7" s="30"/>
    </row>
    <row r="8" spans="1:10" x14ac:dyDescent="0.2">
      <c r="A8" s="115" t="s">
        <v>75</v>
      </c>
      <c r="B8" s="127">
        <v>297</v>
      </c>
      <c r="C8" s="82">
        <f t="shared" si="0"/>
        <v>0.20725750174459176</v>
      </c>
      <c r="G8" s="30"/>
    </row>
    <row r="9" spans="1:10" ht="13.5" thickBot="1" x14ac:dyDescent="0.25">
      <c r="A9" s="161" t="s">
        <v>19</v>
      </c>
      <c r="B9" s="183">
        <v>17</v>
      </c>
      <c r="C9" s="184">
        <f t="shared" si="0"/>
        <v>1.1863224005582694E-2</v>
      </c>
      <c r="G9" s="30"/>
    </row>
    <row r="10" spans="1:10" x14ac:dyDescent="0.2">
      <c r="A10" s="180" t="s">
        <v>15</v>
      </c>
      <c r="B10" s="181">
        <v>1433</v>
      </c>
      <c r="C10" s="182">
        <f>SUM(C3:C9)</f>
        <v>1</v>
      </c>
    </row>
    <row r="11" spans="1:10" x14ac:dyDescent="0.2">
      <c r="A11" s="231" t="s">
        <v>166</v>
      </c>
      <c r="E11" s="5"/>
    </row>
    <row r="12" spans="1:10" x14ac:dyDescent="0.2">
      <c r="A12" s="231"/>
      <c r="E12" s="5"/>
    </row>
    <row r="13" spans="1:10" s="36" customFormat="1" ht="11.25" x14ac:dyDescent="0.2">
      <c r="I13" s="83"/>
      <c r="J13" s="83"/>
    </row>
  </sheetData>
  <mergeCells count="2">
    <mergeCell ref="A1:C1"/>
    <mergeCell ref="D1:F1"/>
  </mergeCells>
  <pageMargins left="0.23622047244094491" right="0" top="0.35433070866141736" bottom="0.35433070866141736" header="0.31496062992125984" footer="0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workbookViewId="0">
      <selection activeCell="L1" sqref="L1"/>
    </sheetView>
  </sheetViews>
  <sheetFormatPr baseColWidth="10" defaultRowHeight="12.75" x14ac:dyDescent="0.2"/>
  <cols>
    <col min="1" max="1" width="14.85546875" customWidth="1"/>
    <col min="2" max="2" width="8.5703125" customWidth="1"/>
    <col min="3" max="3" width="6" customWidth="1"/>
  </cols>
  <sheetData>
    <row r="1" spans="1:6" s="7" customFormat="1" ht="39" customHeight="1" x14ac:dyDescent="0.2">
      <c r="A1" s="348" t="s">
        <v>136</v>
      </c>
      <c r="B1" s="348"/>
      <c r="C1" s="348"/>
      <c r="D1" s="128"/>
      <c r="E1" s="128"/>
      <c r="F1" s="128"/>
    </row>
    <row r="2" spans="1:6" s="7" customFormat="1" ht="21.75" customHeight="1" x14ac:dyDescent="0.2">
      <c r="A2" s="86" t="s">
        <v>111</v>
      </c>
      <c r="B2" s="52" t="s">
        <v>103</v>
      </c>
      <c r="C2" s="52" t="s">
        <v>16</v>
      </c>
    </row>
    <row r="3" spans="1:6" s="7" customFormat="1" x14ac:dyDescent="0.2">
      <c r="A3" s="87">
        <v>23484</v>
      </c>
      <c r="B3" s="54">
        <v>156</v>
      </c>
      <c r="C3" s="85">
        <f t="shared" ref="C3:C8" si="0">B3/$B$8</f>
        <v>0.10886252616887648</v>
      </c>
      <c r="F3" s="238"/>
    </row>
    <row r="4" spans="1:6" s="7" customFormat="1" x14ac:dyDescent="0.2">
      <c r="A4" s="88" t="s">
        <v>25</v>
      </c>
      <c r="B4" s="54">
        <v>435</v>
      </c>
      <c r="C4" s="85">
        <f t="shared" si="0"/>
        <v>0.3035589672016748</v>
      </c>
      <c r="D4" s="238"/>
    </row>
    <row r="5" spans="1:6" s="7" customFormat="1" x14ac:dyDescent="0.2">
      <c r="A5" s="88" t="s">
        <v>26</v>
      </c>
      <c r="B5" s="54">
        <v>169</v>
      </c>
      <c r="C5" s="85">
        <f t="shared" si="0"/>
        <v>0.11793440334961619</v>
      </c>
    </row>
    <row r="6" spans="1:6" s="7" customFormat="1" x14ac:dyDescent="0.2">
      <c r="A6" s="88" t="s">
        <v>27</v>
      </c>
      <c r="B6" s="54">
        <v>534</v>
      </c>
      <c r="C6" s="85">
        <f t="shared" si="0"/>
        <v>0.37264480111653875</v>
      </c>
    </row>
    <row r="7" spans="1:6" s="7" customFormat="1" ht="13.5" thickBot="1" x14ac:dyDescent="0.25">
      <c r="A7" s="236" t="s">
        <v>28</v>
      </c>
      <c r="B7" s="149">
        <v>139</v>
      </c>
      <c r="C7" s="237">
        <f t="shared" si="0"/>
        <v>9.6999302163293791E-2</v>
      </c>
    </row>
    <row r="8" spans="1:6" x14ac:dyDescent="0.2">
      <c r="A8" s="228" t="s">
        <v>41</v>
      </c>
      <c r="B8" s="137">
        <f>SUM(B3:B7)</f>
        <v>1433</v>
      </c>
      <c r="C8" s="235">
        <f t="shared" si="0"/>
        <v>1</v>
      </c>
    </row>
    <row r="9" spans="1:6" x14ac:dyDescent="0.2">
      <c r="A9" s="231" t="s">
        <v>166</v>
      </c>
      <c r="B9" s="89"/>
      <c r="C9" s="89"/>
      <c r="D9" s="89"/>
    </row>
  </sheetData>
  <mergeCells count="1">
    <mergeCell ref="A1:C1"/>
  </mergeCells>
  <pageMargins left="0.23622047244094491" right="0" top="0.35433070866141736" bottom="0.35433070866141736" header="0.31496062992125984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H40" sqref="H40"/>
    </sheetView>
  </sheetViews>
  <sheetFormatPr baseColWidth="10" defaultRowHeight="12.75" x14ac:dyDescent="0.2"/>
  <cols>
    <col min="1" max="1" width="11" style="8" customWidth="1"/>
    <col min="2" max="5" width="9.7109375" customWidth="1"/>
  </cols>
  <sheetData>
    <row r="1" spans="1:8" x14ac:dyDescent="0.2">
      <c r="A1" s="259" t="s">
        <v>184</v>
      </c>
      <c r="B1" s="1"/>
      <c r="C1" s="1"/>
      <c r="D1" s="1"/>
      <c r="E1" s="1"/>
      <c r="F1" s="1"/>
    </row>
    <row r="2" spans="1:8" s="38" customFormat="1" ht="24" x14ac:dyDescent="0.2">
      <c r="A2" s="95"/>
      <c r="B2" s="64" t="s">
        <v>84</v>
      </c>
      <c r="C2" s="64" t="s">
        <v>85</v>
      </c>
      <c r="D2" s="64" t="s">
        <v>86</v>
      </c>
      <c r="E2" s="64" t="s">
        <v>87</v>
      </c>
    </row>
    <row r="3" spans="1:8" s="37" customFormat="1" x14ac:dyDescent="0.2">
      <c r="A3" s="349" t="s">
        <v>113</v>
      </c>
      <c r="B3" s="113">
        <v>2015</v>
      </c>
      <c r="C3" s="114">
        <v>0.9</v>
      </c>
      <c r="D3" s="114">
        <v>0.08</v>
      </c>
      <c r="E3" s="114">
        <v>0.02</v>
      </c>
    </row>
    <row r="4" spans="1:8" s="37" customFormat="1" x14ac:dyDescent="0.2">
      <c r="A4" s="349"/>
      <c r="B4" s="113">
        <v>2014</v>
      </c>
      <c r="C4" s="114">
        <v>0.9</v>
      </c>
      <c r="D4" s="114">
        <v>7.0000000000000007E-2</v>
      </c>
      <c r="E4" s="114">
        <v>0.03</v>
      </c>
      <c r="H4" s="45"/>
    </row>
    <row r="5" spans="1:8" s="37" customFormat="1" x14ac:dyDescent="0.2">
      <c r="A5" s="349"/>
      <c r="B5" s="113">
        <v>2013</v>
      </c>
      <c r="C5" s="114">
        <v>0.79</v>
      </c>
      <c r="D5" s="350">
        <v>0.21</v>
      </c>
      <c r="E5" s="350"/>
      <c r="G5" s="38"/>
    </row>
    <row r="6" spans="1:8" s="37" customFormat="1" x14ac:dyDescent="0.2">
      <c r="A6" s="349" t="s">
        <v>114</v>
      </c>
      <c r="B6" s="113">
        <v>2011</v>
      </c>
      <c r="C6" s="114">
        <v>0.94</v>
      </c>
      <c r="D6" s="114">
        <v>0.01</v>
      </c>
      <c r="E6" s="114">
        <v>0.05</v>
      </c>
      <c r="G6" s="43"/>
    </row>
    <row r="7" spans="1:8" s="37" customFormat="1" x14ac:dyDescent="0.2">
      <c r="A7" s="349"/>
      <c r="B7" s="113">
        <v>2010</v>
      </c>
      <c r="C7" s="114">
        <v>0.98</v>
      </c>
      <c r="D7" s="114">
        <v>0</v>
      </c>
      <c r="E7" s="114">
        <v>0.02</v>
      </c>
      <c r="G7" s="44"/>
    </row>
    <row r="8" spans="1:8" s="37" customFormat="1" x14ac:dyDescent="0.2">
      <c r="A8" s="349"/>
      <c r="B8" s="113">
        <v>2009</v>
      </c>
      <c r="C8" s="114">
        <v>0.97</v>
      </c>
      <c r="D8" s="350">
        <v>0.03</v>
      </c>
      <c r="E8" s="350"/>
    </row>
    <row r="9" spans="1:8" x14ac:dyDescent="0.2">
      <c r="A9" s="231" t="s">
        <v>166</v>
      </c>
    </row>
    <row r="10" spans="1:8" x14ac:dyDescent="0.2">
      <c r="A10" s="240"/>
      <c r="B10" s="240"/>
      <c r="C10" s="240"/>
      <c r="D10" s="240"/>
      <c r="E10" s="241"/>
      <c r="F10" s="242"/>
      <c r="G10" s="242"/>
      <c r="H10" s="242"/>
    </row>
    <row r="11" spans="1:8" x14ac:dyDescent="0.2">
      <c r="A11" s="240"/>
      <c r="B11" s="241"/>
      <c r="C11" s="241"/>
      <c r="D11" s="241"/>
      <c r="E11" s="241"/>
      <c r="F11" s="242"/>
      <c r="G11" s="242"/>
      <c r="H11" s="242"/>
    </row>
    <row r="12" spans="1:8" x14ac:dyDescent="0.2">
      <c r="A12" s="243"/>
      <c r="B12" s="244"/>
      <c r="C12" s="244"/>
      <c r="D12" s="244"/>
      <c r="E12" s="244"/>
      <c r="F12" s="242"/>
      <c r="G12" s="239"/>
      <c r="H12" s="242"/>
    </row>
    <row r="13" spans="1:8" x14ac:dyDescent="0.2">
      <c r="A13" s="245"/>
      <c r="B13" s="246"/>
      <c r="C13" s="246"/>
      <c r="D13" s="246"/>
      <c r="E13" s="246"/>
      <c r="F13" s="242"/>
      <c r="G13" s="247"/>
      <c r="H13" s="242"/>
    </row>
    <row r="14" spans="1:8" x14ac:dyDescent="0.2">
      <c r="A14" s="245"/>
      <c r="B14" s="246"/>
      <c r="C14" s="246"/>
      <c r="D14" s="246"/>
      <c r="E14" s="246"/>
      <c r="F14" s="242"/>
      <c r="G14" s="247"/>
      <c r="H14" s="242"/>
    </row>
    <row r="15" spans="1:8" x14ac:dyDescent="0.2">
      <c r="A15" s="248"/>
      <c r="B15" s="242"/>
      <c r="C15" s="242"/>
      <c r="D15" s="242"/>
      <c r="E15" s="242"/>
      <c r="F15" s="242"/>
      <c r="G15" s="242"/>
      <c r="H15" s="242"/>
    </row>
    <row r="16" spans="1:8" x14ac:dyDescent="0.2">
      <c r="A16" s="249"/>
      <c r="B16" s="242"/>
      <c r="C16" s="242"/>
      <c r="D16" s="242"/>
      <c r="E16" s="242"/>
      <c r="F16" s="242"/>
      <c r="G16" s="242"/>
      <c r="H16" s="242"/>
    </row>
  </sheetData>
  <mergeCells count="4">
    <mergeCell ref="A3:A5"/>
    <mergeCell ref="D5:E5"/>
    <mergeCell ref="A6:A8"/>
    <mergeCell ref="D8:E8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workbookViewId="0">
      <selection activeCell="H6" sqref="H6"/>
    </sheetView>
  </sheetViews>
  <sheetFormatPr baseColWidth="10" defaultRowHeight="12.75" x14ac:dyDescent="0.2"/>
  <cols>
    <col min="1" max="1" width="30.85546875" style="207" customWidth="1"/>
    <col min="2" max="3" width="12.28515625" style="207" customWidth="1"/>
    <col min="4" max="4" width="15.85546875" style="207" bestFit="1" customWidth="1"/>
    <col min="5" max="5" width="23.85546875" style="207" bestFit="1" customWidth="1"/>
    <col min="6" max="8" width="11.42578125" style="207"/>
    <col min="9" max="9" width="44.140625" style="207" customWidth="1"/>
    <col min="10" max="12" width="11.42578125" style="207"/>
    <col min="13" max="13" width="21.5703125" style="207" customWidth="1"/>
    <col min="14" max="256" width="11.42578125" style="207"/>
    <col min="257" max="257" width="77.5703125" style="207" bestFit="1" customWidth="1"/>
    <col min="258" max="258" width="23.85546875" style="207" bestFit="1" customWidth="1"/>
    <col min="259" max="259" width="24.42578125" style="207" bestFit="1" customWidth="1"/>
    <col min="260" max="260" width="15.85546875" style="207" bestFit="1" customWidth="1"/>
    <col min="261" max="261" width="23.85546875" style="207" bestFit="1" customWidth="1"/>
    <col min="262" max="264" width="11.42578125" style="207"/>
    <col min="265" max="265" width="44.140625" style="207" customWidth="1"/>
    <col min="266" max="268" width="11.42578125" style="207"/>
    <col min="269" max="269" width="21.5703125" style="207" customWidth="1"/>
    <col min="270" max="512" width="11.42578125" style="207"/>
    <col min="513" max="513" width="77.5703125" style="207" bestFit="1" customWidth="1"/>
    <col min="514" max="514" width="23.85546875" style="207" bestFit="1" customWidth="1"/>
    <col min="515" max="515" width="24.42578125" style="207" bestFit="1" customWidth="1"/>
    <col min="516" max="516" width="15.85546875" style="207" bestFit="1" customWidth="1"/>
    <col min="517" max="517" width="23.85546875" style="207" bestFit="1" customWidth="1"/>
    <col min="518" max="520" width="11.42578125" style="207"/>
    <col min="521" max="521" width="44.140625" style="207" customWidth="1"/>
    <col min="522" max="524" width="11.42578125" style="207"/>
    <col min="525" max="525" width="21.5703125" style="207" customWidth="1"/>
    <col min="526" max="768" width="11.42578125" style="207"/>
    <col min="769" max="769" width="77.5703125" style="207" bestFit="1" customWidth="1"/>
    <col min="770" max="770" width="23.85546875" style="207" bestFit="1" customWidth="1"/>
    <col min="771" max="771" width="24.42578125" style="207" bestFit="1" customWidth="1"/>
    <col min="772" max="772" width="15.85546875" style="207" bestFit="1" customWidth="1"/>
    <col min="773" max="773" width="23.85546875" style="207" bestFit="1" customWidth="1"/>
    <col min="774" max="776" width="11.42578125" style="207"/>
    <col min="777" max="777" width="44.140625" style="207" customWidth="1"/>
    <col min="778" max="780" width="11.42578125" style="207"/>
    <col min="781" max="781" width="21.5703125" style="207" customWidth="1"/>
    <col min="782" max="1024" width="11.42578125" style="207"/>
    <col min="1025" max="1025" width="77.5703125" style="207" bestFit="1" customWidth="1"/>
    <col min="1026" max="1026" width="23.85546875" style="207" bestFit="1" customWidth="1"/>
    <col min="1027" max="1027" width="24.42578125" style="207" bestFit="1" customWidth="1"/>
    <col min="1028" max="1028" width="15.85546875" style="207" bestFit="1" customWidth="1"/>
    <col min="1029" max="1029" width="23.85546875" style="207" bestFit="1" customWidth="1"/>
    <col min="1030" max="1032" width="11.42578125" style="207"/>
    <col min="1033" max="1033" width="44.140625" style="207" customWidth="1"/>
    <col min="1034" max="1036" width="11.42578125" style="207"/>
    <col min="1037" max="1037" width="21.5703125" style="207" customWidth="1"/>
    <col min="1038" max="1280" width="11.42578125" style="207"/>
    <col min="1281" max="1281" width="77.5703125" style="207" bestFit="1" customWidth="1"/>
    <col min="1282" max="1282" width="23.85546875" style="207" bestFit="1" customWidth="1"/>
    <col min="1283" max="1283" width="24.42578125" style="207" bestFit="1" customWidth="1"/>
    <col min="1284" max="1284" width="15.85546875" style="207" bestFit="1" customWidth="1"/>
    <col min="1285" max="1285" width="23.85546875" style="207" bestFit="1" customWidth="1"/>
    <col min="1286" max="1288" width="11.42578125" style="207"/>
    <col min="1289" max="1289" width="44.140625" style="207" customWidth="1"/>
    <col min="1290" max="1292" width="11.42578125" style="207"/>
    <col min="1293" max="1293" width="21.5703125" style="207" customWidth="1"/>
    <col min="1294" max="1536" width="11.42578125" style="207"/>
    <col min="1537" max="1537" width="77.5703125" style="207" bestFit="1" customWidth="1"/>
    <col min="1538" max="1538" width="23.85546875" style="207" bestFit="1" customWidth="1"/>
    <col min="1539" max="1539" width="24.42578125" style="207" bestFit="1" customWidth="1"/>
    <col min="1540" max="1540" width="15.85546875" style="207" bestFit="1" customWidth="1"/>
    <col min="1541" max="1541" width="23.85546875" style="207" bestFit="1" customWidth="1"/>
    <col min="1542" max="1544" width="11.42578125" style="207"/>
    <col min="1545" max="1545" width="44.140625" style="207" customWidth="1"/>
    <col min="1546" max="1548" width="11.42578125" style="207"/>
    <col min="1549" max="1549" width="21.5703125" style="207" customWidth="1"/>
    <col min="1550" max="1792" width="11.42578125" style="207"/>
    <col min="1793" max="1793" width="77.5703125" style="207" bestFit="1" customWidth="1"/>
    <col min="1794" max="1794" width="23.85546875" style="207" bestFit="1" customWidth="1"/>
    <col min="1795" max="1795" width="24.42578125" style="207" bestFit="1" customWidth="1"/>
    <col min="1796" max="1796" width="15.85546875" style="207" bestFit="1" customWidth="1"/>
    <col min="1797" max="1797" width="23.85546875" style="207" bestFit="1" customWidth="1"/>
    <col min="1798" max="1800" width="11.42578125" style="207"/>
    <col min="1801" max="1801" width="44.140625" style="207" customWidth="1"/>
    <col min="1802" max="1804" width="11.42578125" style="207"/>
    <col min="1805" max="1805" width="21.5703125" style="207" customWidth="1"/>
    <col min="1806" max="2048" width="11.42578125" style="207"/>
    <col min="2049" max="2049" width="77.5703125" style="207" bestFit="1" customWidth="1"/>
    <col min="2050" max="2050" width="23.85546875" style="207" bestFit="1" customWidth="1"/>
    <col min="2051" max="2051" width="24.42578125" style="207" bestFit="1" customWidth="1"/>
    <col min="2052" max="2052" width="15.85546875" style="207" bestFit="1" customWidth="1"/>
    <col min="2053" max="2053" width="23.85546875" style="207" bestFit="1" customWidth="1"/>
    <col min="2054" max="2056" width="11.42578125" style="207"/>
    <col min="2057" max="2057" width="44.140625" style="207" customWidth="1"/>
    <col min="2058" max="2060" width="11.42578125" style="207"/>
    <col min="2061" max="2061" width="21.5703125" style="207" customWidth="1"/>
    <col min="2062" max="2304" width="11.42578125" style="207"/>
    <col min="2305" max="2305" width="77.5703125" style="207" bestFit="1" customWidth="1"/>
    <col min="2306" max="2306" width="23.85546875" style="207" bestFit="1" customWidth="1"/>
    <col min="2307" max="2307" width="24.42578125" style="207" bestFit="1" customWidth="1"/>
    <col min="2308" max="2308" width="15.85546875" style="207" bestFit="1" customWidth="1"/>
    <col min="2309" max="2309" width="23.85546875" style="207" bestFit="1" customWidth="1"/>
    <col min="2310" max="2312" width="11.42578125" style="207"/>
    <col min="2313" max="2313" width="44.140625" style="207" customWidth="1"/>
    <col min="2314" max="2316" width="11.42578125" style="207"/>
    <col min="2317" max="2317" width="21.5703125" style="207" customWidth="1"/>
    <col min="2318" max="2560" width="11.42578125" style="207"/>
    <col min="2561" max="2561" width="77.5703125" style="207" bestFit="1" customWidth="1"/>
    <col min="2562" max="2562" width="23.85546875" style="207" bestFit="1" customWidth="1"/>
    <col min="2563" max="2563" width="24.42578125" style="207" bestFit="1" customWidth="1"/>
    <col min="2564" max="2564" width="15.85546875" style="207" bestFit="1" customWidth="1"/>
    <col min="2565" max="2565" width="23.85546875" style="207" bestFit="1" customWidth="1"/>
    <col min="2566" max="2568" width="11.42578125" style="207"/>
    <col min="2569" max="2569" width="44.140625" style="207" customWidth="1"/>
    <col min="2570" max="2572" width="11.42578125" style="207"/>
    <col min="2573" max="2573" width="21.5703125" style="207" customWidth="1"/>
    <col min="2574" max="2816" width="11.42578125" style="207"/>
    <col min="2817" max="2817" width="77.5703125" style="207" bestFit="1" customWidth="1"/>
    <col min="2818" max="2818" width="23.85546875" style="207" bestFit="1" customWidth="1"/>
    <col min="2819" max="2819" width="24.42578125" style="207" bestFit="1" customWidth="1"/>
    <col min="2820" max="2820" width="15.85546875" style="207" bestFit="1" customWidth="1"/>
    <col min="2821" max="2821" width="23.85546875" style="207" bestFit="1" customWidth="1"/>
    <col min="2822" max="2824" width="11.42578125" style="207"/>
    <col min="2825" max="2825" width="44.140625" style="207" customWidth="1"/>
    <col min="2826" max="2828" width="11.42578125" style="207"/>
    <col min="2829" max="2829" width="21.5703125" style="207" customWidth="1"/>
    <col min="2830" max="3072" width="11.42578125" style="207"/>
    <col min="3073" max="3073" width="77.5703125" style="207" bestFit="1" customWidth="1"/>
    <col min="3074" max="3074" width="23.85546875" style="207" bestFit="1" customWidth="1"/>
    <col min="3075" max="3075" width="24.42578125" style="207" bestFit="1" customWidth="1"/>
    <col min="3076" max="3076" width="15.85546875" style="207" bestFit="1" customWidth="1"/>
    <col min="3077" max="3077" width="23.85546875" style="207" bestFit="1" customWidth="1"/>
    <col min="3078" max="3080" width="11.42578125" style="207"/>
    <col min="3081" max="3081" width="44.140625" style="207" customWidth="1"/>
    <col min="3082" max="3084" width="11.42578125" style="207"/>
    <col min="3085" max="3085" width="21.5703125" style="207" customWidth="1"/>
    <col min="3086" max="3328" width="11.42578125" style="207"/>
    <col min="3329" max="3329" width="77.5703125" style="207" bestFit="1" customWidth="1"/>
    <col min="3330" max="3330" width="23.85546875" style="207" bestFit="1" customWidth="1"/>
    <col min="3331" max="3331" width="24.42578125" style="207" bestFit="1" customWidth="1"/>
    <col min="3332" max="3332" width="15.85546875" style="207" bestFit="1" customWidth="1"/>
    <col min="3333" max="3333" width="23.85546875" style="207" bestFit="1" customWidth="1"/>
    <col min="3334" max="3336" width="11.42578125" style="207"/>
    <col min="3337" max="3337" width="44.140625" style="207" customWidth="1"/>
    <col min="3338" max="3340" width="11.42578125" style="207"/>
    <col min="3341" max="3341" width="21.5703125" style="207" customWidth="1"/>
    <col min="3342" max="3584" width="11.42578125" style="207"/>
    <col min="3585" max="3585" width="77.5703125" style="207" bestFit="1" customWidth="1"/>
    <col min="3586" max="3586" width="23.85546875" style="207" bestFit="1" customWidth="1"/>
    <col min="3587" max="3587" width="24.42578125" style="207" bestFit="1" customWidth="1"/>
    <col min="3588" max="3588" width="15.85546875" style="207" bestFit="1" customWidth="1"/>
    <col min="3589" max="3589" width="23.85546875" style="207" bestFit="1" customWidth="1"/>
    <col min="3590" max="3592" width="11.42578125" style="207"/>
    <col min="3593" max="3593" width="44.140625" style="207" customWidth="1"/>
    <col min="3594" max="3596" width="11.42578125" style="207"/>
    <col min="3597" max="3597" width="21.5703125" style="207" customWidth="1"/>
    <col min="3598" max="3840" width="11.42578125" style="207"/>
    <col min="3841" max="3841" width="77.5703125" style="207" bestFit="1" customWidth="1"/>
    <col min="3842" max="3842" width="23.85546875" style="207" bestFit="1" customWidth="1"/>
    <col min="3843" max="3843" width="24.42578125" style="207" bestFit="1" customWidth="1"/>
    <col min="3844" max="3844" width="15.85546875" style="207" bestFit="1" customWidth="1"/>
    <col min="3845" max="3845" width="23.85546875" style="207" bestFit="1" customWidth="1"/>
    <col min="3846" max="3848" width="11.42578125" style="207"/>
    <col min="3849" max="3849" width="44.140625" style="207" customWidth="1"/>
    <col min="3850" max="3852" width="11.42578125" style="207"/>
    <col min="3853" max="3853" width="21.5703125" style="207" customWidth="1"/>
    <col min="3854" max="4096" width="11.42578125" style="207"/>
    <col min="4097" max="4097" width="77.5703125" style="207" bestFit="1" customWidth="1"/>
    <col min="4098" max="4098" width="23.85546875" style="207" bestFit="1" customWidth="1"/>
    <col min="4099" max="4099" width="24.42578125" style="207" bestFit="1" customWidth="1"/>
    <col min="4100" max="4100" width="15.85546875" style="207" bestFit="1" customWidth="1"/>
    <col min="4101" max="4101" width="23.85546875" style="207" bestFit="1" customWidth="1"/>
    <col min="4102" max="4104" width="11.42578125" style="207"/>
    <col min="4105" max="4105" width="44.140625" style="207" customWidth="1"/>
    <col min="4106" max="4108" width="11.42578125" style="207"/>
    <col min="4109" max="4109" width="21.5703125" style="207" customWidth="1"/>
    <col min="4110" max="4352" width="11.42578125" style="207"/>
    <col min="4353" max="4353" width="77.5703125" style="207" bestFit="1" customWidth="1"/>
    <col min="4354" max="4354" width="23.85546875" style="207" bestFit="1" customWidth="1"/>
    <col min="4355" max="4355" width="24.42578125" style="207" bestFit="1" customWidth="1"/>
    <col min="4356" max="4356" width="15.85546875" style="207" bestFit="1" customWidth="1"/>
    <col min="4357" max="4357" width="23.85546875" style="207" bestFit="1" customWidth="1"/>
    <col min="4358" max="4360" width="11.42578125" style="207"/>
    <col min="4361" max="4361" width="44.140625" style="207" customWidth="1"/>
    <col min="4362" max="4364" width="11.42578125" style="207"/>
    <col min="4365" max="4365" width="21.5703125" style="207" customWidth="1"/>
    <col min="4366" max="4608" width="11.42578125" style="207"/>
    <col min="4609" max="4609" width="77.5703125" style="207" bestFit="1" customWidth="1"/>
    <col min="4610" max="4610" width="23.85546875" style="207" bestFit="1" customWidth="1"/>
    <col min="4611" max="4611" width="24.42578125" style="207" bestFit="1" customWidth="1"/>
    <col min="4612" max="4612" width="15.85546875" style="207" bestFit="1" customWidth="1"/>
    <col min="4613" max="4613" width="23.85546875" style="207" bestFit="1" customWidth="1"/>
    <col min="4614" max="4616" width="11.42578125" style="207"/>
    <col min="4617" max="4617" width="44.140625" style="207" customWidth="1"/>
    <col min="4618" max="4620" width="11.42578125" style="207"/>
    <col min="4621" max="4621" width="21.5703125" style="207" customWidth="1"/>
    <col min="4622" max="4864" width="11.42578125" style="207"/>
    <col min="4865" max="4865" width="77.5703125" style="207" bestFit="1" customWidth="1"/>
    <col min="4866" max="4866" width="23.85546875" style="207" bestFit="1" customWidth="1"/>
    <col min="4867" max="4867" width="24.42578125" style="207" bestFit="1" customWidth="1"/>
    <col min="4868" max="4868" width="15.85546875" style="207" bestFit="1" customWidth="1"/>
    <col min="4869" max="4869" width="23.85546875" style="207" bestFit="1" customWidth="1"/>
    <col min="4870" max="4872" width="11.42578125" style="207"/>
    <col min="4873" max="4873" width="44.140625" style="207" customWidth="1"/>
    <col min="4874" max="4876" width="11.42578125" style="207"/>
    <col min="4877" max="4877" width="21.5703125" style="207" customWidth="1"/>
    <col min="4878" max="5120" width="11.42578125" style="207"/>
    <col min="5121" max="5121" width="77.5703125" style="207" bestFit="1" customWidth="1"/>
    <col min="5122" max="5122" width="23.85546875" style="207" bestFit="1" customWidth="1"/>
    <col min="5123" max="5123" width="24.42578125" style="207" bestFit="1" customWidth="1"/>
    <col min="5124" max="5124" width="15.85546875" style="207" bestFit="1" customWidth="1"/>
    <col min="5125" max="5125" width="23.85546875" style="207" bestFit="1" customWidth="1"/>
    <col min="5126" max="5128" width="11.42578125" style="207"/>
    <col min="5129" max="5129" width="44.140625" style="207" customWidth="1"/>
    <col min="5130" max="5132" width="11.42578125" style="207"/>
    <col min="5133" max="5133" width="21.5703125" style="207" customWidth="1"/>
    <col min="5134" max="5376" width="11.42578125" style="207"/>
    <col min="5377" max="5377" width="77.5703125" style="207" bestFit="1" customWidth="1"/>
    <col min="5378" max="5378" width="23.85546875" style="207" bestFit="1" customWidth="1"/>
    <col min="5379" max="5379" width="24.42578125" style="207" bestFit="1" customWidth="1"/>
    <col min="5380" max="5380" width="15.85546875" style="207" bestFit="1" customWidth="1"/>
    <col min="5381" max="5381" width="23.85546875" style="207" bestFit="1" customWidth="1"/>
    <col min="5382" max="5384" width="11.42578125" style="207"/>
    <col min="5385" max="5385" width="44.140625" style="207" customWidth="1"/>
    <col min="5386" max="5388" width="11.42578125" style="207"/>
    <col min="5389" max="5389" width="21.5703125" style="207" customWidth="1"/>
    <col min="5390" max="5632" width="11.42578125" style="207"/>
    <col min="5633" max="5633" width="77.5703125" style="207" bestFit="1" customWidth="1"/>
    <col min="5634" max="5634" width="23.85546875" style="207" bestFit="1" customWidth="1"/>
    <col min="5635" max="5635" width="24.42578125" style="207" bestFit="1" customWidth="1"/>
    <col min="5636" max="5636" width="15.85546875" style="207" bestFit="1" customWidth="1"/>
    <col min="5637" max="5637" width="23.85546875" style="207" bestFit="1" customWidth="1"/>
    <col min="5638" max="5640" width="11.42578125" style="207"/>
    <col min="5641" max="5641" width="44.140625" style="207" customWidth="1"/>
    <col min="5642" max="5644" width="11.42578125" style="207"/>
    <col min="5645" max="5645" width="21.5703125" style="207" customWidth="1"/>
    <col min="5646" max="5888" width="11.42578125" style="207"/>
    <col min="5889" max="5889" width="77.5703125" style="207" bestFit="1" customWidth="1"/>
    <col min="5890" max="5890" width="23.85546875" style="207" bestFit="1" customWidth="1"/>
    <col min="5891" max="5891" width="24.42578125" style="207" bestFit="1" customWidth="1"/>
    <col min="5892" max="5892" width="15.85546875" style="207" bestFit="1" customWidth="1"/>
    <col min="5893" max="5893" width="23.85546875" style="207" bestFit="1" customWidth="1"/>
    <col min="5894" max="5896" width="11.42578125" style="207"/>
    <col min="5897" max="5897" width="44.140625" style="207" customWidth="1"/>
    <col min="5898" max="5900" width="11.42578125" style="207"/>
    <col min="5901" max="5901" width="21.5703125" style="207" customWidth="1"/>
    <col min="5902" max="6144" width="11.42578125" style="207"/>
    <col min="6145" max="6145" width="77.5703125" style="207" bestFit="1" customWidth="1"/>
    <col min="6146" max="6146" width="23.85546875" style="207" bestFit="1" customWidth="1"/>
    <col min="6147" max="6147" width="24.42578125" style="207" bestFit="1" customWidth="1"/>
    <col min="6148" max="6148" width="15.85546875" style="207" bestFit="1" customWidth="1"/>
    <col min="6149" max="6149" width="23.85546875" style="207" bestFit="1" customWidth="1"/>
    <col min="6150" max="6152" width="11.42578125" style="207"/>
    <col min="6153" max="6153" width="44.140625" style="207" customWidth="1"/>
    <col min="6154" max="6156" width="11.42578125" style="207"/>
    <col min="6157" max="6157" width="21.5703125" style="207" customWidth="1"/>
    <col min="6158" max="6400" width="11.42578125" style="207"/>
    <col min="6401" max="6401" width="77.5703125" style="207" bestFit="1" customWidth="1"/>
    <col min="6402" max="6402" width="23.85546875" style="207" bestFit="1" customWidth="1"/>
    <col min="6403" max="6403" width="24.42578125" style="207" bestFit="1" customWidth="1"/>
    <col min="6404" max="6404" width="15.85546875" style="207" bestFit="1" customWidth="1"/>
    <col min="6405" max="6405" width="23.85546875" style="207" bestFit="1" customWidth="1"/>
    <col min="6406" max="6408" width="11.42578125" style="207"/>
    <col min="6409" max="6409" width="44.140625" style="207" customWidth="1"/>
    <col min="6410" max="6412" width="11.42578125" style="207"/>
    <col min="6413" max="6413" width="21.5703125" style="207" customWidth="1"/>
    <col min="6414" max="6656" width="11.42578125" style="207"/>
    <col min="6657" max="6657" width="77.5703125" style="207" bestFit="1" customWidth="1"/>
    <col min="6658" max="6658" width="23.85546875" style="207" bestFit="1" customWidth="1"/>
    <col min="6659" max="6659" width="24.42578125" style="207" bestFit="1" customWidth="1"/>
    <col min="6660" max="6660" width="15.85546875" style="207" bestFit="1" customWidth="1"/>
    <col min="6661" max="6661" width="23.85546875" style="207" bestFit="1" customWidth="1"/>
    <col min="6662" max="6664" width="11.42578125" style="207"/>
    <col min="6665" max="6665" width="44.140625" style="207" customWidth="1"/>
    <col min="6666" max="6668" width="11.42578125" style="207"/>
    <col min="6669" max="6669" width="21.5703125" style="207" customWidth="1"/>
    <col min="6670" max="6912" width="11.42578125" style="207"/>
    <col min="6913" max="6913" width="77.5703125" style="207" bestFit="1" customWidth="1"/>
    <col min="6914" max="6914" width="23.85546875" style="207" bestFit="1" customWidth="1"/>
    <col min="6915" max="6915" width="24.42578125" style="207" bestFit="1" customWidth="1"/>
    <col min="6916" max="6916" width="15.85546875" style="207" bestFit="1" customWidth="1"/>
    <col min="6917" max="6917" width="23.85546875" style="207" bestFit="1" customWidth="1"/>
    <col min="6918" max="6920" width="11.42578125" style="207"/>
    <col min="6921" max="6921" width="44.140625" style="207" customWidth="1"/>
    <col min="6922" max="6924" width="11.42578125" style="207"/>
    <col min="6925" max="6925" width="21.5703125" style="207" customWidth="1"/>
    <col min="6926" max="7168" width="11.42578125" style="207"/>
    <col min="7169" max="7169" width="77.5703125" style="207" bestFit="1" customWidth="1"/>
    <col min="7170" max="7170" width="23.85546875" style="207" bestFit="1" customWidth="1"/>
    <col min="7171" max="7171" width="24.42578125" style="207" bestFit="1" customWidth="1"/>
    <col min="7172" max="7172" width="15.85546875" style="207" bestFit="1" customWidth="1"/>
    <col min="7173" max="7173" width="23.85546875" style="207" bestFit="1" customWidth="1"/>
    <col min="7174" max="7176" width="11.42578125" style="207"/>
    <col min="7177" max="7177" width="44.140625" style="207" customWidth="1"/>
    <col min="7178" max="7180" width="11.42578125" style="207"/>
    <col min="7181" max="7181" width="21.5703125" style="207" customWidth="1"/>
    <col min="7182" max="7424" width="11.42578125" style="207"/>
    <col min="7425" max="7425" width="77.5703125" style="207" bestFit="1" customWidth="1"/>
    <col min="7426" max="7426" width="23.85546875" style="207" bestFit="1" customWidth="1"/>
    <col min="7427" max="7427" width="24.42578125" style="207" bestFit="1" customWidth="1"/>
    <col min="7428" max="7428" width="15.85546875" style="207" bestFit="1" customWidth="1"/>
    <col min="7429" max="7429" width="23.85546875" style="207" bestFit="1" customWidth="1"/>
    <col min="7430" max="7432" width="11.42578125" style="207"/>
    <col min="7433" max="7433" width="44.140625" style="207" customWidth="1"/>
    <col min="7434" max="7436" width="11.42578125" style="207"/>
    <col min="7437" max="7437" width="21.5703125" style="207" customWidth="1"/>
    <col min="7438" max="7680" width="11.42578125" style="207"/>
    <col min="7681" max="7681" width="77.5703125" style="207" bestFit="1" customWidth="1"/>
    <col min="7682" max="7682" width="23.85546875" style="207" bestFit="1" customWidth="1"/>
    <col min="7683" max="7683" width="24.42578125" style="207" bestFit="1" customWidth="1"/>
    <col min="7684" max="7684" width="15.85546875" style="207" bestFit="1" customWidth="1"/>
    <col min="7685" max="7685" width="23.85546875" style="207" bestFit="1" customWidth="1"/>
    <col min="7686" max="7688" width="11.42578125" style="207"/>
    <col min="7689" max="7689" width="44.140625" style="207" customWidth="1"/>
    <col min="7690" max="7692" width="11.42578125" style="207"/>
    <col min="7693" max="7693" width="21.5703125" style="207" customWidth="1"/>
    <col min="7694" max="7936" width="11.42578125" style="207"/>
    <col min="7937" max="7937" width="77.5703125" style="207" bestFit="1" customWidth="1"/>
    <col min="7938" max="7938" width="23.85546875" style="207" bestFit="1" customWidth="1"/>
    <col min="7939" max="7939" width="24.42578125" style="207" bestFit="1" customWidth="1"/>
    <col min="7940" max="7940" width="15.85546875" style="207" bestFit="1" customWidth="1"/>
    <col min="7941" max="7941" width="23.85546875" style="207" bestFit="1" customWidth="1"/>
    <col min="7942" max="7944" width="11.42578125" style="207"/>
    <col min="7945" max="7945" width="44.140625" style="207" customWidth="1"/>
    <col min="7946" max="7948" width="11.42578125" style="207"/>
    <col min="7949" max="7949" width="21.5703125" style="207" customWidth="1"/>
    <col min="7950" max="8192" width="11.42578125" style="207"/>
    <col min="8193" max="8193" width="77.5703125" style="207" bestFit="1" customWidth="1"/>
    <col min="8194" max="8194" width="23.85546875" style="207" bestFit="1" customWidth="1"/>
    <col min="8195" max="8195" width="24.42578125" style="207" bestFit="1" customWidth="1"/>
    <col min="8196" max="8196" width="15.85546875" style="207" bestFit="1" customWidth="1"/>
    <col min="8197" max="8197" width="23.85546875" style="207" bestFit="1" customWidth="1"/>
    <col min="8198" max="8200" width="11.42578125" style="207"/>
    <col min="8201" max="8201" width="44.140625" style="207" customWidth="1"/>
    <col min="8202" max="8204" width="11.42578125" style="207"/>
    <col min="8205" max="8205" width="21.5703125" style="207" customWidth="1"/>
    <col min="8206" max="8448" width="11.42578125" style="207"/>
    <col min="8449" max="8449" width="77.5703125" style="207" bestFit="1" customWidth="1"/>
    <col min="8450" max="8450" width="23.85546875" style="207" bestFit="1" customWidth="1"/>
    <col min="8451" max="8451" width="24.42578125" style="207" bestFit="1" customWidth="1"/>
    <col min="8452" max="8452" width="15.85546875" style="207" bestFit="1" customWidth="1"/>
    <col min="8453" max="8453" width="23.85546875" style="207" bestFit="1" customWidth="1"/>
    <col min="8454" max="8456" width="11.42578125" style="207"/>
    <col min="8457" max="8457" width="44.140625" style="207" customWidth="1"/>
    <col min="8458" max="8460" width="11.42578125" style="207"/>
    <col min="8461" max="8461" width="21.5703125" style="207" customWidth="1"/>
    <col min="8462" max="8704" width="11.42578125" style="207"/>
    <col min="8705" max="8705" width="77.5703125" style="207" bestFit="1" customWidth="1"/>
    <col min="8706" max="8706" width="23.85546875" style="207" bestFit="1" customWidth="1"/>
    <col min="8707" max="8707" width="24.42578125" style="207" bestFit="1" customWidth="1"/>
    <col min="8708" max="8708" width="15.85546875" style="207" bestFit="1" customWidth="1"/>
    <col min="8709" max="8709" width="23.85546875" style="207" bestFit="1" customWidth="1"/>
    <col min="8710" max="8712" width="11.42578125" style="207"/>
    <col min="8713" max="8713" width="44.140625" style="207" customWidth="1"/>
    <col min="8714" max="8716" width="11.42578125" style="207"/>
    <col min="8717" max="8717" width="21.5703125" style="207" customWidth="1"/>
    <col min="8718" max="8960" width="11.42578125" style="207"/>
    <col min="8961" max="8961" width="77.5703125" style="207" bestFit="1" customWidth="1"/>
    <col min="8962" max="8962" width="23.85546875" style="207" bestFit="1" customWidth="1"/>
    <col min="8963" max="8963" width="24.42578125" style="207" bestFit="1" customWidth="1"/>
    <col min="8964" max="8964" width="15.85546875" style="207" bestFit="1" customWidth="1"/>
    <col min="8965" max="8965" width="23.85546875" style="207" bestFit="1" customWidth="1"/>
    <col min="8966" max="8968" width="11.42578125" style="207"/>
    <col min="8969" max="8969" width="44.140625" style="207" customWidth="1"/>
    <col min="8970" max="8972" width="11.42578125" style="207"/>
    <col min="8973" max="8973" width="21.5703125" style="207" customWidth="1"/>
    <col min="8974" max="9216" width="11.42578125" style="207"/>
    <col min="9217" max="9217" width="77.5703125" style="207" bestFit="1" customWidth="1"/>
    <col min="9218" max="9218" width="23.85546875" style="207" bestFit="1" customWidth="1"/>
    <col min="9219" max="9219" width="24.42578125" style="207" bestFit="1" customWidth="1"/>
    <col min="9220" max="9220" width="15.85546875" style="207" bestFit="1" customWidth="1"/>
    <col min="9221" max="9221" width="23.85546875" style="207" bestFit="1" customWidth="1"/>
    <col min="9222" max="9224" width="11.42578125" style="207"/>
    <col min="9225" max="9225" width="44.140625" style="207" customWidth="1"/>
    <col min="9226" max="9228" width="11.42578125" style="207"/>
    <col min="9229" max="9229" width="21.5703125" style="207" customWidth="1"/>
    <col min="9230" max="9472" width="11.42578125" style="207"/>
    <col min="9473" max="9473" width="77.5703125" style="207" bestFit="1" customWidth="1"/>
    <col min="9474" max="9474" width="23.85546875" style="207" bestFit="1" customWidth="1"/>
    <col min="9475" max="9475" width="24.42578125" style="207" bestFit="1" customWidth="1"/>
    <col min="9476" max="9476" width="15.85546875" style="207" bestFit="1" customWidth="1"/>
    <col min="9477" max="9477" width="23.85546875" style="207" bestFit="1" customWidth="1"/>
    <col min="9478" max="9480" width="11.42578125" style="207"/>
    <col min="9481" max="9481" width="44.140625" style="207" customWidth="1"/>
    <col min="9482" max="9484" width="11.42578125" style="207"/>
    <col min="9485" max="9485" width="21.5703125" style="207" customWidth="1"/>
    <col min="9486" max="9728" width="11.42578125" style="207"/>
    <col min="9729" max="9729" width="77.5703125" style="207" bestFit="1" customWidth="1"/>
    <col min="9730" max="9730" width="23.85546875" style="207" bestFit="1" customWidth="1"/>
    <col min="9731" max="9731" width="24.42578125" style="207" bestFit="1" customWidth="1"/>
    <col min="9732" max="9732" width="15.85546875" style="207" bestFit="1" customWidth="1"/>
    <col min="9733" max="9733" width="23.85546875" style="207" bestFit="1" customWidth="1"/>
    <col min="9734" max="9736" width="11.42578125" style="207"/>
    <col min="9737" max="9737" width="44.140625" style="207" customWidth="1"/>
    <col min="9738" max="9740" width="11.42578125" style="207"/>
    <col min="9741" max="9741" width="21.5703125" style="207" customWidth="1"/>
    <col min="9742" max="9984" width="11.42578125" style="207"/>
    <col min="9985" max="9985" width="77.5703125" style="207" bestFit="1" customWidth="1"/>
    <col min="9986" max="9986" width="23.85546875" style="207" bestFit="1" customWidth="1"/>
    <col min="9987" max="9987" width="24.42578125" style="207" bestFit="1" customWidth="1"/>
    <col min="9988" max="9988" width="15.85546875" style="207" bestFit="1" customWidth="1"/>
    <col min="9989" max="9989" width="23.85546875" style="207" bestFit="1" customWidth="1"/>
    <col min="9990" max="9992" width="11.42578125" style="207"/>
    <col min="9993" max="9993" width="44.140625" style="207" customWidth="1"/>
    <col min="9994" max="9996" width="11.42578125" style="207"/>
    <col min="9997" max="9997" width="21.5703125" style="207" customWidth="1"/>
    <col min="9998" max="10240" width="11.42578125" style="207"/>
    <col min="10241" max="10241" width="77.5703125" style="207" bestFit="1" customWidth="1"/>
    <col min="10242" max="10242" width="23.85546875" style="207" bestFit="1" customWidth="1"/>
    <col min="10243" max="10243" width="24.42578125" style="207" bestFit="1" customWidth="1"/>
    <col min="10244" max="10244" width="15.85546875" style="207" bestFit="1" customWidth="1"/>
    <col min="10245" max="10245" width="23.85546875" style="207" bestFit="1" customWidth="1"/>
    <col min="10246" max="10248" width="11.42578125" style="207"/>
    <col min="10249" max="10249" width="44.140625" style="207" customWidth="1"/>
    <col min="10250" max="10252" width="11.42578125" style="207"/>
    <col min="10253" max="10253" width="21.5703125" style="207" customWidth="1"/>
    <col min="10254" max="10496" width="11.42578125" style="207"/>
    <col min="10497" max="10497" width="77.5703125" style="207" bestFit="1" customWidth="1"/>
    <col min="10498" max="10498" width="23.85546875" style="207" bestFit="1" customWidth="1"/>
    <col min="10499" max="10499" width="24.42578125" style="207" bestFit="1" customWidth="1"/>
    <col min="10500" max="10500" width="15.85546875" style="207" bestFit="1" customWidth="1"/>
    <col min="10501" max="10501" width="23.85546875" style="207" bestFit="1" customWidth="1"/>
    <col min="10502" max="10504" width="11.42578125" style="207"/>
    <col min="10505" max="10505" width="44.140625" style="207" customWidth="1"/>
    <col min="10506" max="10508" width="11.42578125" style="207"/>
    <col min="10509" max="10509" width="21.5703125" style="207" customWidth="1"/>
    <col min="10510" max="10752" width="11.42578125" style="207"/>
    <col min="10753" max="10753" width="77.5703125" style="207" bestFit="1" customWidth="1"/>
    <col min="10754" max="10754" width="23.85546875" style="207" bestFit="1" customWidth="1"/>
    <col min="10755" max="10755" width="24.42578125" style="207" bestFit="1" customWidth="1"/>
    <col min="10756" max="10756" width="15.85546875" style="207" bestFit="1" customWidth="1"/>
    <col min="10757" max="10757" width="23.85546875" style="207" bestFit="1" customWidth="1"/>
    <col min="10758" max="10760" width="11.42578125" style="207"/>
    <col min="10761" max="10761" width="44.140625" style="207" customWidth="1"/>
    <col min="10762" max="10764" width="11.42578125" style="207"/>
    <col min="10765" max="10765" width="21.5703125" style="207" customWidth="1"/>
    <col min="10766" max="11008" width="11.42578125" style="207"/>
    <col min="11009" max="11009" width="77.5703125" style="207" bestFit="1" customWidth="1"/>
    <col min="11010" max="11010" width="23.85546875" style="207" bestFit="1" customWidth="1"/>
    <col min="11011" max="11011" width="24.42578125" style="207" bestFit="1" customWidth="1"/>
    <col min="11012" max="11012" width="15.85546875" style="207" bestFit="1" customWidth="1"/>
    <col min="11013" max="11013" width="23.85546875" style="207" bestFit="1" customWidth="1"/>
    <col min="11014" max="11016" width="11.42578125" style="207"/>
    <col min="11017" max="11017" width="44.140625" style="207" customWidth="1"/>
    <col min="11018" max="11020" width="11.42578125" style="207"/>
    <col min="11021" max="11021" width="21.5703125" style="207" customWidth="1"/>
    <col min="11022" max="11264" width="11.42578125" style="207"/>
    <col min="11265" max="11265" width="77.5703125" style="207" bestFit="1" customWidth="1"/>
    <col min="11266" max="11266" width="23.85546875" style="207" bestFit="1" customWidth="1"/>
    <col min="11267" max="11267" width="24.42578125" style="207" bestFit="1" customWidth="1"/>
    <col min="11268" max="11268" width="15.85546875" style="207" bestFit="1" customWidth="1"/>
    <col min="11269" max="11269" width="23.85546875" style="207" bestFit="1" customWidth="1"/>
    <col min="11270" max="11272" width="11.42578125" style="207"/>
    <col min="11273" max="11273" width="44.140625" style="207" customWidth="1"/>
    <col min="11274" max="11276" width="11.42578125" style="207"/>
    <col min="11277" max="11277" width="21.5703125" style="207" customWidth="1"/>
    <col min="11278" max="11520" width="11.42578125" style="207"/>
    <col min="11521" max="11521" width="77.5703125" style="207" bestFit="1" customWidth="1"/>
    <col min="11522" max="11522" width="23.85546875" style="207" bestFit="1" customWidth="1"/>
    <col min="11523" max="11523" width="24.42578125" style="207" bestFit="1" customWidth="1"/>
    <col min="11524" max="11524" width="15.85546875" style="207" bestFit="1" customWidth="1"/>
    <col min="11525" max="11525" width="23.85546875" style="207" bestFit="1" customWidth="1"/>
    <col min="11526" max="11528" width="11.42578125" style="207"/>
    <col min="11529" max="11529" width="44.140625" style="207" customWidth="1"/>
    <col min="11530" max="11532" width="11.42578125" style="207"/>
    <col min="11533" max="11533" width="21.5703125" style="207" customWidth="1"/>
    <col min="11534" max="11776" width="11.42578125" style="207"/>
    <col min="11777" max="11777" width="77.5703125" style="207" bestFit="1" customWidth="1"/>
    <col min="11778" max="11778" width="23.85546875" style="207" bestFit="1" customWidth="1"/>
    <col min="11779" max="11779" width="24.42578125" style="207" bestFit="1" customWidth="1"/>
    <col min="11780" max="11780" width="15.85546875" style="207" bestFit="1" customWidth="1"/>
    <col min="11781" max="11781" width="23.85546875" style="207" bestFit="1" customWidth="1"/>
    <col min="11782" max="11784" width="11.42578125" style="207"/>
    <col min="11785" max="11785" width="44.140625" style="207" customWidth="1"/>
    <col min="11786" max="11788" width="11.42578125" style="207"/>
    <col min="11789" max="11789" width="21.5703125" style="207" customWidth="1"/>
    <col min="11790" max="12032" width="11.42578125" style="207"/>
    <col min="12033" max="12033" width="77.5703125" style="207" bestFit="1" customWidth="1"/>
    <col min="12034" max="12034" width="23.85546875" style="207" bestFit="1" customWidth="1"/>
    <col min="12035" max="12035" width="24.42578125" style="207" bestFit="1" customWidth="1"/>
    <col min="12036" max="12036" width="15.85546875" style="207" bestFit="1" customWidth="1"/>
    <col min="12037" max="12037" width="23.85546875" style="207" bestFit="1" customWidth="1"/>
    <col min="12038" max="12040" width="11.42578125" style="207"/>
    <col min="12041" max="12041" width="44.140625" style="207" customWidth="1"/>
    <col min="12042" max="12044" width="11.42578125" style="207"/>
    <col min="12045" max="12045" width="21.5703125" style="207" customWidth="1"/>
    <col min="12046" max="12288" width="11.42578125" style="207"/>
    <col min="12289" max="12289" width="77.5703125" style="207" bestFit="1" customWidth="1"/>
    <col min="12290" max="12290" width="23.85546875" style="207" bestFit="1" customWidth="1"/>
    <col min="12291" max="12291" width="24.42578125" style="207" bestFit="1" customWidth="1"/>
    <col min="12292" max="12292" width="15.85546875" style="207" bestFit="1" customWidth="1"/>
    <col min="12293" max="12293" width="23.85546875" style="207" bestFit="1" customWidth="1"/>
    <col min="12294" max="12296" width="11.42578125" style="207"/>
    <col min="12297" max="12297" width="44.140625" style="207" customWidth="1"/>
    <col min="12298" max="12300" width="11.42578125" style="207"/>
    <col min="12301" max="12301" width="21.5703125" style="207" customWidth="1"/>
    <col min="12302" max="12544" width="11.42578125" style="207"/>
    <col min="12545" max="12545" width="77.5703125" style="207" bestFit="1" customWidth="1"/>
    <col min="12546" max="12546" width="23.85546875" style="207" bestFit="1" customWidth="1"/>
    <col min="12547" max="12547" width="24.42578125" style="207" bestFit="1" customWidth="1"/>
    <col min="12548" max="12548" width="15.85546875" style="207" bestFit="1" customWidth="1"/>
    <col min="12549" max="12549" width="23.85546875" style="207" bestFit="1" customWidth="1"/>
    <col min="12550" max="12552" width="11.42578125" style="207"/>
    <col min="12553" max="12553" width="44.140625" style="207" customWidth="1"/>
    <col min="12554" max="12556" width="11.42578125" style="207"/>
    <col min="12557" max="12557" width="21.5703125" style="207" customWidth="1"/>
    <col min="12558" max="12800" width="11.42578125" style="207"/>
    <col min="12801" max="12801" width="77.5703125" style="207" bestFit="1" customWidth="1"/>
    <col min="12802" max="12802" width="23.85546875" style="207" bestFit="1" customWidth="1"/>
    <col min="12803" max="12803" width="24.42578125" style="207" bestFit="1" customWidth="1"/>
    <col min="12804" max="12804" width="15.85546875" style="207" bestFit="1" customWidth="1"/>
    <col min="12805" max="12805" width="23.85546875" style="207" bestFit="1" customWidth="1"/>
    <col min="12806" max="12808" width="11.42578125" style="207"/>
    <col min="12809" max="12809" width="44.140625" style="207" customWidth="1"/>
    <col min="12810" max="12812" width="11.42578125" style="207"/>
    <col min="12813" max="12813" width="21.5703125" style="207" customWidth="1"/>
    <col min="12814" max="13056" width="11.42578125" style="207"/>
    <col min="13057" max="13057" width="77.5703125" style="207" bestFit="1" customWidth="1"/>
    <col min="13058" max="13058" width="23.85546875" style="207" bestFit="1" customWidth="1"/>
    <col min="13059" max="13059" width="24.42578125" style="207" bestFit="1" customWidth="1"/>
    <col min="13060" max="13060" width="15.85546875" style="207" bestFit="1" customWidth="1"/>
    <col min="13061" max="13061" width="23.85546875" style="207" bestFit="1" customWidth="1"/>
    <col min="13062" max="13064" width="11.42578125" style="207"/>
    <col min="13065" max="13065" width="44.140625" style="207" customWidth="1"/>
    <col min="13066" max="13068" width="11.42578125" style="207"/>
    <col min="13069" max="13069" width="21.5703125" style="207" customWidth="1"/>
    <col min="13070" max="13312" width="11.42578125" style="207"/>
    <col min="13313" max="13313" width="77.5703125" style="207" bestFit="1" customWidth="1"/>
    <col min="13314" max="13314" width="23.85546875" style="207" bestFit="1" customWidth="1"/>
    <col min="13315" max="13315" width="24.42578125" style="207" bestFit="1" customWidth="1"/>
    <col min="13316" max="13316" width="15.85546875" style="207" bestFit="1" customWidth="1"/>
    <col min="13317" max="13317" width="23.85546875" style="207" bestFit="1" customWidth="1"/>
    <col min="13318" max="13320" width="11.42578125" style="207"/>
    <col min="13321" max="13321" width="44.140625" style="207" customWidth="1"/>
    <col min="13322" max="13324" width="11.42578125" style="207"/>
    <col min="13325" max="13325" width="21.5703125" style="207" customWidth="1"/>
    <col min="13326" max="13568" width="11.42578125" style="207"/>
    <col min="13569" max="13569" width="77.5703125" style="207" bestFit="1" customWidth="1"/>
    <col min="13570" max="13570" width="23.85546875" style="207" bestFit="1" customWidth="1"/>
    <col min="13571" max="13571" width="24.42578125" style="207" bestFit="1" customWidth="1"/>
    <col min="13572" max="13572" width="15.85546875" style="207" bestFit="1" customWidth="1"/>
    <col min="13573" max="13573" width="23.85546875" style="207" bestFit="1" customWidth="1"/>
    <col min="13574" max="13576" width="11.42578125" style="207"/>
    <col min="13577" max="13577" width="44.140625" style="207" customWidth="1"/>
    <col min="13578" max="13580" width="11.42578125" style="207"/>
    <col min="13581" max="13581" width="21.5703125" style="207" customWidth="1"/>
    <col min="13582" max="13824" width="11.42578125" style="207"/>
    <col min="13825" max="13825" width="77.5703125" style="207" bestFit="1" customWidth="1"/>
    <col min="13826" max="13826" width="23.85546875" style="207" bestFit="1" customWidth="1"/>
    <col min="13827" max="13827" width="24.42578125" style="207" bestFit="1" customWidth="1"/>
    <col min="13828" max="13828" width="15.85546875" style="207" bestFit="1" customWidth="1"/>
    <col min="13829" max="13829" width="23.85546875" style="207" bestFit="1" customWidth="1"/>
    <col min="13830" max="13832" width="11.42578125" style="207"/>
    <col min="13833" max="13833" width="44.140625" style="207" customWidth="1"/>
    <col min="13834" max="13836" width="11.42578125" style="207"/>
    <col min="13837" max="13837" width="21.5703125" style="207" customWidth="1"/>
    <col min="13838" max="14080" width="11.42578125" style="207"/>
    <col min="14081" max="14081" width="77.5703125" style="207" bestFit="1" customWidth="1"/>
    <col min="14082" max="14082" width="23.85546875" style="207" bestFit="1" customWidth="1"/>
    <col min="14083" max="14083" width="24.42578125" style="207" bestFit="1" customWidth="1"/>
    <col min="14084" max="14084" width="15.85546875" style="207" bestFit="1" customWidth="1"/>
    <col min="14085" max="14085" width="23.85546875" style="207" bestFit="1" customWidth="1"/>
    <col min="14086" max="14088" width="11.42578125" style="207"/>
    <col min="14089" max="14089" width="44.140625" style="207" customWidth="1"/>
    <col min="14090" max="14092" width="11.42578125" style="207"/>
    <col min="14093" max="14093" width="21.5703125" style="207" customWidth="1"/>
    <col min="14094" max="14336" width="11.42578125" style="207"/>
    <col min="14337" max="14337" width="77.5703125" style="207" bestFit="1" customWidth="1"/>
    <col min="14338" max="14338" width="23.85546875" style="207" bestFit="1" customWidth="1"/>
    <col min="14339" max="14339" width="24.42578125" style="207" bestFit="1" customWidth="1"/>
    <col min="14340" max="14340" width="15.85546875" style="207" bestFit="1" customWidth="1"/>
    <col min="14341" max="14341" width="23.85546875" style="207" bestFit="1" customWidth="1"/>
    <col min="14342" max="14344" width="11.42578125" style="207"/>
    <col min="14345" max="14345" width="44.140625" style="207" customWidth="1"/>
    <col min="14346" max="14348" width="11.42578125" style="207"/>
    <col min="14349" max="14349" width="21.5703125" style="207" customWidth="1"/>
    <col min="14350" max="14592" width="11.42578125" style="207"/>
    <col min="14593" max="14593" width="77.5703125" style="207" bestFit="1" customWidth="1"/>
    <col min="14594" max="14594" width="23.85546875" style="207" bestFit="1" customWidth="1"/>
    <col min="14595" max="14595" width="24.42578125" style="207" bestFit="1" customWidth="1"/>
    <col min="14596" max="14596" width="15.85546875" style="207" bestFit="1" customWidth="1"/>
    <col min="14597" max="14597" width="23.85546875" style="207" bestFit="1" customWidth="1"/>
    <col min="14598" max="14600" width="11.42578125" style="207"/>
    <col min="14601" max="14601" width="44.140625" style="207" customWidth="1"/>
    <col min="14602" max="14604" width="11.42578125" style="207"/>
    <col min="14605" max="14605" width="21.5703125" style="207" customWidth="1"/>
    <col min="14606" max="14848" width="11.42578125" style="207"/>
    <col min="14849" max="14849" width="77.5703125" style="207" bestFit="1" customWidth="1"/>
    <col min="14850" max="14850" width="23.85546875" style="207" bestFit="1" customWidth="1"/>
    <col min="14851" max="14851" width="24.42578125" style="207" bestFit="1" customWidth="1"/>
    <col min="14852" max="14852" width="15.85546875" style="207" bestFit="1" customWidth="1"/>
    <col min="14853" max="14853" width="23.85546875" style="207" bestFit="1" customWidth="1"/>
    <col min="14854" max="14856" width="11.42578125" style="207"/>
    <col min="14857" max="14857" width="44.140625" style="207" customWidth="1"/>
    <col min="14858" max="14860" width="11.42578125" style="207"/>
    <col min="14861" max="14861" width="21.5703125" style="207" customWidth="1"/>
    <col min="14862" max="15104" width="11.42578125" style="207"/>
    <col min="15105" max="15105" width="77.5703125" style="207" bestFit="1" customWidth="1"/>
    <col min="15106" max="15106" width="23.85546875" style="207" bestFit="1" customWidth="1"/>
    <col min="15107" max="15107" width="24.42578125" style="207" bestFit="1" customWidth="1"/>
    <col min="15108" max="15108" width="15.85546875" style="207" bestFit="1" customWidth="1"/>
    <col min="15109" max="15109" width="23.85546875" style="207" bestFit="1" customWidth="1"/>
    <col min="15110" max="15112" width="11.42578125" style="207"/>
    <col min="15113" max="15113" width="44.140625" style="207" customWidth="1"/>
    <col min="15114" max="15116" width="11.42578125" style="207"/>
    <col min="15117" max="15117" width="21.5703125" style="207" customWidth="1"/>
    <col min="15118" max="15360" width="11.42578125" style="207"/>
    <col min="15361" max="15361" width="77.5703125" style="207" bestFit="1" customWidth="1"/>
    <col min="15362" max="15362" width="23.85546875" style="207" bestFit="1" customWidth="1"/>
    <col min="15363" max="15363" width="24.42578125" style="207" bestFit="1" customWidth="1"/>
    <col min="15364" max="15364" width="15.85546875" style="207" bestFit="1" customWidth="1"/>
    <col min="15365" max="15365" width="23.85546875" style="207" bestFit="1" customWidth="1"/>
    <col min="15366" max="15368" width="11.42578125" style="207"/>
    <col min="15369" max="15369" width="44.140625" style="207" customWidth="1"/>
    <col min="15370" max="15372" width="11.42578125" style="207"/>
    <col min="15373" max="15373" width="21.5703125" style="207" customWidth="1"/>
    <col min="15374" max="15616" width="11.42578125" style="207"/>
    <col min="15617" max="15617" width="77.5703125" style="207" bestFit="1" customWidth="1"/>
    <col min="15618" max="15618" width="23.85546875" style="207" bestFit="1" customWidth="1"/>
    <col min="15619" max="15619" width="24.42578125" style="207" bestFit="1" customWidth="1"/>
    <col min="15620" max="15620" width="15.85546875" style="207" bestFit="1" customWidth="1"/>
    <col min="15621" max="15621" width="23.85546875" style="207" bestFit="1" customWidth="1"/>
    <col min="15622" max="15624" width="11.42578125" style="207"/>
    <col min="15625" max="15625" width="44.140625" style="207" customWidth="1"/>
    <col min="15626" max="15628" width="11.42578125" style="207"/>
    <col min="15629" max="15629" width="21.5703125" style="207" customWidth="1"/>
    <col min="15630" max="15872" width="11.42578125" style="207"/>
    <col min="15873" max="15873" width="77.5703125" style="207" bestFit="1" customWidth="1"/>
    <col min="15874" max="15874" width="23.85546875" style="207" bestFit="1" customWidth="1"/>
    <col min="15875" max="15875" width="24.42578125" style="207" bestFit="1" customWidth="1"/>
    <col min="15876" max="15876" width="15.85546875" style="207" bestFit="1" customWidth="1"/>
    <col min="15877" max="15877" width="23.85546875" style="207" bestFit="1" customWidth="1"/>
    <col min="15878" max="15880" width="11.42578125" style="207"/>
    <col min="15881" max="15881" width="44.140625" style="207" customWidth="1"/>
    <col min="15882" max="15884" width="11.42578125" style="207"/>
    <col min="15885" max="15885" width="21.5703125" style="207" customWidth="1"/>
    <col min="15886" max="16128" width="11.42578125" style="207"/>
    <col min="16129" max="16129" width="77.5703125" style="207" bestFit="1" customWidth="1"/>
    <col min="16130" max="16130" width="23.85546875" style="207" bestFit="1" customWidth="1"/>
    <col min="16131" max="16131" width="24.42578125" style="207" bestFit="1" customWidth="1"/>
    <col min="16132" max="16132" width="15.85546875" style="207" bestFit="1" customWidth="1"/>
    <col min="16133" max="16133" width="23.85546875" style="207" bestFit="1" customWidth="1"/>
    <col min="16134" max="16136" width="11.42578125" style="207"/>
    <col min="16137" max="16137" width="44.140625" style="207" customWidth="1"/>
    <col min="16138" max="16140" width="11.42578125" style="207"/>
    <col min="16141" max="16141" width="21.5703125" style="207" customWidth="1"/>
    <col min="16142" max="16384" width="11.42578125" style="207"/>
  </cols>
  <sheetData>
    <row r="1" spans="1:10" ht="16.5" customHeight="1" x14ac:dyDescent="0.2">
      <c r="A1" s="351" t="s">
        <v>158</v>
      </c>
      <c r="B1" s="351"/>
      <c r="C1" s="351"/>
    </row>
    <row r="2" spans="1:10" ht="26.25" customHeight="1" x14ac:dyDescent="0.2">
      <c r="A2" s="94"/>
      <c r="B2" s="209" t="s">
        <v>171</v>
      </c>
      <c r="C2" s="209" t="s">
        <v>170</v>
      </c>
    </row>
    <row r="3" spans="1:10" ht="37.5" customHeight="1" x14ac:dyDescent="0.2">
      <c r="A3" s="267" t="s">
        <v>188</v>
      </c>
      <c r="B3" s="91">
        <v>0.61939999999999995</v>
      </c>
      <c r="C3" s="91">
        <v>0.64300000000000002</v>
      </c>
    </row>
    <row r="4" spans="1:10" ht="12" customHeight="1" x14ac:dyDescent="0.2">
      <c r="A4" s="90" t="s">
        <v>94</v>
      </c>
      <c r="B4" s="91">
        <v>0.57620000000000005</v>
      </c>
      <c r="C4" s="91">
        <v>0.6361</v>
      </c>
    </row>
    <row r="5" spans="1:10" x14ac:dyDescent="0.2">
      <c r="A5" s="90" t="s">
        <v>95</v>
      </c>
      <c r="B5" s="91">
        <v>0.36099999999999999</v>
      </c>
      <c r="C5" s="92">
        <v>0.48039999999999999</v>
      </c>
      <c r="D5" s="208"/>
      <c r="E5" s="208"/>
      <c r="F5" s="208"/>
      <c r="G5" s="208"/>
      <c r="H5" s="208"/>
      <c r="I5" s="208"/>
      <c r="J5" s="208"/>
    </row>
    <row r="6" spans="1:10" x14ac:dyDescent="0.2">
      <c r="A6" s="90" t="s">
        <v>96</v>
      </c>
      <c r="B6" s="91">
        <v>0.16009999999999999</v>
      </c>
      <c r="C6" s="91">
        <v>0.16270000000000001</v>
      </c>
    </row>
    <row r="7" spans="1:10" ht="24" customHeight="1" x14ac:dyDescent="0.2">
      <c r="A7" s="93" t="s">
        <v>179</v>
      </c>
      <c r="B7" s="91">
        <v>0.77480000000000004</v>
      </c>
      <c r="C7" s="91">
        <v>0.76949999999999996</v>
      </c>
    </row>
    <row r="8" spans="1:10" ht="24" x14ac:dyDescent="0.2">
      <c r="A8" s="93" t="s">
        <v>180</v>
      </c>
      <c r="B8" s="91">
        <v>0.58350000000000002</v>
      </c>
      <c r="C8" s="91">
        <v>0.62719999999999998</v>
      </c>
    </row>
    <row r="9" spans="1:10" ht="13.5" customHeight="1" x14ac:dyDescent="0.2">
      <c r="A9" s="90" t="s">
        <v>97</v>
      </c>
      <c r="B9" s="91">
        <v>0.69079999999999997</v>
      </c>
      <c r="C9" s="91">
        <v>0.7036</v>
      </c>
    </row>
    <row r="10" spans="1:10" x14ac:dyDescent="0.2">
      <c r="A10" s="90" t="s">
        <v>98</v>
      </c>
      <c r="B10" s="91">
        <v>0.19539999999999999</v>
      </c>
      <c r="C10" s="91">
        <v>0.16</v>
      </c>
    </row>
    <row r="11" spans="1:10" x14ac:dyDescent="0.2">
      <c r="A11" s="231" t="s">
        <v>166</v>
      </c>
    </row>
  </sheetData>
  <mergeCells count="1">
    <mergeCell ref="A1:C1"/>
  </mergeCells>
  <pageMargins left="0.7" right="0.7" top="0.75" bottom="0.75" header="0.3" footer="0.3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7"/>
  <sheetViews>
    <sheetView showGridLines="0" tabSelected="1" zoomScaleNormal="100" workbookViewId="0"/>
  </sheetViews>
  <sheetFormatPr baseColWidth="10" defaultRowHeight="12.75" x14ac:dyDescent="0.2"/>
  <cols>
    <col min="1" max="1" width="25" customWidth="1"/>
    <col min="2" max="3" width="11.42578125" customWidth="1"/>
    <col min="7" max="8" width="11.42578125" style="9"/>
  </cols>
  <sheetData>
    <row r="1" spans="1:8" ht="15.75" customHeight="1" x14ac:dyDescent="0.2">
      <c r="A1" s="260" t="s">
        <v>159</v>
      </c>
      <c r="B1" s="260"/>
      <c r="C1" s="260"/>
      <c r="D1" s="260"/>
      <c r="E1" s="260"/>
      <c r="F1" s="259"/>
      <c r="G1" s="259"/>
    </row>
    <row r="2" spans="1:8" ht="12.75" customHeight="1" x14ac:dyDescent="0.2">
      <c r="A2" s="210"/>
      <c r="B2" s="352" t="s">
        <v>88</v>
      </c>
      <c r="C2" s="353"/>
      <c r="D2" s="352" t="s">
        <v>89</v>
      </c>
      <c r="E2" s="354"/>
      <c r="F2" s="39"/>
      <c r="G2" s="39"/>
    </row>
    <row r="3" spans="1:8" x14ac:dyDescent="0.2">
      <c r="A3" s="226" t="s">
        <v>164</v>
      </c>
      <c r="B3" s="211">
        <v>2014</v>
      </c>
      <c r="C3" s="212">
        <v>2015</v>
      </c>
      <c r="D3" s="212">
        <v>2010</v>
      </c>
      <c r="E3" s="212">
        <v>2011</v>
      </c>
      <c r="F3" s="39"/>
      <c r="G3" s="39"/>
    </row>
    <row r="4" spans="1:8" s="40" customFormat="1" ht="22.5" x14ac:dyDescent="0.2">
      <c r="A4" s="227" t="s">
        <v>165</v>
      </c>
      <c r="B4" s="229" t="s">
        <v>152</v>
      </c>
      <c r="C4" s="230" t="s">
        <v>153</v>
      </c>
      <c r="D4" s="229" t="s">
        <v>154</v>
      </c>
      <c r="E4" s="229" t="s">
        <v>155</v>
      </c>
      <c r="G4" s="41"/>
      <c r="H4" s="41"/>
    </row>
    <row r="5" spans="1:8" ht="24.75" customHeight="1" x14ac:dyDescent="0.2">
      <c r="A5" s="213" t="s">
        <v>78</v>
      </c>
      <c r="B5" s="214">
        <v>0.26692456479690502</v>
      </c>
      <c r="C5" s="268">
        <v>0.26450000000000001</v>
      </c>
      <c r="D5" s="268">
        <v>0.19383259911894299</v>
      </c>
      <c r="E5" s="268">
        <v>0.1696</v>
      </c>
    </row>
    <row r="6" spans="1:8" ht="24" x14ac:dyDescent="0.2">
      <c r="A6" s="213" t="s">
        <v>79</v>
      </c>
      <c r="B6" s="214">
        <v>0.38878143133462284</v>
      </c>
      <c r="C6" s="268">
        <v>0.43149999999999999</v>
      </c>
      <c r="D6" s="269">
        <v>0.47577092511013214</v>
      </c>
      <c r="E6" s="269">
        <v>0.52049999999999996</v>
      </c>
    </row>
    <row r="7" spans="1:8" ht="24" x14ac:dyDescent="0.2">
      <c r="A7" s="213" t="s">
        <v>80</v>
      </c>
      <c r="B7" s="214">
        <v>0.21663442940038685</v>
      </c>
      <c r="C7" s="268">
        <v>0.15939999999999999</v>
      </c>
      <c r="D7" s="268">
        <v>0.24229074889867841</v>
      </c>
      <c r="E7" s="268">
        <v>0.23119999999999999</v>
      </c>
    </row>
    <row r="8" spans="1:8" ht="24" x14ac:dyDescent="0.2">
      <c r="A8" s="213" t="s">
        <v>93</v>
      </c>
      <c r="B8" s="214">
        <v>1.160541586073501E-2</v>
      </c>
      <c r="C8" s="268">
        <v>1.4800000000000001E-2</v>
      </c>
      <c r="D8" s="268">
        <v>1.3215859030837005E-2</v>
      </c>
      <c r="E8" s="268">
        <v>1.7500000000000002E-2</v>
      </c>
    </row>
    <row r="9" spans="1:8" ht="24.75" customHeight="1" x14ac:dyDescent="0.2">
      <c r="A9" s="213" t="s">
        <v>81</v>
      </c>
      <c r="B9" s="214">
        <v>0.10638297872340426</v>
      </c>
      <c r="C9" s="268">
        <v>0.12</v>
      </c>
      <c r="D9" s="268">
        <v>0.05</v>
      </c>
      <c r="E9" s="268">
        <v>4.0500000000000001E-2</v>
      </c>
    </row>
    <row r="10" spans="1:8" x14ac:dyDescent="0.2">
      <c r="A10" s="215" t="s">
        <v>82</v>
      </c>
      <c r="B10" s="214">
        <v>7.7369439071566732E-3</v>
      </c>
      <c r="C10" s="268">
        <v>0</v>
      </c>
      <c r="D10" s="268">
        <v>2.2026431718061675E-2</v>
      </c>
      <c r="E10" s="268">
        <v>1.7500000000000002E-2</v>
      </c>
    </row>
    <row r="11" spans="1:8" x14ac:dyDescent="0.2">
      <c r="A11" s="215" t="s">
        <v>83</v>
      </c>
      <c r="B11" s="214">
        <v>1.9342359767891683E-3</v>
      </c>
      <c r="C11" s="268">
        <v>7.4999999999999997E-3</v>
      </c>
      <c r="D11" s="268">
        <v>0</v>
      </c>
      <c r="E11" s="268">
        <v>0</v>
      </c>
    </row>
    <row r="12" spans="1:8" s="8" customFormat="1" ht="13.5" thickBot="1" x14ac:dyDescent="0.25">
      <c r="A12" s="216" t="s">
        <v>91</v>
      </c>
      <c r="B12" s="217">
        <f>B5+B6</f>
        <v>0.65570599613152791</v>
      </c>
      <c r="C12" s="270">
        <f>C5+C6</f>
        <v>0.69599999999999995</v>
      </c>
      <c r="D12" s="217">
        <f>D5+D6</f>
        <v>0.6696035242290751</v>
      </c>
      <c r="E12" s="217">
        <f>E5+E6</f>
        <v>0.69009999999999994</v>
      </c>
      <c r="G12" s="42"/>
      <c r="H12" s="42"/>
    </row>
    <row r="13" spans="1:8" s="8" customFormat="1" x14ac:dyDescent="0.2">
      <c r="A13" s="218" t="s">
        <v>15</v>
      </c>
      <c r="B13" s="271">
        <f>SUM(B5:B11)</f>
        <v>0.99999999999999989</v>
      </c>
      <c r="C13" s="271">
        <f>SUM(C5:C11)</f>
        <v>0.99769999999999992</v>
      </c>
      <c r="D13" s="271">
        <f t="shared" ref="D13:E13" si="0">SUM(D5:D11)</f>
        <v>0.99713656387665217</v>
      </c>
      <c r="E13" s="271">
        <f t="shared" si="0"/>
        <v>0.9967999999999998</v>
      </c>
      <c r="G13" s="42"/>
      <c r="H13" s="42"/>
    </row>
    <row r="14" spans="1:8" x14ac:dyDescent="0.2">
      <c r="A14" s="231" t="s">
        <v>166</v>
      </c>
    </row>
    <row r="27" ht="15" customHeight="1" x14ac:dyDescent="0.2"/>
  </sheetData>
  <mergeCells count="2">
    <mergeCell ref="B2:C2"/>
    <mergeCell ref="D2:E2"/>
  </mergeCells>
  <pageMargins left="0.23622047244094491" right="0" top="0.35433070866141736" bottom="0.35433070866141736" header="0.31496062992125984" footer="0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="90" zoomScaleNormal="90" workbookViewId="0">
      <selection activeCell="G13" sqref="G13"/>
    </sheetView>
  </sheetViews>
  <sheetFormatPr baseColWidth="10" defaultRowHeight="14.25" x14ac:dyDescent="0.2"/>
  <cols>
    <col min="1" max="1" width="9.28515625" style="11" customWidth="1"/>
    <col min="2" max="5" width="8" style="11" customWidth="1"/>
    <col min="6" max="6" width="16.28515625" style="11" customWidth="1"/>
    <col min="7" max="7" width="12.42578125" style="11" bestFit="1" customWidth="1"/>
    <col min="8" max="16384" width="11.42578125" style="11"/>
  </cols>
  <sheetData>
    <row r="1" spans="1:7" x14ac:dyDescent="0.2">
      <c r="A1" s="101" t="s">
        <v>137</v>
      </c>
      <c r="B1" s="101"/>
      <c r="C1" s="101"/>
    </row>
    <row r="2" spans="1:7" s="10" customFormat="1" ht="27" customHeight="1" x14ac:dyDescent="0.25">
      <c r="A2" s="129" t="s">
        <v>32</v>
      </c>
      <c r="B2" s="96" t="s">
        <v>33</v>
      </c>
      <c r="C2" s="96" t="s">
        <v>34</v>
      </c>
      <c r="D2" s="96" t="s">
        <v>138</v>
      </c>
      <c r="E2" s="97" t="s">
        <v>101</v>
      </c>
    </row>
    <row r="3" spans="1:7" x14ac:dyDescent="0.2">
      <c r="A3" s="46">
        <v>2000</v>
      </c>
      <c r="B3" s="47">
        <v>800</v>
      </c>
      <c r="C3" s="47">
        <v>789</v>
      </c>
      <c r="D3" s="47">
        <v>711</v>
      </c>
      <c r="E3" s="48">
        <f t="shared" ref="E3:E20" si="0">D3/C3</f>
        <v>0.90114068441064643</v>
      </c>
    </row>
    <row r="4" spans="1:7" x14ac:dyDescent="0.2">
      <c r="A4" s="46">
        <v>2001</v>
      </c>
      <c r="B4" s="47">
        <v>800</v>
      </c>
      <c r="C4" s="47">
        <v>858</v>
      </c>
      <c r="D4" s="47">
        <v>745</v>
      </c>
      <c r="E4" s="48">
        <f t="shared" si="0"/>
        <v>0.86829836829836826</v>
      </c>
    </row>
    <row r="5" spans="1:7" x14ac:dyDescent="0.2">
      <c r="A5" s="46">
        <v>2002</v>
      </c>
      <c r="B5" s="47">
        <v>810</v>
      </c>
      <c r="C5" s="47">
        <v>837</v>
      </c>
      <c r="D5" s="47">
        <v>799</v>
      </c>
      <c r="E5" s="48">
        <f t="shared" si="0"/>
        <v>0.95459976105137401</v>
      </c>
    </row>
    <row r="6" spans="1:7" x14ac:dyDescent="0.2">
      <c r="A6" s="46">
        <v>2003</v>
      </c>
      <c r="B6" s="47">
        <v>860</v>
      </c>
      <c r="C6" s="47">
        <v>957</v>
      </c>
      <c r="D6" s="47">
        <v>836</v>
      </c>
      <c r="E6" s="48">
        <f t="shared" si="0"/>
        <v>0.87356321839080464</v>
      </c>
    </row>
    <row r="7" spans="1:7" x14ac:dyDescent="0.2">
      <c r="A7" s="46">
        <v>2004</v>
      </c>
      <c r="B7" s="47">
        <v>1000</v>
      </c>
      <c r="C7" s="47">
        <v>1071</v>
      </c>
      <c r="D7" s="47">
        <v>979</v>
      </c>
      <c r="E7" s="48">
        <f t="shared" si="0"/>
        <v>0.91409897292250231</v>
      </c>
    </row>
    <row r="8" spans="1:7" x14ac:dyDescent="0.2">
      <c r="A8" s="46">
        <v>2005</v>
      </c>
      <c r="B8" s="47">
        <v>1125</v>
      </c>
      <c r="C8" s="47">
        <v>1130</v>
      </c>
      <c r="D8" s="47">
        <v>1052</v>
      </c>
      <c r="E8" s="48">
        <f t="shared" si="0"/>
        <v>0.93097345132743359</v>
      </c>
    </row>
    <row r="9" spans="1:7" x14ac:dyDescent="0.2">
      <c r="A9" s="46">
        <v>2006</v>
      </c>
      <c r="B9" s="47">
        <v>1200</v>
      </c>
      <c r="C9" s="47">
        <v>1171</v>
      </c>
      <c r="D9" s="47">
        <v>1097</v>
      </c>
      <c r="E9" s="48">
        <f t="shared" si="0"/>
        <v>0.93680614859094791</v>
      </c>
      <c r="G9" s="185"/>
    </row>
    <row r="10" spans="1:7" x14ac:dyDescent="0.2">
      <c r="A10" s="46">
        <v>2007</v>
      </c>
      <c r="B10" s="47">
        <v>1200</v>
      </c>
      <c r="C10" s="47">
        <v>1218</v>
      </c>
      <c r="D10" s="47">
        <v>1144</v>
      </c>
      <c r="E10" s="48">
        <f t="shared" si="0"/>
        <v>0.93924466338259438</v>
      </c>
    </row>
    <row r="11" spans="1:7" x14ac:dyDescent="0.2">
      <c r="A11" s="46">
        <v>2008</v>
      </c>
      <c r="B11" s="47">
        <v>1300</v>
      </c>
      <c r="C11" s="47">
        <v>1351</v>
      </c>
      <c r="D11" s="47">
        <v>1256</v>
      </c>
      <c r="E11" s="48">
        <f t="shared" si="0"/>
        <v>0.92968171724648407</v>
      </c>
    </row>
    <row r="12" spans="1:7" x14ac:dyDescent="0.2">
      <c r="A12" s="46">
        <v>2009</v>
      </c>
      <c r="B12" s="47">
        <v>1200</v>
      </c>
      <c r="C12" s="47">
        <v>1354</v>
      </c>
      <c r="D12" s="47">
        <v>1200</v>
      </c>
      <c r="E12" s="48">
        <f t="shared" si="0"/>
        <v>0.88626292466765144</v>
      </c>
    </row>
    <row r="13" spans="1:7" x14ac:dyDescent="0.2">
      <c r="A13" s="46">
        <v>2010</v>
      </c>
      <c r="B13" s="47">
        <v>1200</v>
      </c>
      <c r="C13" s="47">
        <v>1644</v>
      </c>
      <c r="D13" s="47">
        <v>1200</v>
      </c>
      <c r="E13" s="48">
        <f t="shared" si="0"/>
        <v>0.72992700729927007</v>
      </c>
    </row>
    <row r="14" spans="1:7" x14ac:dyDescent="0.2">
      <c r="A14" s="46">
        <v>2011</v>
      </c>
      <c r="B14" s="49">
        <v>1300</v>
      </c>
      <c r="C14" s="49">
        <v>1750</v>
      </c>
      <c r="D14" s="49">
        <v>1300</v>
      </c>
      <c r="E14" s="48">
        <f t="shared" si="0"/>
        <v>0.74285714285714288</v>
      </c>
    </row>
    <row r="15" spans="1:7" x14ac:dyDescent="0.2">
      <c r="A15" s="46">
        <v>2012</v>
      </c>
      <c r="B15" s="49">
        <v>1350</v>
      </c>
      <c r="C15" s="49">
        <v>1665</v>
      </c>
      <c r="D15" s="49">
        <v>1378</v>
      </c>
      <c r="E15" s="48">
        <f t="shared" si="0"/>
        <v>0.82762762762762765</v>
      </c>
    </row>
    <row r="16" spans="1:7" x14ac:dyDescent="0.2">
      <c r="A16" s="98">
        <v>2013</v>
      </c>
      <c r="B16" s="49">
        <v>1375</v>
      </c>
      <c r="C16" s="49">
        <v>1575</v>
      </c>
      <c r="D16" s="49">
        <v>1237</v>
      </c>
      <c r="E16" s="99">
        <f t="shared" si="0"/>
        <v>0.78539682539682543</v>
      </c>
    </row>
    <row r="17" spans="1:5" x14ac:dyDescent="0.2">
      <c r="A17" s="98">
        <v>2014</v>
      </c>
      <c r="B17" s="49">
        <v>1375</v>
      </c>
      <c r="C17" s="49">
        <v>1511</v>
      </c>
      <c r="D17" s="49">
        <v>1371</v>
      </c>
      <c r="E17" s="99">
        <f t="shared" si="0"/>
        <v>0.90734612839179352</v>
      </c>
    </row>
    <row r="18" spans="1:5" x14ac:dyDescent="0.2">
      <c r="A18" s="98">
        <v>2015</v>
      </c>
      <c r="B18" s="49">
        <v>1400</v>
      </c>
      <c r="C18" s="100">
        <v>1542</v>
      </c>
      <c r="D18" s="49">
        <v>1383</v>
      </c>
      <c r="E18" s="99">
        <f t="shared" si="0"/>
        <v>0.89688715953307396</v>
      </c>
    </row>
    <row r="19" spans="1:5" x14ac:dyDescent="0.2">
      <c r="A19" s="98" t="s">
        <v>55</v>
      </c>
      <c r="B19" s="49">
        <v>1400</v>
      </c>
      <c r="C19" s="100">
        <v>1641</v>
      </c>
      <c r="D19" s="49">
        <v>1372</v>
      </c>
      <c r="E19" s="99">
        <f t="shared" si="0"/>
        <v>0.83607556368068248</v>
      </c>
    </row>
    <row r="20" spans="1:5" ht="15" thickBot="1" x14ac:dyDescent="0.25">
      <c r="A20" s="142" t="s">
        <v>56</v>
      </c>
      <c r="B20" s="143">
        <v>1400</v>
      </c>
      <c r="C20" s="144">
        <v>1813</v>
      </c>
      <c r="D20" s="143">
        <v>1433</v>
      </c>
      <c r="E20" s="145">
        <f t="shared" si="0"/>
        <v>0.79040264754550471</v>
      </c>
    </row>
    <row r="21" spans="1:5" ht="24" customHeight="1" x14ac:dyDescent="0.2">
      <c r="A21" s="141" t="s">
        <v>100</v>
      </c>
      <c r="B21" s="266">
        <f>SUM(B3:B20)</f>
        <v>21095</v>
      </c>
      <c r="C21" s="266">
        <f>SUM(C3:C20)</f>
        <v>23877</v>
      </c>
      <c r="D21" s="266">
        <f>SUM(D3:D20)</f>
        <v>20493</v>
      </c>
      <c r="E21" s="265">
        <f>D21/C21</f>
        <v>0.85827365246890308</v>
      </c>
    </row>
    <row r="22" spans="1:5" ht="14.25" customHeight="1" x14ac:dyDescent="0.2">
      <c r="A22" s="278" t="s">
        <v>167</v>
      </c>
      <c r="B22" s="278"/>
      <c r="C22" s="278"/>
      <c r="D22" s="278"/>
      <c r="E22" s="278"/>
    </row>
  </sheetData>
  <mergeCells count="1">
    <mergeCell ref="A22:E22"/>
  </mergeCells>
  <pageMargins left="0.23622047244094491" right="0" top="0.35433070866141736" bottom="0.35433070866141736" header="0" footer="0.31496062992125984"/>
  <pageSetup paperSize="9" scale="7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topLeftCell="A15" zoomScaleNormal="100" workbookViewId="0">
      <selection activeCell="A34" sqref="A34"/>
    </sheetView>
  </sheetViews>
  <sheetFormatPr baseColWidth="10" defaultRowHeight="12.75" x14ac:dyDescent="0.2"/>
  <cols>
    <col min="1" max="1" width="26.28515625" customWidth="1"/>
    <col min="2" max="7" width="8.7109375" customWidth="1"/>
    <col min="9" max="9" width="26.42578125" customWidth="1"/>
    <col min="10" max="11" width="7.85546875" customWidth="1"/>
    <col min="12" max="12" width="12.7109375" customWidth="1"/>
    <col min="13" max="13" width="10.140625" customWidth="1"/>
  </cols>
  <sheetData>
    <row r="1" spans="2:7" x14ac:dyDescent="0.2">
      <c r="B1" s="4"/>
      <c r="C1" s="4"/>
      <c r="D1" s="4"/>
      <c r="E1" s="4"/>
      <c r="F1" s="4"/>
      <c r="G1" s="4"/>
    </row>
    <row r="2" spans="2:7" x14ac:dyDescent="0.2">
      <c r="B2" s="4"/>
      <c r="C2" s="4"/>
      <c r="D2" s="4"/>
      <c r="E2" s="4"/>
      <c r="F2" s="4"/>
      <c r="G2" s="4"/>
    </row>
    <row r="33" spans="1:13" ht="15" x14ac:dyDescent="0.2">
      <c r="A33" s="35"/>
      <c r="I33" s="6" t="s">
        <v>161</v>
      </c>
    </row>
    <row r="34" spans="1:13" ht="41.25" customHeight="1" x14ac:dyDescent="0.2">
      <c r="A34" s="6" t="s">
        <v>187</v>
      </c>
      <c r="B34" s="20"/>
      <c r="C34" s="20"/>
      <c r="D34" s="20"/>
      <c r="E34" s="20"/>
      <c r="I34" s="220"/>
      <c r="J34" s="280" t="s">
        <v>138</v>
      </c>
      <c r="K34" s="280"/>
      <c r="L34" s="281" t="s">
        <v>162</v>
      </c>
      <c r="M34" s="282" t="s">
        <v>163</v>
      </c>
    </row>
    <row r="35" spans="1:13" x14ac:dyDescent="0.2">
      <c r="A35" s="50" t="s">
        <v>129</v>
      </c>
      <c r="B35" s="51">
        <v>2012</v>
      </c>
      <c r="C35" s="52">
        <v>2013</v>
      </c>
      <c r="D35" s="52">
        <v>2014</v>
      </c>
      <c r="E35" s="52">
        <v>2015</v>
      </c>
      <c r="F35" s="52">
        <v>2016</v>
      </c>
      <c r="G35" s="52">
        <v>2017</v>
      </c>
      <c r="I35" s="50" t="s">
        <v>129</v>
      </c>
      <c r="J35" s="219">
        <v>2012</v>
      </c>
      <c r="K35" s="219">
        <f>F35</f>
        <v>2016</v>
      </c>
      <c r="L35" s="281"/>
      <c r="M35" s="282"/>
    </row>
    <row r="36" spans="1:13" x14ac:dyDescent="0.2">
      <c r="A36" s="130" t="s">
        <v>10</v>
      </c>
      <c r="B36" s="53">
        <f>48+28</f>
        <v>76</v>
      </c>
      <c r="C36" s="54">
        <v>101</v>
      </c>
      <c r="D36" s="54">
        <v>71</v>
      </c>
      <c r="E36" s="54">
        <v>88</v>
      </c>
      <c r="F36" s="54">
        <v>62</v>
      </c>
      <c r="G36" s="54">
        <v>68</v>
      </c>
      <c r="I36" s="130" t="s">
        <v>10</v>
      </c>
      <c r="J36" s="57">
        <f t="shared" ref="J36:J45" si="0">B36/$B$46</f>
        <v>5.5596196049743966E-2</v>
      </c>
      <c r="K36" s="57">
        <f t="shared" ref="K36:K45" si="1">F36/F$46</f>
        <v>4.5025417574437183E-2</v>
      </c>
      <c r="L36" s="57">
        <v>3.6623731228111828E-2</v>
      </c>
      <c r="M36" s="3">
        <f t="shared" ref="M36:M46" si="2">K36-L36</f>
        <v>8.4016863463253558E-3</v>
      </c>
    </row>
    <row r="37" spans="1:13" x14ac:dyDescent="0.2">
      <c r="A37" s="130" t="s">
        <v>11</v>
      </c>
      <c r="B37" s="53">
        <f>12+8</f>
        <v>20</v>
      </c>
      <c r="C37" s="54">
        <v>21</v>
      </c>
      <c r="D37" s="54">
        <v>24</v>
      </c>
      <c r="E37" s="54">
        <v>24</v>
      </c>
      <c r="F37" s="54">
        <v>13</v>
      </c>
      <c r="G37" s="54">
        <v>17</v>
      </c>
      <c r="I37" s="130" t="s">
        <v>11</v>
      </c>
      <c r="J37" s="57">
        <f t="shared" si="0"/>
        <v>1.4630577907827359E-2</v>
      </c>
      <c r="K37" s="57">
        <f t="shared" si="1"/>
        <v>9.44081336238199E-3</v>
      </c>
      <c r="L37" s="57">
        <v>5.7636374428681664E-2</v>
      </c>
      <c r="M37" s="3">
        <f t="shared" si="2"/>
        <v>-4.8195561066299672E-2</v>
      </c>
    </row>
    <row r="38" spans="1:13" x14ac:dyDescent="0.2">
      <c r="A38" s="130" t="s">
        <v>9</v>
      </c>
      <c r="B38" s="53">
        <v>26</v>
      </c>
      <c r="C38" s="54">
        <v>12</v>
      </c>
      <c r="D38" s="54">
        <v>12</v>
      </c>
      <c r="E38" s="54">
        <v>16</v>
      </c>
      <c r="F38" s="54">
        <v>14</v>
      </c>
      <c r="G38" s="54">
        <v>15</v>
      </c>
      <c r="I38" s="130" t="s">
        <v>9</v>
      </c>
      <c r="J38" s="57">
        <f t="shared" si="0"/>
        <v>1.9019751280175568E-2</v>
      </c>
      <c r="K38" s="57">
        <f t="shared" si="1"/>
        <v>1.0167029774872912E-2</v>
      </c>
      <c r="L38" s="57">
        <v>3.3180981777171006E-2</v>
      </c>
      <c r="M38" s="3">
        <f t="shared" si="2"/>
        <v>-2.3013952002298096E-2</v>
      </c>
    </row>
    <row r="39" spans="1:13" x14ac:dyDescent="0.2">
      <c r="A39" s="130" t="s">
        <v>36</v>
      </c>
      <c r="B39" s="53">
        <f>107+73</f>
        <v>180</v>
      </c>
      <c r="C39" s="54">
        <v>142</v>
      </c>
      <c r="D39" s="54">
        <v>178</v>
      </c>
      <c r="E39" s="54">
        <v>171</v>
      </c>
      <c r="F39" s="54">
        <v>186</v>
      </c>
      <c r="G39" s="54">
        <v>174</v>
      </c>
      <c r="I39" s="130" t="s">
        <v>36</v>
      </c>
      <c r="J39" s="57">
        <f t="shared" si="0"/>
        <v>0.13167520117044623</v>
      </c>
      <c r="K39" s="57">
        <f t="shared" si="1"/>
        <v>0.13507625272331156</v>
      </c>
      <c r="L39" s="57">
        <v>6.8380127025583187E-2</v>
      </c>
      <c r="M39" s="3">
        <f t="shared" si="2"/>
        <v>6.669612569772837E-2</v>
      </c>
    </row>
    <row r="40" spans="1:13" x14ac:dyDescent="0.2">
      <c r="A40" s="130" t="s">
        <v>4</v>
      </c>
      <c r="B40" s="53">
        <f>141+131</f>
        <v>272</v>
      </c>
      <c r="C40" s="54">
        <v>247</v>
      </c>
      <c r="D40" s="54">
        <v>266</v>
      </c>
      <c r="E40" s="54">
        <v>265</v>
      </c>
      <c r="F40" s="54">
        <v>263</v>
      </c>
      <c r="G40" s="54">
        <v>269</v>
      </c>
      <c r="I40" s="130" t="s">
        <v>4</v>
      </c>
      <c r="J40" s="57">
        <f t="shared" si="0"/>
        <v>0.19897585954645208</v>
      </c>
      <c r="K40" s="57">
        <f t="shared" si="1"/>
        <v>0.19099491648511258</v>
      </c>
      <c r="L40" s="57">
        <v>0.10156110880275419</v>
      </c>
      <c r="M40" s="3">
        <f t="shared" si="2"/>
        <v>8.9433807682358382E-2</v>
      </c>
    </row>
    <row r="41" spans="1:13" x14ac:dyDescent="0.2">
      <c r="A41" s="130" t="s">
        <v>14</v>
      </c>
      <c r="B41" s="53">
        <f>143+151</f>
        <v>294</v>
      </c>
      <c r="C41" s="54">
        <v>274</v>
      </c>
      <c r="D41" s="54">
        <v>269</v>
      </c>
      <c r="E41" s="54">
        <v>288</v>
      </c>
      <c r="F41" s="54">
        <v>282</v>
      </c>
      <c r="G41" s="54">
        <v>334</v>
      </c>
      <c r="I41" s="130" t="s">
        <v>14</v>
      </c>
      <c r="J41" s="57">
        <f t="shared" si="0"/>
        <v>0.21506949524506219</v>
      </c>
      <c r="K41" s="57">
        <f t="shared" si="1"/>
        <v>0.20479302832244009</v>
      </c>
      <c r="L41" s="57">
        <v>9.645634237549712E-2</v>
      </c>
      <c r="M41" s="3">
        <f t="shared" si="2"/>
        <v>0.10833668594694297</v>
      </c>
    </row>
    <row r="42" spans="1:13" x14ac:dyDescent="0.2">
      <c r="A42" s="130" t="s">
        <v>13</v>
      </c>
      <c r="B42" s="53">
        <f>68+113</f>
        <v>181</v>
      </c>
      <c r="C42" s="54">
        <v>147</v>
      </c>
      <c r="D42" s="54">
        <v>163</v>
      </c>
      <c r="E42" s="54">
        <v>173</v>
      </c>
      <c r="F42" s="54">
        <v>209</v>
      </c>
      <c r="G42" s="54">
        <v>209</v>
      </c>
      <c r="I42" s="130" t="s">
        <v>13</v>
      </c>
      <c r="J42" s="57">
        <f t="shared" si="0"/>
        <v>0.13240673006583761</v>
      </c>
      <c r="K42" s="57">
        <f t="shared" si="1"/>
        <v>0.15177923021060277</v>
      </c>
      <c r="L42" s="57">
        <v>0.15634831127203658</v>
      </c>
      <c r="M42" s="3">
        <f t="shared" si="2"/>
        <v>-4.5690810614338051E-3</v>
      </c>
    </row>
    <row r="43" spans="1:13" x14ac:dyDescent="0.2">
      <c r="A43" s="130" t="s">
        <v>8</v>
      </c>
      <c r="B43" s="53">
        <f>55+102</f>
        <v>157</v>
      </c>
      <c r="C43" s="54">
        <v>158</v>
      </c>
      <c r="D43" s="54">
        <v>173</v>
      </c>
      <c r="E43" s="54">
        <v>170</v>
      </c>
      <c r="F43" s="54">
        <v>162</v>
      </c>
      <c r="G43" s="54">
        <v>156</v>
      </c>
      <c r="I43" s="130" t="s">
        <v>8</v>
      </c>
      <c r="J43" s="57">
        <f t="shared" si="0"/>
        <v>0.11485003657644477</v>
      </c>
      <c r="K43" s="57">
        <f t="shared" si="1"/>
        <v>0.11764705882352941</v>
      </c>
      <c r="L43" s="57">
        <v>0.25826556656971567</v>
      </c>
      <c r="M43" s="3">
        <f t="shared" si="2"/>
        <v>-0.14061850774618626</v>
      </c>
    </row>
    <row r="44" spans="1:13" x14ac:dyDescent="0.2">
      <c r="A44" s="130" t="s">
        <v>12</v>
      </c>
      <c r="B44" s="53">
        <f>39+44</f>
        <v>83</v>
      </c>
      <c r="C44" s="54">
        <v>81</v>
      </c>
      <c r="D44" s="54">
        <v>124</v>
      </c>
      <c r="E44" s="54">
        <v>118</v>
      </c>
      <c r="F44" s="54">
        <v>111</v>
      </c>
      <c r="G44" s="54">
        <v>104</v>
      </c>
      <c r="I44" s="130" t="s">
        <v>12</v>
      </c>
      <c r="J44" s="57">
        <f t="shared" si="0"/>
        <v>6.0716898317483538E-2</v>
      </c>
      <c r="K44" s="57">
        <f t="shared" si="1"/>
        <v>8.0610021786492375E-2</v>
      </c>
      <c r="L44" s="57">
        <v>0.1590194099839734</v>
      </c>
      <c r="M44" s="3">
        <f t="shared" si="2"/>
        <v>-7.8409388197481028E-2</v>
      </c>
    </row>
    <row r="45" spans="1:13" ht="12.75" customHeight="1" thickBot="1" x14ac:dyDescent="0.25">
      <c r="A45" s="147" t="s">
        <v>35</v>
      </c>
      <c r="B45" s="148">
        <f>42+36</f>
        <v>78</v>
      </c>
      <c r="C45" s="149">
        <v>54</v>
      </c>
      <c r="D45" s="149">
        <v>72</v>
      </c>
      <c r="E45" s="149">
        <v>70</v>
      </c>
      <c r="F45" s="149">
        <v>75</v>
      </c>
      <c r="G45" s="149">
        <v>87</v>
      </c>
      <c r="I45" s="147" t="s">
        <v>35</v>
      </c>
      <c r="J45" s="155">
        <f t="shared" si="0"/>
        <v>5.7059253840526701E-2</v>
      </c>
      <c r="K45" s="155">
        <f t="shared" si="1"/>
        <v>5.4466230936819175E-2</v>
      </c>
      <c r="L45" s="155">
        <v>3.2528046536475334E-2</v>
      </c>
      <c r="M45" s="156">
        <f t="shared" si="2"/>
        <v>2.1938184400343841E-2</v>
      </c>
    </row>
    <row r="46" spans="1:13" x14ac:dyDescent="0.2">
      <c r="A46" s="146" t="s">
        <v>15</v>
      </c>
      <c r="B46" s="137">
        <f t="shared" ref="B46:G46" si="3">SUM(B36:B45)</f>
        <v>1367</v>
      </c>
      <c r="C46" s="137">
        <f t="shared" si="3"/>
        <v>1237</v>
      </c>
      <c r="D46" s="137">
        <f t="shared" si="3"/>
        <v>1352</v>
      </c>
      <c r="E46" s="137">
        <f t="shared" si="3"/>
        <v>1383</v>
      </c>
      <c r="F46" s="137">
        <f t="shared" si="3"/>
        <v>1377</v>
      </c>
      <c r="G46" s="137">
        <f t="shared" si="3"/>
        <v>1433</v>
      </c>
      <c r="I46" s="146" t="s">
        <v>15</v>
      </c>
      <c r="J46" s="157"/>
      <c r="K46" s="154">
        <f>SUM(K36:K45)</f>
        <v>1</v>
      </c>
      <c r="L46" s="153">
        <v>1</v>
      </c>
      <c r="M46" s="154">
        <f t="shared" si="2"/>
        <v>0</v>
      </c>
    </row>
    <row r="47" spans="1:13" x14ac:dyDescent="0.2">
      <c r="A47" s="231" t="s">
        <v>166</v>
      </c>
      <c r="B47" s="105"/>
      <c r="C47" s="105"/>
      <c r="D47" s="105"/>
      <c r="E47" s="105"/>
      <c r="F47" s="105"/>
      <c r="G47" s="105"/>
      <c r="I47" s="231" t="s">
        <v>166</v>
      </c>
      <c r="J47" s="9"/>
      <c r="K47" s="224"/>
      <c r="L47" s="225"/>
      <c r="M47" s="224"/>
    </row>
    <row r="48" spans="1:13" x14ac:dyDescent="0.2">
      <c r="I48" s="6" t="s">
        <v>160</v>
      </c>
    </row>
    <row r="49" spans="1:13" ht="38.25" customHeight="1" x14ac:dyDescent="0.2">
      <c r="A49" s="56" t="s">
        <v>127</v>
      </c>
      <c r="B49" s="56"/>
      <c r="C49" s="20"/>
      <c r="I49" s="220"/>
      <c r="J49" s="280" t="s">
        <v>138</v>
      </c>
      <c r="K49" s="280"/>
      <c r="L49" s="281" t="s">
        <v>162</v>
      </c>
      <c r="M49" s="282" t="s">
        <v>163</v>
      </c>
    </row>
    <row r="50" spans="1:13" x14ac:dyDescent="0.2">
      <c r="A50" s="50" t="s">
        <v>130</v>
      </c>
      <c r="B50" s="51">
        <v>2012</v>
      </c>
      <c r="C50" s="52">
        <v>2013</v>
      </c>
      <c r="D50" s="52">
        <v>2014</v>
      </c>
      <c r="E50" s="52">
        <v>2015</v>
      </c>
      <c r="F50" s="52">
        <v>2016</v>
      </c>
      <c r="G50" s="52">
        <v>2017</v>
      </c>
      <c r="I50" s="50" t="s">
        <v>130</v>
      </c>
      <c r="J50" s="219">
        <v>2012</v>
      </c>
      <c r="K50" s="219">
        <f>F50</f>
        <v>2016</v>
      </c>
      <c r="L50" s="281"/>
      <c r="M50" s="282"/>
    </row>
    <row r="51" spans="1:13" x14ac:dyDescent="0.2">
      <c r="A51" s="54" t="s">
        <v>40</v>
      </c>
      <c r="B51" s="54">
        <f t="shared" ref="B51:G51" si="4">SUM(B36:B41)</f>
        <v>868</v>
      </c>
      <c r="C51" s="54">
        <f t="shared" si="4"/>
        <v>797</v>
      </c>
      <c r="D51" s="54">
        <f t="shared" si="4"/>
        <v>820</v>
      </c>
      <c r="E51" s="54">
        <f t="shared" si="4"/>
        <v>852</v>
      </c>
      <c r="F51" s="54">
        <f t="shared" si="4"/>
        <v>820</v>
      </c>
      <c r="G51" s="54">
        <f t="shared" si="4"/>
        <v>877</v>
      </c>
      <c r="I51" s="54" t="s">
        <v>40</v>
      </c>
      <c r="J51" s="57">
        <f t="shared" ref="J51" si="5">B51/$B$46</f>
        <v>0.63496708119970735</v>
      </c>
      <c r="K51" s="57">
        <f>F51/F$46</f>
        <v>0.59549745824255629</v>
      </c>
      <c r="L51" s="221">
        <f t="shared" ref="L51:M51" si="6">SUM(L36:L41)</f>
        <v>0.39383866563779896</v>
      </c>
      <c r="M51" s="221">
        <f t="shared" si="6"/>
        <v>0.2016587926047573</v>
      </c>
    </row>
    <row r="52" spans="1:13" x14ac:dyDescent="0.2">
      <c r="A52" s="54" t="s">
        <v>92</v>
      </c>
      <c r="B52" s="54">
        <f>B42+B43</f>
        <v>338</v>
      </c>
      <c r="C52" s="54">
        <f t="shared" ref="C52:G52" si="7">C42+C43</f>
        <v>305</v>
      </c>
      <c r="D52" s="54">
        <f t="shared" si="7"/>
        <v>336</v>
      </c>
      <c r="E52" s="54">
        <f t="shared" si="7"/>
        <v>343</v>
      </c>
      <c r="F52" s="54">
        <f t="shared" si="7"/>
        <v>371</v>
      </c>
      <c r="G52" s="54">
        <f t="shared" si="7"/>
        <v>365</v>
      </c>
      <c r="I52" s="54" t="s">
        <v>92</v>
      </c>
      <c r="J52" s="57">
        <f t="shared" ref="J52:J54" si="8">B52/$B$46</f>
        <v>0.24725676664228238</v>
      </c>
      <c r="K52" s="57">
        <f>F52/F$46</f>
        <v>0.26942628903413218</v>
      </c>
      <c r="L52" s="221">
        <f t="shared" ref="L52:M52" si="9">L42+L43</f>
        <v>0.41461387784175224</v>
      </c>
      <c r="M52" s="221">
        <f t="shared" si="9"/>
        <v>-0.14518758880762006</v>
      </c>
    </row>
    <row r="53" spans="1:13" ht="13.5" thickBot="1" x14ac:dyDescent="0.25">
      <c r="A53" s="149" t="s">
        <v>39</v>
      </c>
      <c r="B53" s="149">
        <f t="shared" ref="B53:G53" si="10">B44+B45</f>
        <v>161</v>
      </c>
      <c r="C53" s="149">
        <f t="shared" si="10"/>
        <v>135</v>
      </c>
      <c r="D53" s="149">
        <f t="shared" si="10"/>
        <v>196</v>
      </c>
      <c r="E53" s="149">
        <f t="shared" si="10"/>
        <v>188</v>
      </c>
      <c r="F53" s="149">
        <f t="shared" si="10"/>
        <v>186</v>
      </c>
      <c r="G53" s="149">
        <f t="shared" si="10"/>
        <v>191</v>
      </c>
      <c r="I53" s="149" t="s">
        <v>39</v>
      </c>
      <c r="J53" s="57">
        <f t="shared" si="8"/>
        <v>0.11777615215801024</v>
      </c>
      <c r="K53" s="57">
        <f>F53/F$46</f>
        <v>0.13507625272331156</v>
      </c>
      <c r="L53" s="222">
        <f t="shared" ref="L53:M53" si="11">L44+L45</f>
        <v>0.19154745652044874</v>
      </c>
      <c r="M53" s="222">
        <f t="shared" si="11"/>
        <v>-5.6471203797137187E-2</v>
      </c>
    </row>
    <row r="54" spans="1:13" x14ac:dyDescent="0.2">
      <c r="A54" s="137" t="s">
        <v>15</v>
      </c>
      <c r="B54" s="137">
        <f t="shared" ref="B54:G54" si="12">B46</f>
        <v>1367</v>
      </c>
      <c r="C54" s="137">
        <f t="shared" si="12"/>
        <v>1237</v>
      </c>
      <c r="D54" s="137">
        <f t="shared" si="12"/>
        <v>1352</v>
      </c>
      <c r="E54" s="137">
        <f t="shared" si="12"/>
        <v>1383</v>
      </c>
      <c r="F54" s="137">
        <f t="shared" si="12"/>
        <v>1377</v>
      </c>
      <c r="G54" s="137">
        <f t="shared" si="12"/>
        <v>1433</v>
      </c>
      <c r="I54" s="137" t="s">
        <v>15</v>
      </c>
      <c r="J54" s="57">
        <f t="shared" si="8"/>
        <v>1</v>
      </c>
      <c r="K54" s="57">
        <f>F54/F$46</f>
        <v>1</v>
      </c>
      <c r="L54" s="223">
        <f t="shared" ref="L54:M54" si="13">L46</f>
        <v>1</v>
      </c>
      <c r="M54" s="223">
        <f t="shared" si="13"/>
        <v>0</v>
      </c>
    </row>
    <row r="55" spans="1:13" x14ac:dyDescent="0.2">
      <c r="A55" s="231" t="s">
        <v>166</v>
      </c>
      <c r="I55" s="231" t="s">
        <v>166</v>
      </c>
    </row>
    <row r="56" spans="1:13" x14ac:dyDescent="0.2">
      <c r="A56" s="231"/>
    </row>
    <row r="57" spans="1:13" x14ac:dyDescent="0.2">
      <c r="A57" s="279" t="s">
        <v>128</v>
      </c>
      <c r="B57" s="279"/>
      <c r="C57" s="279"/>
    </row>
    <row r="58" spans="1:13" x14ac:dyDescent="0.2">
      <c r="A58" s="50" t="s">
        <v>130</v>
      </c>
      <c r="B58" s="52">
        <v>2012</v>
      </c>
      <c r="C58" s="52">
        <v>2013</v>
      </c>
      <c r="D58" s="52">
        <v>2014</v>
      </c>
      <c r="E58" s="52">
        <v>2015</v>
      </c>
      <c r="F58" s="52">
        <v>2016</v>
      </c>
      <c r="G58" s="52">
        <v>2017</v>
      </c>
    </row>
    <row r="59" spans="1:13" x14ac:dyDescent="0.2">
      <c r="A59" s="54" t="s">
        <v>40</v>
      </c>
      <c r="B59" s="59">
        <v>0.63496708119970735</v>
      </c>
      <c r="C59" s="59">
        <v>0.64430072756669365</v>
      </c>
      <c r="D59" s="59">
        <v>0.60650887573964496</v>
      </c>
      <c r="E59" s="59">
        <v>0.61605206073752716</v>
      </c>
      <c r="F59" s="59">
        <v>0.59549745824255629</v>
      </c>
      <c r="G59" s="59">
        <f>G51/G$54</f>
        <v>0.61200279134682489</v>
      </c>
    </row>
    <row r="60" spans="1:13" x14ac:dyDescent="0.2">
      <c r="A60" s="54" t="s">
        <v>38</v>
      </c>
      <c r="B60" s="59">
        <v>0.13240673006583761</v>
      </c>
      <c r="C60" s="59">
        <v>0.11883589329021826</v>
      </c>
      <c r="D60" s="59">
        <v>0.1205621301775148</v>
      </c>
      <c r="E60" s="59">
        <v>0.12509038322487345</v>
      </c>
      <c r="F60" s="59">
        <v>0.15177923021060277</v>
      </c>
      <c r="G60" s="59">
        <f>G52/G$54</f>
        <v>0.25471039776692256</v>
      </c>
    </row>
    <row r="61" spans="1:13" ht="13.5" thickBot="1" x14ac:dyDescent="0.25">
      <c r="A61" s="149" t="s">
        <v>39</v>
      </c>
      <c r="B61" s="152">
        <v>0.11777615215801024</v>
      </c>
      <c r="C61" s="152">
        <v>0.10913500404203719</v>
      </c>
      <c r="D61" s="152">
        <v>0.14497041420118342</v>
      </c>
      <c r="E61" s="152">
        <v>0.13593637020968907</v>
      </c>
      <c r="F61" s="152">
        <v>0.13507625272331156</v>
      </c>
      <c r="G61" s="152">
        <f>G53/G$54</f>
        <v>0.1332868108862526</v>
      </c>
    </row>
    <row r="62" spans="1:13" x14ac:dyDescent="0.2">
      <c r="A62" s="137" t="s">
        <v>15</v>
      </c>
      <c r="B62" s="150">
        <f t="shared" ref="B62:E62" si="14">B54/B$54</f>
        <v>1</v>
      </c>
      <c r="C62" s="150">
        <f t="shared" si="14"/>
        <v>1</v>
      </c>
      <c r="D62" s="150">
        <f t="shared" si="14"/>
        <v>1</v>
      </c>
      <c r="E62" s="150">
        <f t="shared" si="14"/>
        <v>1</v>
      </c>
      <c r="F62" s="150">
        <f>F54/F$54</f>
        <v>1</v>
      </c>
      <c r="G62" s="151">
        <f>G54/G$54</f>
        <v>1</v>
      </c>
    </row>
    <row r="63" spans="1:13" x14ac:dyDescent="0.2">
      <c r="A63" s="231" t="s">
        <v>166</v>
      </c>
      <c r="B63" s="4"/>
      <c r="C63" s="4"/>
      <c r="D63" s="4"/>
      <c r="E63" s="4"/>
      <c r="F63" s="4"/>
      <c r="G63" s="4"/>
    </row>
  </sheetData>
  <mergeCells count="7">
    <mergeCell ref="A57:C57"/>
    <mergeCell ref="J34:K34"/>
    <mergeCell ref="L34:L35"/>
    <mergeCell ref="M34:M35"/>
    <mergeCell ref="J49:K49"/>
    <mergeCell ref="L49:L50"/>
    <mergeCell ref="M49:M50"/>
  </mergeCells>
  <pageMargins left="0.23622047244094491" right="0" top="0.35433070866141736" bottom="0.35433070866141736" header="0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opLeftCell="A22" zoomScaleNormal="100" workbookViewId="0">
      <selection activeCell="I34" sqref="I34"/>
    </sheetView>
  </sheetViews>
  <sheetFormatPr baseColWidth="10" defaultRowHeight="12.75" x14ac:dyDescent="0.2"/>
  <cols>
    <col min="1" max="1" width="24.85546875" customWidth="1"/>
    <col min="2" max="5" width="9.42578125" customWidth="1"/>
    <col min="6" max="6" width="12.28515625" customWidth="1"/>
    <col min="7" max="8" width="11.85546875" customWidth="1"/>
    <col min="9" max="9" width="13.7109375" customWidth="1"/>
  </cols>
  <sheetData>
    <row r="1" spans="1:13" ht="14.25" customHeight="1" x14ac:dyDescent="0.2">
      <c r="A1" s="56" t="s">
        <v>186</v>
      </c>
      <c r="B1" s="56"/>
      <c r="C1" s="56"/>
      <c r="D1" s="56"/>
    </row>
    <row r="2" spans="1:13" ht="31.5" customHeight="1" x14ac:dyDescent="0.2">
      <c r="A2" s="290" t="s">
        <v>102</v>
      </c>
      <c r="B2" s="284">
        <v>2012</v>
      </c>
      <c r="C2" s="284">
        <v>2013</v>
      </c>
      <c r="D2" s="284">
        <v>2014</v>
      </c>
      <c r="E2" s="284">
        <v>2015</v>
      </c>
      <c r="F2" s="284">
        <v>2016</v>
      </c>
      <c r="G2" s="286">
        <v>2017</v>
      </c>
      <c r="H2" s="287"/>
      <c r="I2" s="288" t="s">
        <v>123</v>
      </c>
    </row>
    <row r="3" spans="1:13" ht="16.5" customHeight="1" x14ac:dyDescent="0.2">
      <c r="A3" s="291"/>
      <c r="B3" s="285"/>
      <c r="C3" s="285"/>
      <c r="D3" s="285"/>
      <c r="E3" s="285"/>
      <c r="F3" s="285"/>
      <c r="G3" s="52" t="s">
        <v>103</v>
      </c>
      <c r="H3" s="202" t="s">
        <v>16</v>
      </c>
      <c r="I3" s="289"/>
    </row>
    <row r="4" spans="1:13" x14ac:dyDescent="0.2">
      <c r="A4" s="58" t="s">
        <v>20</v>
      </c>
      <c r="B4" s="117">
        <v>480</v>
      </c>
      <c r="C4" s="117">
        <v>460</v>
      </c>
      <c r="D4" s="117">
        <v>477</v>
      </c>
      <c r="E4" s="115">
        <v>558</v>
      </c>
      <c r="F4" s="115">
        <v>553</v>
      </c>
      <c r="G4" s="115">
        <v>598</v>
      </c>
      <c r="H4" s="196">
        <f>G4/G$8</f>
        <v>0.41730635031402652</v>
      </c>
      <c r="I4" s="200">
        <f>G4/Employeur!G4</f>
        <v>1.1053604436229205</v>
      </c>
    </row>
    <row r="5" spans="1:13" x14ac:dyDescent="0.2">
      <c r="A5" s="58" t="s">
        <v>30</v>
      </c>
      <c r="B5" s="117">
        <v>137</v>
      </c>
      <c r="C5" s="117">
        <v>129</v>
      </c>
      <c r="D5" s="117">
        <v>171</v>
      </c>
      <c r="E5" s="115">
        <v>137</v>
      </c>
      <c r="F5" s="115">
        <v>170</v>
      </c>
      <c r="G5" s="115">
        <v>171</v>
      </c>
      <c r="H5" s="189">
        <f t="shared" ref="H5:H8" si="0">G5/G$8</f>
        <v>0.11933007676203769</v>
      </c>
      <c r="I5" s="200">
        <f>G5/Employeur!G5</f>
        <v>1.2127659574468086</v>
      </c>
    </row>
    <row r="6" spans="1:13" ht="27" customHeight="1" x14ac:dyDescent="0.2">
      <c r="A6" s="116" t="s">
        <v>77</v>
      </c>
      <c r="B6" s="131">
        <v>700</v>
      </c>
      <c r="C6" s="131">
        <v>598</v>
      </c>
      <c r="D6" s="131">
        <v>629</v>
      </c>
      <c r="E6" s="115">
        <v>618</v>
      </c>
      <c r="F6" s="115">
        <v>598</v>
      </c>
      <c r="G6" s="115">
        <v>583</v>
      </c>
      <c r="H6" s="189">
        <f t="shared" si="0"/>
        <v>0.40683879972086534</v>
      </c>
      <c r="I6" s="200">
        <f>G6/Employeur!G6</f>
        <v>5.9489795918367347</v>
      </c>
    </row>
    <row r="7" spans="1:13" ht="24.75" thickBot="1" x14ac:dyDescent="0.25">
      <c r="A7" s="159" t="s">
        <v>31</v>
      </c>
      <c r="B7" s="160">
        <v>69</v>
      </c>
      <c r="C7" s="160">
        <v>52</v>
      </c>
      <c r="D7" s="160">
        <v>75</v>
      </c>
      <c r="E7" s="161">
        <v>70</v>
      </c>
      <c r="F7" s="161">
        <v>56</v>
      </c>
      <c r="G7" s="161">
        <v>81</v>
      </c>
      <c r="H7" s="197">
        <f t="shared" si="0"/>
        <v>5.6524773203070484E-2</v>
      </c>
      <c r="I7" s="201">
        <f>G7/Employeur!G7</f>
        <v>1.1571428571428573</v>
      </c>
    </row>
    <row r="8" spans="1:13" x14ac:dyDescent="0.2">
      <c r="A8" s="137" t="s">
        <v>122</v>
      </c>
      <c r="B8" s="158">
        <f t="shared" ref="B8:G8" si="1">SUM(B4:B7)</f>
        <v>1386</v>
      </c>
      <c r="C8" s="158">
        <f t="shared" si="1"/>
        <v>1239</v>
      </c>
      <c r="D8" s="158">
        <f t="shared" si="1"/>
        <v>1352</v>
      </c>
      <c r="E8" s="158">
        <f t="shared" si="1"/>
        <v>1383</v>
      </c>
      <c r="F8" s="158">
        <f t="shared" si="1"/>
        <v>1377</v>
      </c>
      <c r="G8" s="158">
        <f t="shared" si="1"/>
        <v>1433</v>
      </c>
      <c r="H8" s="198">
        <f t="shared" si="0"/>
        <v>1</v>
      </c>
      <c r="I8" s="199">
        <f>G8/Employeur!G8</f>
        <v>1.6858823529411764</v>
      </c>
    </row>
    <row r="9" spans="1:13" ht="23.25" customHeight="1" x14ac:dyDescent="0.2">
      <c r="A9" s="192" t="s">
        <v>121</v>
      </c>
      <c r="B9" s="193">
        <f>B8/Employeur!B8</f>
        <v>1.9143646408839778</v>
      </c>
      <c r="C9" s="193">
        <f>C8/Employeur!C8</f>
        <v>1.7878787878787878</v>
      </c>
      <c r="D9" s="193">
        <f>D8/Employeur!D8</f>
        <v>1.8245614035087718</v>
      </c>
      <c r="E9" s="193">
        <f>E8/Employeur!E8</f>
        <v>1.7640306122448979</v>
      </c>
      <c r="F9" s="193">
        <f>F8/Employeur!F8</f>
        <v>1.7364438839848675</v>
      </c>
      <c r="G9" s="193">
        <f>G8/Employeur!G8</f>
        <v>1.6858823529411764</v>
      </c>
      <c r="H9" s="194"/>
      <c r="I9" s="195"/>
      <c r="K9" s="31"/>
      <c r="M9" s="33"/>
    </row>
    <row r="10" spans="1:13" x14ac:dyDescent="0.2">
      <c r="A10" s="231" t="s">
        <v>166</v>
      </c>
      <c r="B10" s="60"/>
      <c r="C10" s="60"/>
      <c r="D10" s="60"/>
      <c r="E10" s="60"/>
      <c r="F10" s="60"/>
      <c r="G10" s="60"/>
      <c r="H10" s="61"/>
      <c r="I10" s="62"/>
      <c r="K10" s="31"/>
      <c r="M10" s="33"/>
    </row>
    <row r="11" spans="1:13" x14ac:dyDescent="0.2">
      <c r="A11" s="231"/>
      <c r="B11" s="60"/>
      <c r="C11" s="60"/>
      <c r="D11" s="60"/>
      <c r="E11" s="60"/>
      <c r="F11" s="60"/>
      <c r="G11" s="60"/>
      <c r="H11" s="61"/>
      <c r="I11" s="62"/>
      <c r="K11" s="31"/>
      <c r="M11" s="33"/>
    </row>
    <row r="12" spans="1:13" ht="13.5" customHeight="1" x14ac:dyDescent="0.2">
      <c r="A12" s="283" t="s">
        <v>146</v>
      </c>
      <c r="B12" s="283"/>
      <c r="C12" s="283"/>
      <c r="D12" s="283"/>
      <c r="E12" s="283"/>
      <c r="I12" s="32"/>
      <c r="K12" s="31"/>
      <c r="M12" s="33"/>
    </row>
    <row r="13" spans="1:13" ht="42" customHeight="1" x14ac:dyDescent="0.2">
      <c r="A13" s="301" t="s">
        <v>102</v>
      </c>
      <c r="B13" s="302"/>
      <c r="C13" s="303"/>
      <c r="D13" s="64" t="s">
        <v>172</v>
      </c>
      <c r="E13" s="64" t="s">
        <v>173</v>
      </c>
      <c r="F13" s="64" t="s">
        <v>168</v>
      </c>
      <c r="G13" s="203" t="s">
        <v>151</v>
      </c>
      <c r="I13" s="32"/>
      <c r="K13" s="31"/>
      <c r="M13" s="33"/>
    </row>
    <row r="14" spans="1:13" x14ac:dyDescent="0.2">
      <c r="A14" s="292" t="s">
        <v>20</v>
      </c>
      <c r="B14" s="293"/>
      <c r="C14" s="294"/>
      <c r="D14" s="117">
        <v>398</v>
      </c>
      <c r="E14" s="117">
        <v>376</v>
      </c>
      <c r="F14" s="117">
        <v>431</v>
      </c>
      <c r="G14" s="190">
        <f>F14/G4</f>
        <v>0.72073578595317722</v>
      </c>
      <c r="I14" s="32"/>
      <c r="K14" s="31"/>
      <c r="M14" s="33"/>
    </row>
    <row r="15" spans="1:13" x14ac:dyDescent="0.2">
      <c r="A15" s="292" t="s">
        <v>30</v>
      </c>
      <c r="B15" s="293"/>
      <c r="C15" s="294"/>
      <c r="D15" s="117">
        <v>48</v>
      </c>
      <c r="E15" s="117">
        <v>72</v>
      </c>
      <c r="F15" s="117">
        <v>80</v>
      </c>
      <c r="G15" s="190">
        <f>F15/G5</f>
        <v>0.46783625730994149</v>
      </c>
      <c r="I15" s="32"/>
      <c r="K15" s="31"/>
      <c r="M15" s="33"/>
    </row>
    <row r="16" spans="1:13" ht="24.75" customHeight="1" x14ac:dyDescent="0.2">
      <c r="A16" s="66" t="s">
        <v>77</v>
      </c>
      <c r="B16" s="67"/>
      <c r="C16" s="68"/>
      <c r="D16" s="131">
        <v>12</v>
      </c>
      <c r="E16" s="131">
        <v>19</v>
      </c>
      <c r="F16" s="131">
        <v>12</v>
      </c>
      <c r="G16" s="190">
        <f>F16/G6</f>
        <v>2.0583190394511151E-2</v>
      </c>
      <c r="I16" s="32"/>
      <c r="K16" s="31"/>
      <c r="M16" s="33"/>
    </row>
    <row r="17" spans="1:14" ht="13.5" thickBot="1" x14ac:dyDescent="0.25">
      <c r="A17" s="295" t="s">
        <v>31</v>
      </c>
      <c r="B17" s="296"/>
      <c r="C17" s="297"/>
      <c r="D17" s="160">
        <v>49</v>
      </c>
      <c r="E17" s="160">
        <v>36</v>
      </c>
      <c r="F17" s="160">
        <v>50</v>
      </c>
      <c r="G17" s="191">
        <f>F17/G7</f>
        <v>0.61728395061728392</v>
      </c>
      <c r="I17" s="32"/>
      <c r="K17" s="31"/>
      <c r="M17" s="33"/>
    </row>
    <row r="18" spans="1:14" x14ac:dyDescent="0.2">
      <c r="A18" s="298" t="s">
        <v>15</v>
      </c>
      <c r="B18" s="299"/>
      <c r="C18" s="300"/>
      <c r="D18" s="158">
        <f>SUM(D14:D17)</f>
        <v>507</v>
      </c>
      <c r="E18" s="158">
        <f>SUM(E14:E17)</f>
        <v>503</v>
      </c>
      <c r="F18" s="158">
        <f>SUM(F14:F17)</f>
        <v>573</v>
      </c>
      <c r="G18" s="204">
        <f>F18/G8</f>
        <v>0.39986043265875787</v>
      </c>
      <c r="I18" s="32"/>
      <c r="K18" s="31"/>
      <c r="M18" s="33"/>
    </row>
    <row r="19" spans="1:14" x14ac:dyDescent="0.2">
      <c r="A19" s="304" t="s">
        <v>120</v>
      </c>
      <c r="B19" s="305"/>
      <c r="C19" s="306"/>
      <c r="D19" s="189">
        <f>D18/E8</f>
        <v>0.36659436008676788</v>
      </c>
      <c r="E19" s="189">
        <f>E18/F8</f>
        <v>0.36528685548293394</v>
      </c>
      <c r="F19" s="189">
        <f>F18/G8</f>
        <v>0.39986043265875787</v>
      </c>
      <c r="G19" s="115"/>
      <c r="H19" s="9"/>
      <c r="I19" s="32"/>
      <c r="K19" s="31"/>
      <c r="M19" s="33"/>
      <c r="N19" s="9"/>
    </row>
    <row r="20" spans="1:14" x14ac:dyDescent="0.2">
      <c r="A20" s="89" t="s">
        <v>133</v>
      </c>
      <c r="B20" s="89"/>
      <c r="C20" s="89"/>
      <c r="D20" s="89"/>
    </row>
    <row r="21" spans="1:14" x14ac:dyDescent="0.2">
      <c r="A21" s="231" t="s">
        <v>166</v>
      </c>
    </row>
  </sheetData>
  <mergeCells count="15">
    <mergeCell ref="A15:C15"/>
    <mergeCell ref="A17:C17"/>
    <mergeCell ref="A18:C18"/>
    <mergeCell ref="A13:C13"/>
    <mergeCell ref="A19:C19"/>
    <mergeCell ref="A14:C14"/>
    <mergeCell ref="A12:E12"/>
    <mergeCell ref="E2:E3"/>
    <mergeCell ref="F2:F3"/>
    <mergeCell ref="G2:H2"/>
    <mergeCell ref="I2:I3"/>
    <mergeCell ref="A2:A3"/>
    <mergeCell ref="B2:B3"/>
    <mergeCell ref="C2:C3"/>
    <mergeCell ref="D2:D3"/>
  </mergeCells>
  <pageMargins left="0.23622047244094491" right="0" top="0.35433070866141736" bottom="0.35433070866141736" header="0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zoomScaleNormal="100" workbookViewId="0">
      <selection activeCell="I2" sqref="I2"/>
    </sheetView>
  </sheetViews>
  <sheetFormatPr baseColWidth="10" defaultRowHeight="12.75" x14ac:dyDescent="0.2"/>
  <cols>
    <col min="1" max="1" width="25" customWidth="1"/>
    <col min="2" max="4" width="8.5703125" customWidth="1"/>
    <col min="5" max="6" width="9.5703125" customWidth="1"/>
    <col min="7" max="7" width="11.7109375" customWidth="1"/>
    <col min="8" max="8" width="9.5703125" customWidth="1"/>
    <col min="9" max="9" width="5.7109375" customWidth="1"/>
    <col min="10" max="10" width="23.7109375" customWidth="1"/>
    <col min="11" max="11" width="8.7109375" customWidth="1"/>
    <col min="12" max="12" width="9" customWidth="1"/>
    <col min="13" max="13" width="11.85546875" customWidth="1"/>
    <col min="14" max="14" width="9.7109375" customWidth="1"/>
    <col min="15" max="15" width="11.5703125" customWidth="1"/>
    <col min="16" max="16" width="11" customWidth="1"/>
  </cols>
  <sheetData>
    <row r="1" spans="1:16" x14ac:dyDescent="0.2">
      <c r="A1" s="8" t="s">
        <v>147</v>
      </c>
      <c r="B1" s="8"/>
      <c r="C1" s="8"/>
      <c r="J1" s="279" t="s">
        <v>108</v>
      </c>
      <c r="K1" s="279"/>
      <c r="L1" s="279"/>
      <c r="M1" s="279"/>
      <c r="N1" s="63"/>
      <c r="O1" s="63"/>
      <c r="P1" s="63"/>
    </row>
    <row r="2" spans="1:16" ht="14.25" customHeight="1" x14ac:dyDescent="0.2">
      <c r="I2" s="34"/>
      <c r="J2" s="316" t="s">
        <v>102</v>
      </c>
      <c r="K2" s="314" t="s">
        <v>134</v>
      </c>
      <c r="L2" s="318" t="s">
        <v>16</v>
      </c>
      <c r="M2" s="311" t="s">
        <v>106</v>
      </c>
      <c r="N2" s="312"/>
      <c r="O2" s="312"/>
      <c r="P2" s="313"/>
    </row>
    <row r="3" spans="1:16" ht="39" customHeight="1" x14ac:dyDescent="0.2">
      <c r="A3" s="132" t="s">
        <v>102</v>
      </c>
      <c r="B3" s="52">
        <v>2012</v>
      </c>
      <c r="C3" s="52">
        <v>2013</v>
      </c>
      <c r="D3" s="52">
        <v>2014</v>
      </c>
      <c r="E3" s="52">
        <v>2015</v>
      </c>
      <c r="F3" s="52">
        <v>2016</v>
      </c>
      <c r="G3" s="52">
        <v>2017</v>
      </c>
      <c r="H3" s="69" t="s">
        <v>99</v>
      </c>
      <c r="I3" s="34"/>
      <c r="J3" s="317"/>
      <c r="K3" s="315"/>
      <c r="L3" s="319"/>
      <c r="M3" s="119" t="s">
        <v>107</v>
      </c>
      <c r="N3" s="52" t="s">
        <v>16</v>
      </c>
      <c r="O3" s="64" t="s">
        <v>169</v>
      </c>
      <c r="P3" s="64" t="s">
        <v>140</v>
      </c>
    </row>
    <row r="4" spans="1:16" ht="15" customHeight="1" x14ac:dyDescent="0.2">
      <c r="A4" s="72" t="s">
        <v>20</v>
      </c>
      <c r="B4" s="122">
        <v>446</v>
      </c>
      <c r="C4" s="122">
        <v>433</v>
      </c>
      <c r="D4" s="122">
        <v>451</v>
      </c>
      <c r="E4" s="123">
        <v>512</v>
      </c>
      <c r="F4" s="123">
        <v>510</v>
      </c>
      <c r="G4" s="123">
        <v>541</v>
      </c>
      <c r="H4" s="124">
        <f>G4/G$8</f>
        <v>0.63647058823529412</v>
      </c>
      <c r="J4" s="70" t="s">
        <v>20</v>
      </c>
      <c r="K4" s="117">
        <f>'Cifre Employeur'!G4</f>
        <v>598</v>
      </c>
      <c r="L4" s="120">
        <f>K4/K$8</f>
        <v>0.41730635031402652</v>
      </c>
      <c r="M4" s="115">
        <f>G4</f>
        <v>541</v>
      </c>
      <c r="N4" s="121">
        <f>M4/M$8</f>
        <v>0.63647058823529412</v>
      </c>
      <c r="O4" s="115">
        <f t="shared" ref="O4:P8" si="0">G21</f>
        <v>407</v>
      </c>
      <c r="P4" s="75">
        <f t="shared" si="0"/>
        <v>0.75231053604436227</v>
      </c>
    </row>
    <row r="5" spans="1:16" ht="15.75" customHeight="1" x14ac:dyDescent="0.2">
      <c r="A5" s="70" t="s">
        <v>30</v>
      </c>
      <c r="B5" s="122">
        <v>102</v>
      </c>
      <c r="C5" s="122">
        <v>100</v>
      </c>
      <c r="D5" s="122">
        <v>132</v>
      </c>
      <c r="E5" s="123">
        <v>107</v>
      </c>
      <c r="F5" s="123">
        <v>127</v>
      </c>
      <c r="G5" s="123">
        <v>141</v>
      </c>
      <c r="H5" s="124">
        <f>G5/G$8</f>
        <v>0.16588235294117648</v>
      </c>
      <c r="J5" s="117" t="s">
        <v>30</v>
      </c>
      <c r="K5" s="117">
        <f>'Cifre Employeur'!G5</f>
        <v>171</v>
      </c>
      <c r="L5" s="121">
        <f t="shared" ref="L5:N8" si="1">K5/K$8</f>
        <v>0.11933007676203769</v>
      </c>
      <c r="M5" s="115">
        <f>G5</f>
        <v>141</v>
      </c>
      <c r="N5" s="121">
        <f t="shared" si="1"/>
        <v>0.16588235294117648</v>
      </c>
      <c r="O5" s="115">
        <f t="shared" si="0"/>
        <v>74</v>
      </c>
      <c r="P5" s="75">
        <f t="shared" si="0"/>
        <v>0.52482269503546097</v>
      </c>
    </row>
    <row r="6" spans="1:16" ht="23.25" customHeight="1" x14ac:dyDescent="0.2">
      <c r="A6" s="133" t="s">
        <v>77</v>
      </c>
      <c r="B6" s="125">
        <v>116</v>
      </c>
      <c r="C6" s="125">
        <v>112</v>
      </c>
      <c r="D6" s="125">
        <v>95</v>
      </c>
      <c r="E6" s="123">
        <v>105</v>
      </c>
      <c r="F6" s="123">
        <v>108</v>
      </c>
      <c r="G6" s="123">
        <v>98</v>
      </c>
      <c r="H6" s="124">
        <f>G6/G$8</f>
        <v>0.11529411764705882</v>
      </c>
      <c r="J6" s="133" t="s">
        <v>77</v>
      </c>
      <c r="K6" s="136">
        <f>'Cifre Employeur'!G6</f>
        <v>583</v>
      </c>
      <c r="L6" s="121">
        <f t="shared" si="1"/>
        <v>0.40683879972086534</v>
      </c>
      <c r="M6" s="115">
        <f>G6</f>
        <v>98</v>
      </c>
      <c r="N6" s="121">
        <f t="shared" si="1"/>
        <v>0.11529411764705882</v>
      </c>
      <c r="O6" s="115">
        <f t="shared" si="0"/>
        <v>9</v>
      </c>
      <c r="P6" s="75">
        <f t="shared" si="0"/>
        <v>9.1836734693877556E-2</v>
      </c>
    </row>
    <row r="7" spans="1:16" ht="26.25" customHeight="1" thickBot="1" x14ac:dyDescent="0.25">
      <c r="A7" s="159" t="s">
        <v>31</v>
      </c>
      <c r="B7" s="166">
        <v>60</v>
      </c>
      <c r="C7" s="166">
        <v>48</v>
      </c>
      <c r="D7" s="166">
        <v>63</v>
      </c>
      <c r="E7" s="167">
        <v>60</v>
      </c>
      <c r="F7" s="167">
        <v>48</v>
      </c>
      <c r="G7" s="167">
        <v>70</v>
      </c>
      <c r="H7" s="168">
        <f>G7/G$8</f>
        <v>8.2352941176470587E-2</v>
      </c>
      <c r="J7" s="159" t="s">
        <v>31</v>
      </c>
      <c r="K7" s="160">
        <f>'Cifre Employeur'!G7</f>
        <v>81</v>
      </c>
      <c r="L7" s="172">
        <f t="shared" si="1"/>
        <v>5.6524773203070484E-2</v>
      </c>
      <c r="M7" s="161">
        <f>G7</f>
        <v>70</v>
      </c>
      <c r="N7" s="172">
        <f t="shared" si="1"/>
        <v>8.2352941176470587E-2</v>
      </c>
      <c r="O7" s="161">
        <f t="shared" si="0"/>
        <v>50</v>
      </c>
      <c r="P7" s="163">
        <f t="shared" si="0"/>
        <v>0.7142857142857143</v>
      </c>
    </row>
    <row r="8" spans="1:16" x14ac:dyDescent="0.2">
      <c r="A8" s="164" t="s">
        <v>15</v>
      </c>
      <c r="B8" s="139">
        <f t="shared" ref="B8:G8" si="2">SUM(B4:B7)</f>
        <v>724</v>
      </c>
      <c r="C8" s="139">
        <f t="shared" si="2"/>
        <v>693</v>
      </c>
      <c r="D8" s="139">
        <f t="shared" si="2"/>
        <v>741</v>
      </c>
      <c r="E8" s="139">
        <f t="shared" si="2"/>
        <v>784</v>
      </c>
      <c r="F8" s="139">
        <f t="shared" si="2"/>
        <v>793</v>
      </c>
      <c r="G8" s="139">
        <f t="shared" si="2"/>
        <v>850</v>
      </c>
      <c r="H8" s="165">
        <f>G8/G$8</f>
        <v>1</v>
      </c>
      <c r="J8" s="169" t="s">
        <v>15</v>
      </c>
      <c r="K8" s="170">
        <f>'Cifre Employeur'!G8</f>
        <v>1433</v>
      </c>
      <c r="L8" s="171">
        <f t="shared" si="1"/>
        <v>1</v>
      </c>
      <c r="M8" s="158">
        <f>G8</f>
        <v>850</v>
      </c>
      <c r="N8" s="171">
        <f t="shared" si="1"/>
        <v>1</v>
      </c>
      <c r="O8" s="158">
        <f t="shared" si="0"/>
        <v>540</v>
      </c>
      <c r="P8" s="162">
        <f t="shared" si="0"/>
        <v>0.63529411764705879</v>
      </c>
    </row>
    <row r="9" spans="1:16" x14ac:dyDescent="0.2">
      <c r="A9" s="231" t="s">
        <v>166</v>
      </c>
      <c r="B9" s="102"/>
      <c r="C9" s="102"/>
      <c r="D9" s="102"/>
      <c r="E9" s="102"/>
      <c r="F9" s="102"/>
      <c r="G9" s="102"/>
      <c r="H9" s="103"/>
      <c r="J9" s="321" t="s">
        <v>133</v>
      </c>
      <c r="K9" s="321"/>
      <c r="L9" s="321"/>
      <c r="M9" s="105"/>
      <c r="N9" s="104"/>
      <c r="O9" s="105"/>
      <c r="P9" s="106"/>
    </row>
    <row r="10" spans="1:16" ht="15" customHeight="1" x14ac:dyDescent="0.2">
      <c r="A10" s="320" t="s">
        <v>132</v>
      </c>
      <c r="B10" s="320"/>
      <c r="C10" s="320"/>
      <c r="J10" s="20" t="s">
        <v>135</v>
      </c>
    </row>
    <row r="11" spans="1:16" ht="18" customHeight="1" x14ac:dyDescent="0.2">
      <c r="A11" s="326" t="s">
        <v>102</v>
      </c>
      <c r="B11" s="327"/>
      <c r="C11" s="327"/>
      <c r="D11" s="328"/>
      <c r="E11" s="52">
        <v>2015</v>
      </c>
      <c r="F11" s="52">
        <v>2016</v>
      </c>
      <c r="G11" s="52">
        <v>2017</v>
      </c>
      <c r="H11" s="69" t="s">
        <v>99</v>
      </c>
      <c r="J11" s="231" t="s">
        <v>166</v>
      </c>
      <c r="K11" s="232"/>
    </row>
    <row r="12" spans="1:16" x14ac:dyDescent="0.2">
      <c r="A12" s="329" t="s">
        <v>21</v>
      </c>
      <c r="B12" s="330"/>
      <c r="C12" s="330"/>
      <c r="D12" s="331"/>
      <c r="E12" s="54">
        <v>217</v>
      </c>
      <c r="F12" s="54">
        <v>206</v>
      </c>
      <c r="G12" s="54">
        <v>223</v>
      </c>
      <c r="H12" s="71">
        <f>G12/G$8</f>
        <v>0.26235294117647057</v>
      </c>
    </row>
    <row r="13" spans="1:16" x14ac:dyDescent="0.2">
      <c r="A13" s="329" t="s">
        <v>22</v>
      </c>
      <c r="B13" s="330"/>
      <c r="C13" s="330"/>
      <c r="D13" s="331"/>
      <c r="E13" s="54">
        <v>185</v>
      </c>
      <c r="F13" s="54">
        <v>200</v>
      </c>
      <c r="G13" s="54">
        <v>189</v>
      </c>
      <c r="H13" s="71">
        <f>G13/G$8</f>
        <v>0.22235294117647059</v>
      </c>
    </row>
    <row r="14" spans="1:16" x14ac:dyDescent="0.2">
      <c r="A14" s="329" t="s">
        <v>23</v>
      </c>
      <c r="B14" s="330"/>
      <c r="C14" s="330"/>
      <c r="D14" s="331"/>
      <c r="E14" s="54">
        <v>50</v>
      </c>
      <c r="F14" s="54">
        <v>50</v>
      </c>
      <c r="G14" s="54">
        <v>49</v>
      </c>
      <c r="H14" s="71">
        <f>G14/G$8</f>
        <v>5.7647058823529412E-2</v>
      </c>
    </row>
    <row r="15" spans="1:16" ht="13.5" thickBot="1" x14ac:dyDescent="0.25">
      <c r="A15" s="332" t="s">
        <v>24</v>
      </c>
      <c r="B15" s="333"/>
      <c r="C15" s="333"/>
      <c r="D15" s="334"/>
      <c r="E15" s="149">
        <v>60</v>
      </c>
      <c r="F15" s="149">
        <v>54</v>
      </c>
      <c r="G15" s="149">
        <v>80</v>
      </c>
      <c r="H15" s="174">
        <f>G15/G$8</f>
        <v>9.4117647058823528E-2</v>
      </c>
    </row>
    <row r="16" spans="1:16" x14ac:dyDescent="0.2">
      <c r="A16" s="335" t="s">
        <v>15</v>
      </c>
      <c r="B16" s="336"/>
      <c r="C16" s="336"/>
      <c r="D16" s="337"/>
      <c r="E16" s="137">
        <f>SUM(E12:E15)</f>
        <v>512</v>
      </c>
      <c r="F16" s="137">
        <f>SUM(F12:F15)</f>
        <v>510</v>
      </c>
      <c r="G16" s="137">
        <f>SUM(G12:G15)</f>
        <v>541</v>
      </c>
      <c r="H16" s="173">
        <f>G16/G$8</f>
        <v>0.63647058823529412</v>
      </c>
    </row>
    <row r="17" spans="1:8" ht="12.75" customHeight="1" x14ac:dyDescent="0.2">
      <c r="A17" s="231" t="s">
        <v>166</v>
      </c>
    </row>
    <row r="18" spans="1:8" ht="12.75" customHeight="1" x14ac:dyDescent="0.2">
      <c r="A18" s="231"/>
    </row>
    <row r="19" spans="1:8" ht="12.75" customHeight="1" x14ac:dyDescent="0.2">
      <c r="A19" s="134" t="s">
        <v>124</v>
      </c>
      <c r="B19" s="135"/>
      <c r="C19" s="135"/>
      <c r="D19" s="118"/>
      <c r="E19" s="118"/>
      <c r="F19" s="118"/>
      <c r="G19" s="118"/>
    </row>
    <row r="20" spans="1:8" ht="42.75" customHeight="1" x14ac:dyDescent="0.2">
      <c r="A20" s="323" t="s">
        <v>102</v>
      </c>
      <c r="B20" s="324"/>
      <c r="C20" s="324"/>
      <c r="D20" s="325"/>
      <c r="E20" s="64" t="s">
        <v>104</v>
      </c>
      <c r="F20" s="64" t="s">
        <v>105</v>
      </c>
      <c r="G20" s="64" t="s">
        <v>168</v>
      </c>
      <c r="H20" s="64" t="s">
        <v>139</v>
      </c>
    </row>
    <row r="21" spans="1:8" x14ac:dyDescent="0.2">
      <c r="A21" s="307" t="s">
        <v>20</v>
      </c>
      <c r="B21" s="307"/>
      <c r="C21" s="307"/>
      <c r="D21" s="307"/>
      <c r="E21" s="54">
        <v>380</v>
      </c>
      <c r="F21" s="54">
        <v>362</v>
      </c>
      <c r="G21" s="54">
        <v>407</v>
      </c>
      <c r="H21" s="65">
        <f>G21/G4</f>
        <v>0.75231053604436227</v>
      </c>
    </row>
    <row r="22" spans="1:8" x14ac:dyDescent="0.2">
      <c r="A22" s="307" t="s">
        <v>30</v>
      </c>
      <c r="B22" s="307"/>
      <c r="C22" s="307"/>
      <c r="D22" s="307"/>
      <c r="E22" s="54">
        <v>43</v>
      </c>
      <c r="F22" s="54">
        <v>68</v>
      </c>
      <c r="G22" s="54">
        <v>74</v>
      </c>
      <c r="H22" s="65">
        <f>G22/G5</f>
        <v>0.52482269503546097</v>
      </c>
    </row>
    <row r="23" spans="1:8" ht="13.5" customHeight="1" x14ac:dyDescent="0.2">
      <c r="A23" s="308" t="s">
        <v>77</v>
      </c>
      <c r="B23" s="308"/>
      <c r="C23" s="308"/>
      <c r="D23" s="308"/>
      <c r="E23" s="54">
        <v>12</v>
      </c>
      <c r="F23" s="54">
        <v>14</v>
      </c>
      <c r="G23" s="54">
        <v>9</v>
      </c>
      <c r="H23" s="65">
        <f>G23/G6</f>
        <v>9.1836734693877556E-2</v>
      </c>
    </row>
    <row r="24" spans="1:8" ht="13.5" thickBot="1" x14ac:dyDescent="0.25">
      <c r="A24" s="309" t="s">
        <v>31</v>
      </c>
      <c r="B24" s="309"/>
      <c r="C24" s="309"/>
      <c r="D24" s="309"/>
      <c r="E24" s="149">
        <v>47</v>
      </c>
      <c r="F24" s="149">
        <v>35</v>
      </c>
      <c r="G24" s="149">
        <v>50</v>
      </c>
      <c r="H24" s="176">
        <f>G24/G7</f>
        <v>0.7142857142857143</v>
      </c>
    </row>
    <row r="25" spans="1:8" x14ac:dyDescent="0.2">
      <c r="A25" s="310" t="s">
        <v>15</v>
      </c>
      <c r="B25" s="310"/>
      <c r="C25" s="310"/>
      <c r="D25" s="310"/>
      <c r="E25" s="137">
        <f>SUM(E21:E24)</f>
        <v>482</v>
      </c>
      <c r="F25" s="137">
        <f t="shared" ref="F25" si="3">SUM(F21:F24)</f>
        <v>479</v>
      </c>
      <c r="G25" s="137">
        <f>SUM(G21:G24)</f>
        <v>540</v>
      </c>
      <c r="H25" s="175">
        <f>G25/G8</f>
        <v>0.63529411764705879</v>
      </c>
    </row>
    <row r="26" spans="1:8" x14ac:dyDescent="0.2">
      <c r="A26" s="322" t="s">
        <v>133</v>
      </c>
      <c r="B26" s="322"/>
      <c r="C26" s="322"/>
    </row>
    <row r="27" spans="1:8" x14ac:dyDescent="0.2">
      <c r="A27" s="20" t="s">
        <v>135</v>
      </c>
    </row>
    <row r="28" spans="1:8" x14ac:dyDescent="0.2">
      <c r="A28" s="231" t="s">
        <v>166</v>
      </c>
    </row>
  </sheetData>
  <mergeCells count="20">
    <mergeCell ref="A26:C26"/>
    <mergeCell ref="A20:D20"/>
    <mergeCell ref="A11:D11"/>
    <mergeCell ref="A12:D12"/>
    <mergeCell ref="A13:D13"/>
    <mergeCell ref="A14:D14"/>
    <mergeCell ref="A15:D15"/>
    <mergeCell ref="A16:D16"/>
    <mergeCell ref="A21:D21"/>
    <mergeCell ref="J1:M1"/>
    <mergeCell ref="A22:D22"/>
    <mergeCell ref="A23:D23"/>
    <mergeCell ref="A24:D24"/>
    <mergeCell ref="A25:D25"/>
    <mergeCell ref="M2:P2"/>
    <mergeCell ref="K2:K3"/>
    <mergeCell ref="J2:J3"/>
    <mergeCell ref="L2:L3"/>
    <mergeCell ref="A10:C10"/>
    <mergeCell ref="J9:L9"/>
  </mergeCells>
  <pageMargins left="0.23622047244094491" right="0" top="0.35433070866141736" bottom="0.35433070866141736" header="0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zoomScaleNormal="100" workbookViewId="0">
      <selection activeCell="E34" sqref="E34"/>
    </sheetView>
  </sheetViews>
  <sheetFormatPr baseColWidth="10" defaultRowHeight="15" x14ac:dyDescent="0.25"/>
  <cols>
    <col min="1" max="1" width="35" style="12" customWidth="1"/>
    <col min="2" max="2" width="7.7109375" style="12" bestFit="1" customWidth="1"/>
    <col min="3" max="3" width="7.42578125" style="12" customWidth="1"/>
    <col min="4" max="16384" width="11.42578125" style="12"/>
  </cols>
  <sheetData>
    <row r="1" spans="1:3" ht="29.25" customHeight="1" x14ac:dyDescent="0.25">
      <c r="A1" s="338" t="s">
        <v>181</v>
      </c>
      <c r="B1" s="338"/>
      <c r="C1" s="338"/>
    </row>
    <row r="2" spans="1:3" ht="20.25" customHeight="1" x14ac:dyDescent="0.25">
      <c r="A2" s="205" t="s">
        <v>141</v>
      </c>
      <c r="B2" s="74" t="s">
        <v>103</v>
      </c>
      <c r="C2" s="64" t="s">
        <v>16</v>
      </c>
    </row>
    <row r="3" spans="1:3" x14ac:dyDescent="0.25">
      <c r="A3" s="73" t="s">
        <v>43</v>
      </c>
      <c r="B3" s="122">
        <v>98</v>
      </c>
      <c r="C3" s="124">
        <f>B3/B$16</f>
        <v>6.838799720865317E-2</v>
      </c>
    </row>
    <row r="4" spans="1:3" x14ac:dyDescent="0.25">
      <c r="A4" s="73" t="s">
        <v>44</v>
      </c>
      <c r="B4" s="178">
        <v>276</v>
      </c>
      <c r="C4" s="124">
        <f t="shared" ref="C4:C16" si="0">B4/B$16</f>
        <v>0.19260293091416608</v>
      </c>
    </row>
    <row r="5" spans="1:3" x14ac:dyDescent="0.25">
      <c r="A5" s="73" t="s">
        <v>45</v>
      </c>
      <c r="B5" s="178">
        <v>56</v>
      </c>
      <c r="C5" s="124">
        <f t="shared" si="0"/>
        <v>3.9078855547801813E-2</v>
      </c>
    </row>
    <row r="6" spans="1:3" x14ac:dyDescent="0.25">
      <c r="A6" s="73" t="s">
        <v>46</v>
      </c>
      <c r="B6" s="178">
        <v>121</v>
      </c>
      <c r="C6" s="124">
        <f t="shared" si="0"/>
        <v>8.4438241451500348E-2</v>
      </c>
    </row>
    <row r="7" spans="1:3" x14ac:dyDescent="0.25">
      <c r="A7" s="73" t="s">
        <v>47</v>
      </c>
      <c r="B7" s="178">
        <v>102</v>
      </c>
      <c r="C7" s="124">
        <f t="shared" si="0"/>
        <v>7.1179344033496156E-2</v>
      </c>
    </row>
    <row r="8" spans="1:3" x14ac:dyDescent="0.25">
      <c r="A8" s="73" t="s">
        <v>48</v>
      </c>
      <c r="B8" s="178">
        <v>105</v>
      </c>
      <c r="C8" s="124">
        <f t="shared" si="0"/>
        <v>7.3272854152128405E-2</v>
      </c>
    </row>
    <row r="9" spans="1:3" x14ac:dyDescent="0.25">
      <c r="A9" s="73" t="s">
        <v>49</v>
      </c>
      <c r="B9" s="178">
        <v>39</v>
      </c>
      <c r="C9" s="124">
        <f t="shared" si="0"/>
        <v>2.7215631542219121E-2</v>
      </c>
    </row>
    <row r="10" spans="1:3" x14ac:dyDescent="0.25">
      <c r="A10" s="73" t="s">
        <v>50</v>
      </c>
      <c r="B10" s="178">
        <v>43</v>
      </c>
      <c r="C10" s="124">
        <f t="shared" si="0"/>
        <v>3.0006978367062107E-2</v>
      </c>
    </row>
    <row r="11" spans="1:3" x14ac:dyDescent="0.25">
      <c r="A11" s="73" t="s">
        <v>51</v>
      </c>
      <c r="B11" s="178">
        <v>227</v>
      </c>
      <c r="C11" s="124">
        <f t="shared" si="0"/>
        <v>0.15840893230983949</v>
      </c>
    </row>
    <row r="12" spans="1:3" x14ac:dyDescent="0.25">
      <c r="A12" s="73" t="s">
        <v>52</v>
      </c>
      <c r="B12" s="178">
        <v>105</v>
      </c>
      <c r="C12" s="124">
        <f t="shared" si="0"/>
        <v>7.3272854152128405E-2</v>
      </c>
    </row>
    <row r="13" spans="1:3" x14ac:dyDescent="0.25">
      <c r="A13" s="73" t="s">
        <v>53</v>
      </c>
      <c r="B13" s="178">
        <v>195</v>
      </c>
      <c r="C13" s="124">
        <f t="shared" si="0"/>
        <v>0.1360781577110956</v>
      </c>
    </row>
    <row r="14" spans="1:3" x14ac:dyDescent="0.25">
      <c r="A14" s="73" t="s">
        <v>54</v>
      </c>
      <c r="B14" s="178">
        <v>53</v>
      </c>
      <c r="C14" s="124">
        <f t="shared" si="0"/>
        <v>3.6985345429169578E-2</v>
      </c>
    </row>
    <row r="15" spans="1:3" ht="15.75" thickBot="1" x14ac:dyDescent="0.3">
      <c r="A15" s="140" t="s">
        <v>42</v>
      </c>
      <c r="B15" s="179">
        <v>13</v>
      </c>
      <c r="C15" s="168">
        <f t="shared" si="0"/>
        <v>9.0718771807397069E-3</v>
      </c>
    </row>
    <row r="16" spans="1:3" x14ac:dyDescent="0.25">
      <c r="A16" s="137" t="s">
        <v>15</v>
      </c>
      <c r="B16" s="138">
        <f t="shared" ref="B16" si="1">SUM(B3:B15)</f>
        <v>1433</v>
      </c>
      <c r="C16" s="206">
        <f t="shared" si="0"/>
        <v>1</v>
      </c>
    </row>
    <row r="17" spans="1:5" x14ac:dyDescent="0.25">
      <c r="A17" s="231" t="s">
        <v>166</v>
      </c>
    </row>
    <row r="18" spans="1:5" x14ac:dyDescent="0.25">
      <c r="D18" s="177"/>
      <c r="E18" s="177"/>
    </row>
    <row r="19" spans="1:5" ht="36" customHeight="1" x14ac:dyDescent="0.25">
      <c r="D19" s="177"/>
    </row>
  </sheetData>
  <mergeCells count="1">
    <mergeCell ref="A1:C1"/>
  </mergeCells>
  <pageMargins left="0.23622047244094491" right="0" top="0.35433070866141736" bottom="0.35433070866141736" header="0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zoomScaleNormal="100" workbookViewId="0">
      <selection activeCell="I21" sqref="I21"/>
    </sheetView>
  </sheetViews>
  <sheetFormatPr baseColWidth="10" defaultRowHeight="15" x14ac:dyDescent="0.25"/>
  <cols>
    <col min="1" max="1" width="31.7109375" style="12" customWidth="1"/>
    <col min="2" max="7" width="12.140625" style="12" customWidth="1"/>
    <col min="8" max="16384" width="11.42578125" style="12"/>
  </cols>
  <sheetData>
    <row r="1" spans="1:7" x14ac:dyDescent="0.25">
      <c r="A1" s="6" t="s">
        <v>156</v>
      </c>
      <c r="B1" s="6"/>
      <c r="C1" s="6"/>
      <c r="D1" s="6"/>
      <c r="E1" s="6"/>
      <c r="F1" s="6"/>
    </row>
    <row r="2" spans="1:7" x14ac:dyDescent="0.25">
      <c r="A2" s="339" t="s">
        <v>141</v>
      </c>
      <c r="B2" s="341">
        <v>2015</v>
      </c>
      <c r="C2" s="342"/>
      <c r="D2" s="341">
        <v>2016</v>
      </c>
      <c r="E2" s="342"/>
      <c r="F2" s="341">
        <v>2017</v>
      </c>
      <c r="G2" s="342"/>
    </row>
    <row r="3" spans="1:7" ht="39" customHeight="1" x14ac:dyDescent="0.25">
      <c r="A3" s="340"/>
      <c r="B3" s="74" t="s">
        <v>109</v>
      </c>
      <c r="C3" s="64" t="s">
        <v>125</v>
      </c>
      <c r="D3" s="74" t="s">
        <v>109</v>
      </c>
      <c r="E3" s="64" t="s">
        <v>125</v>
      </c>
      <c r="F3" s="74" t="s">
        <v>109</v>
      </c>
      <c r="G3" s="64" t="s">
        <v>125</v>
      </c>
    </row>
    <row r="4" spans="1:7" x14ac:dyDescent="0.25">
      <c r="A4" s="73" t="s">
        <v>43</v>
      </c>
      <c r="B4" s="178">
        <f>C4</f>
        <v>98</v>
      </c>
      <c r="C4" s="122">
        <v>98</v>
      </c>
      <c r="D4" s="122">
        <v>104</v>
      </c>
      <c r="E4" s="122">
        <v>104</v>
      </c>
      <c r="F4" s="122">
        <v>98</v>
      </c>
      <c r="G4" s="122">
        <v>98</v>
      </c>
    </row>
    <row r="5" spans="1:7" x14ac:dyDescent="0.25">
      <c r="A5" s="73" t="s">
        <v>44</v>
      </c>
      <c r="B5" s="178">
        <v>267</v>
      </c>
      <c r="C5" s="122">
        <v>159</v>
      </c>
      <c r="D5" s="178">
        <v>246</v>
      </c>
      <c r="E5" s="122">
        <v>143</v>
      </c>
      <c r="F5" s="178">
        <v>276</v>
      </c>
      <c r="G5" s="122">
        <v>151</v>
      </c>
    </row>
    <row r="6" spans="1:7" x14ac:dyDescent="0.25">
      <c r="A6" s="73" t="s">
        <v>45</v>
      </c>
      <c r="B6" s="178">
        <v>84</v>
      </c>
      <c r="C6" s="122">
        <v>82</v>
      </c>
      <c r="D6" s="178">
        <v>55</v>
      </c>
      <c r="E6" s="122">
        <v>49</v>
      </c>
      <c r="F6" s="178">
        <v>56</v>
      </c>
      <c r="G6" s="122">
        <v>47</v>
      </c>
    </row>
    <row r="7" spans="1:7" x14ac:dyDescent="0.25">
      <c r="A7" s="73" t="s">
        <v>46</v>
      </c>
      <c r="B7" s="178">
        <v>96</v>
      </c>
      <c r="C7" s="122">
        <v>28</v>
      </c>
      <c r="D7" s="178">
        <v>100</v>
      </c>
      <c r="E7" s="122">
        <v>30</v>
      </c>
      <c r="F7" s="178">
        <v>121</v>
      </c>
      <c r="G7" s="122">
        <v>24</v>
      </c>
    </row>
    <row r="8" spans="1:7" x14ac:dyDescent="0.25">
      <c r="A8" s="73" t="s">
        <v>47</v>
      </c>
      <c r="B8" s="178">
        <v>80</v>
      </c>
      <c r="C8" s="122">
        <v>76</v>
      </c>
      <c r="D8" s="178">
        <v>99</v>
      </c>
      <c r="E8" s="122">
        <v>98</v>
      </c>
      <c r="F8" s="178">
        <v>102</v>
      </c>
      <c r="G8" s="122">
        <v>96</v>
      </c>
    </row>
    <row r="9" spans="1:7" x14ac:dyDescent="0.25">
      <c r="A9" s="73" t="s">
        <v>48</v>
      </c>
      <c r="B9" s="178">
        <v>100</v>
      </c>
      <c r="C9" s="122">
        <v>72</v>
      </c>
      <c r="D9" s="178">
        <v>96</v>
      </c>
      <c r="E9" s="122">
        <v>67</v>
      </c>
      <c r="F9" s="178">
        <v>105</v>
      </c>
      <c r="G9" s="122">
        <v>68</v>
      </c>
    </row>
    <row r="10" spans="1:7" x14ac:dyDescent="0.25">
      <c r="A10" s="73" t="s">
        <v>49</v>
      </c>
      <c r="B10" s="178">
        <v>53</v>
      </c>
      <c r="C10" s="122">
        <v>45</v>
      </c>
      <c r="D10" s="178">
        <v>53</v>
      </c>
      <c r="E10" s="122">
        <v>39</v>
      </c>
      <c r="F10" s="178">
        <v>39</v>
      </c>
      <c r="G10" s="122">
        <v>30</v>
      </c>
    </row>
    <row r="11" spans="1:7" x14ac:dyDescent="0.25">
      <c r="A11" s="73" t="s">
        <v>50</v>
      </c>
      <c r="B11" s="178">
        <v>42</v>
      </c>
      <c r="C11" s="122">
        <v>21</v>
      </c>
      <c r="D11" s="178">
        <v>54</v>
      </c>
      <c r="E11" s="122">
        <v>28</v>
      </c>
      <c r="F11" s="178">
        <v>43</v>
      </c>
      <c r="G11" s="122">
        <v>21</v>
      </c>
    </row>
    <row r="12" spans="1:7" x14ac:dyDescent="0.25">
      <c r="A12" s="73" t="s">
        <v>51</v>
      </c>
      <c r="B12" s="178">
        <v>241</v>
      </c>
      <c r="C12" s="122">
        <v>8</v>
      </c>
      <c r="D12" s="178">
        <v>218</v>
      </c>
      <c r="E12" s="122">
        <v>5</v>
      </c>
      <c r="F12" s="178">
        <v>227</v>
      </c>
      <c r="G12" s="122">
        <v>9</v>
      </c>
    </row>
    <row r="13" spans="1:7" x14ac:dyDescent="0.25">
      <c r="A13" s="73" t="s">
        <v>52</v>
      </c>
      <c r="B13" s="178">
        <v>105</v>
      </c>
      <c r="C13" s="122">
        <v>15</v>
      </c>
      <c r="D13" s="178">
        <v>104</v>
      </c>
      <c r="E13" s="122">
        <v>19</v>
      </c>
      <c r="F13" s="178">
        <v>105</v>
      </c>
      <c r="G13" s="122">
        <v>19</v>
      </c>
    </row>
    <row r="14" spans="1:7" x14ac:dyDescent="0.25">
      <c r="A14" s="73" t="s">
        <v>53</v>
      </c>
      <c r="B14" s="178">
        <v>158</v>
      </c>
      <c r="C14" s="122">
        <v>5</v>
      </c>
      <c r="D14" s="178">
        <v>197</v>
      </c>
      <c r="E14" s="122">
        <v>12</v>
      </c>
      <c r="F14" s="178">
        <v>195</v>
      </c>
      <c r="G14" s="122">
        <v>15</v>
      </c>
    </row>
    <row r="15" spans="1:7" x14ac:dyDescent="0.25">
      <c r="A15" s="73" t="s">
        <v>54</v>
      </c>
      <c r="B15" s="178">
        <v>50</v>
      </c>
      <c r="C15" s="122">
        <v>2</v>
      </c>
      <c r="D15" s="178">
        <v>38</v>
      </c>
      <c r="E15" s="122">
        <v>1</v>
      </c>
      <c r="F15" s="178">
        <v>53</v>
      </c>
      <c r="G15" s="122">
        <v>0</v>
      </c>
    </row>
    <row r="16" spans="1:7" ht="15.75" thickBot="1" x14ac:dyDescent="0.3">
      <c r="A16" s="140" t="s">
        <v>42</v>
      </c>
      <c r="B16" s="179">
        <v>9</v>
      </c>
      <c r="C16" s="166">
        <v>7</v>
      </c>
      <c r="D16" s="179">
        <v>13</v>
      </c>
      <c r="E16" s="166">
        <v>3</v>
      </c>
      <c r="F16" s="179">
        <v>13</v>
      </c>
      <c r="G16" s="166">
        <v>5</v>
      </c>
    </row>
    <row r="17" spans="1:10" x14ac:dyDescent="0.25">
      <c r="A17" s="137" t="s">
        <v>15</v>
      </c>
      <c r="B17" s="138">
        <f t="shared" ref="B17:F17" si="0">SUM(B4:B16)</f>
        <v>1383</v>
      </c>
      <c r="C17" s="139">
        <f>SUM(C4:C16)</f>
        <v>618</v>
      </c>
      <c r="D17" s="138">
        <f t="shared" si="0"/>
        <v>1377</v>
      </c>
      <c r="E17" s="139">
        <f>SUM(E4:E16)</f>
        <v>598</v>
      </c>
      <c r="F17" s="138">
        <f t="shared" si="0"/>
        <v>1433</v>
      </c>
      <c r="G17" s="139">
        <f>SUM(G4:G16)</f>
        <v>583</v>
      </c>
    </row>
    <row r="18" spans="1:10" x14ac:dyDescent="0.25">
      <c r="A18" s="231" t="s">
        <v>166</v>
      </c>
    </row>
    <row r="19" spans="1:10" x14ac:dyDescent="0.25">
      <c r="I19" s="177"/>
      <c r="J19" s="177"/>
    </row>
    <row r="20" spans="1:10" ht="36" customHeight="1" x14ac:dyDescent="0.25">
      <c r="I20" s="177"/>
    </row>
  </sheetData>
  <mergeCells count="4">
    <mergeCell ref="A2:A3"/>
    <mergeCell ref="B2:C2"/>
    <mergeCell ref="D2:E2"/>
    <mergeCell ref="F2:G2"/>
  </mergeCells>
  <pageMargins left="0.23622047244094491" right="0" top="0.35433070866141736" bottom="0.35433070866141736" header="0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Normal="100" workbookViewId="0">
      <selection activeCell="G8" sqref="G8"/>
    </sheetView>
  </sheetViews>
  <sheetFormatPr baseColWidth="10" defaultRowHeight="12.75" x14ac:dyDescent="0.2"/>
  <cols>
    <col min="1" max="1" width="20.85546875" style="1" customWidth="1"/>
    <col min="2" max="3" width="7.85546875" style="1" customWidth="1"/>
    <col min="4" max="4" width="7.5703125" style="1" customWidth="1"/>
    <col min="5" max="5" width="7.140625" style="1" customWidth="1"/>
    <col min="6" max="6" width="8.28515625" style="1" customWidth="1"/>
    <col min="7" max="16384" width="11.42578125" style="1"/>
  </cols>
  <sheetData>
    <row r="1" spans="1:9" x14ac:dyDescent="0.2">
      <c r="A1" s="263" t="s">
        <v>182</v>
      </c>
      <c r="B1" s="263"/>
      <c r="C1" s="263"/>
      <c r="D1" s="263"/>
      <c r="E1" s="263"/>
      <c r="F1" s="263"/>
      <c r="G1" s="263"/>
    </row>
    <row r="2" spans="1:9" ht="27" customHeight="1" x14ac:dyDescent="0.2">
      <c r="A2" s="316" t="s">
        <v>110</v>
      </c>
      <c r="B2" s="343">
        <v>2013</v>
      </c>
      <c r="C2" s="344"/>
      <c r="D2" s="343">
        <v>2017</v>
      </c>
      <c r="E2" s="344"/>
      <c r="F2" s="314" t="s">
        <v>175</v>
      </c>
      <c r="G2" s="21"/>
      <c r="H2" s="22"/>
      <c r="I2" s="23"/>
    </row>
    <row r="3" spans="1:9" ht="15" customHeight="1" x14ac:dyDescent="0.2">
      <c r="A3" s="317"/>
      <c r="B3" s="74" t="s">
        <v>103</v>
      </c>
      <c r="C3" s="74" t="s">
        <v>16</v>
      </c>
      <c r="D3" s="74" t="s">
        <v>103</v>
      </c>
      <c r="E3" s="74" t="s">
        <v>16</v>
      </c>
      <c r="F3" s="315"/>
      <c r="G3" s="21"/>
      <c r="H3" s="22"/>
      <c r="I3" s="23"/>
    </row>
    <row r="4" spans="1:9" ht="15" x14ac:dyDescent="0.25">
      <c r="A4" s="107" t="s">
        <v>0</v>
      </c>
      <c r="B4" s="54">
        <v>28</v>
      </c>
      <c r="C4" s="188">
        <f t="shared" ref="C4:C14" si="0">B4/$B$14</f>
        <v>2.2635408245755859E-2</v>
      </c>
      <c r="D4" s="108">
        <v>34</v>
      </c>
      <c r="E4" s="110">
        <v>2.3726448011165389E-2</v>
      </c>
      <c r="F4" s="75">
        <f>E4-C4</f>
        <v>1.0910397654095294E-3</v>
      </c>
      <c r="G4" s="24"/>
      <c r="H4" s="25"/>
      <c r="I4" s="26"/>
    </row>
    <row r="5" spans="1:9" ht="15" x14ac:dyDescent="0.25">
      <c r="A5" s="107" t="s">
        <v>7</v>
      </c>
      <c r="B5" s="54">
        <v>6</v>
      </c>
      <c r="C5" s="188">
        <f t="shared" si="0"/>
        <v>4.850444624090542E-3</v>
      </c>
      <c r="D5" s="108">
        <v>6</v>
      </c>
      <c r="E5" s="110">
        <v>4.1870202372644803E-3</v>
      </c>
      <c r="F5" s="75">
        <f t="shared" ref="F5:F14" si="1">E5-C5</f>
        <v>-6.6342438682606177E-4</v>
      </c>
      <c r="G5" s="24"/>
      <c r="H5" s="25"/>
      <c r="I5" s="26"/>
    </row>
    <row r="6" spans="1:9" ht="15" x14ac:dyDescent="0.25">
      <c r="A6" s="107" t="s">
        <v>5</v>
      </c>
      <c r="B6" s="54">
        <v>29</v>
      </c>
      <c r="C6" s="188">
        <f t="shared" si="0"/>
        <v>2.3443815683104285E-2</v>
      </c>
      <c r="D6" s="108">
        <v>42</v>
      </c>
      <c r="E6" s="110">
        <v>2.930914166085136E-2</v>
      </c>
      <c r="F6" s="75">
        <f t="shared" si="1"/>
        <v>5.8653259777470754E-3</v>
      </c>
      <c r="G6" s="24"/>
      <c r="H6" s="25"/>
      <c r="I6" s="26"/>
    </row>
    <row r="7" spans="1:9" ht="15" x14ac:dyDescent="0.25">
      <c r="A7" s="107" t="s">
        <v>1</v>
      </c>
      <c r="B7" s="54">
        <v>34</v>
      </c>
      <c r="C7" s="188">
        <f t="shared" si="0"/>
        <v>2.7485852869846401E-2</v>
      </c>
      <c r="D7" s="108">
        <v>59</v>
      </c>
      <c r="E7" s="110">
        <v>4.1172365666434056E-2</v>
      </c>
      <c r="F7" s="75">
        <f t="shared" si="1"/>
        <v>1.3686512796587655E-2</v>
      </c>
      <c r="G7" s="24"/>
      <c r="H7" s="25"/>
      <c r="I7" s="26"/>
    </row>
    <row r="8" spans="1:9" ht="15" x14ac:dyDescent="0.25">
      <c r="A8" s="107" t="s">
        <v>37</v>
      </c>
      <c r="B8" s="54">
        <v>933</v>
      </c>
      <c r="C8" s="188">
        <f t="shared" si="0"/>
        <v>0.75424413904607923</v>
      </c>
      <c r="D8" s="108">
        <v>1069</v>
      </c>
      <c r="E8" s="110">
        <v>0.74598743893928821</v>
      </c>
      <c r="F8" s="75">
        <f t="shared" si="1"/>
        <v>-8.2567001067910262E-3</v>
      </c>
      <c r="G8" s="24"/>
      <c r="H8" s="25"/>
      <c r="I8" s="26"/>
    </row>
    <row r="9" spans="1:9" ht="15" x14ac:dyDescent="0.25">
      <c r="A9" s="107" t="s">
        <v>90</v>
      </c>
      <c r="B9" s="54">
        <v>81</v>
      </c>
      <c r="C9" s="188">
        <f t="shared" si="0"/>
        <v>6.5481002425222312E-2</v>
      </c>
      <c r="D9" s="108">
        <v>59</v>
      </c>
      <c r="E9" s="110">
        <v>4.1172365666434056E-2</v>
      </c>
      <c r="F9" s="75">
        <f t="shared" si="1"/>
        <v>-2.4308636758788256E-2</v>
      </c>
      <c r="G9" s="24"/>
      <c r="H9" s="25"/>
      <c r="I9" s="28"/>
    </row>
    <row r="10" spans="1:9" ht="15" x14ac:dyDescent="0.25">
      <c r="A10" s="107" t="s">
        <v>6</v>
      </c>
      <c r="B10" s="54">
        <v>14</v>
      </c>
      <c r="C10" s="188">
        <f t="shared" si="0"/>
        <v>1.131770412287793E-2</v>
      </c>
      <c r="D10" s="108">
        <v>16</v>
      </c>
      <c r="E10" s="110">
        <v>1.1165387299371946E-2</v>
      </c>
      <c r="F10" s="75">
        <f t="shared" si="1"/>
        <v>-1.5231682350598345E-4</v>
      </c>
      <c r="G10" s="24"/>
      <c r="H10" s="25"/>
      <c r="I10" s="26"/>
    </row>
    <row r="11" spans="1:9" ht="15" x14ac:dyDescent="0.25">
      <c r="A11" s="107" t="s">
        <v>3</v>
      </c>
      <c r="B11" s="54">
        <v>85</v>
      </c>
      <c r="C11" s="188">
        <f t="shared" si="0"/>
        <v>6.8714632174616E-2</v>
      </c>
      <c r="D11" s="108">
        <v>114</v>
      </c>
      <c r="E11" s="110">
        <v>7.9553384508025127E-2</v>
      </c>
      <c r="F11" s="75">
        <f t="shared" si="1"/>
        <v>1.0838752333409127E-2</v>
      </c>
      <c r="G11" s="24"/>
      <c r="H11" s="25"/>
      <c r="I11" s="26"/>
    </row>
    <row r="12" spans="1:9" ht="15" x14ac:dyDescent="0.25">
      <c r="A12" s="107" t="s">
        <v>2</v>
      </c>
      <c r="B12" s="54">
        <v>26</v>
      </c>
      <c r="C12" s="188">
        <f t="shared" si="0"/>
        <v>2.1018593371059015E-2</v>
      </c>
      <c r="D12" s="108">
        <v>33</v>
      </c>
      <c r="E12" s="110">
        <v>2.3028611304954642E-2</v>
      </c>
      <c r="F12" s="75">
        <f t="shared" si="1"/>
        <v>2.0100179338956269E-3</v>
      </c>
      <c r="G12" s="24"/>
      <c r="H12" s="25"/>
      <c r="I12" s="26"/>
    </row>
    <row r="13" spans="1:9" ht="15" x14ac:dyDescent="0.25">
      <c r="A13" s="107" t="s">
        <v>29</v>
      </c>
      <c r="B13" s="54">
        <v>1</v>
      </c>
      <c r="C13" s="188">
        <f t="shared" si="0"/>
        <v>8.0840743734842356E-4</v>
      </c>
      <c r="D13" s="111">
        <v>1</v>
      </c>
      <c r="E13" s="110">
        <v>6.9783670621074664E-4</v>
      </c>
      <c r="F13" s="75">
        <f t="shared" si="1"/>
        <v>-1.1057073113767692E-4</v>
      </c>
      <c r="G13" s="27"/>
      <c r="H13" s="25"/>
      <c r="I13" s="26"/>
    </row>
    <row r="14" spans="1:9" ht="15" x14ac:dyDescent="0.25">
      <c r="A14" s="76" t="s">
        <v>15</v>
      </c>
      <c r="B14" s="77">
        <f>SUM(B4:B13)</f>
        <v>1237</v>
      </c>
      <c r="C14" s="78">
        <f t="shared" si="0"/>
        <v>1</v>
      </c>
      <c r="D14" s="76">
        <f>SUM(D4:D13)</f>
        <v>1433</v>
      </c>
      <c r="E14" s="233">
        <v>1</v>
      </c>
      <c r="F14" s="75">
        <f t="shared" si="1"/>
        <v>0</v>
      </c>
      <c r="G14" s="13"/>
      <c r="H14" s="25"/>
      <c r="I14" s="29"/>
    </row>
    <row r="15" spans="1:9" ht="24.75" x14ac:dyDescent="0.25">
      <c r="A15" s="187" t="s">
        <v>150</v>
      </c>
      <c r="B15" s="345">
        <f>(B14-B8)/B14</f>
        <v>0.24575586095392077</v>
      </c>
      <c r="C15" s="345"/>
      <c r="D15" s="345">
        <f t="shared" ref="D15" si="2">(D14-D8)/D14</f>
        <v>0.25401256106071179</v>
      </c>
      <c r="E15" s="345"/>
      <c r="F15" s="13"/>
      <c r="G15" s="13"/>
      <c r="H15" s="25"/>
      <c r="I15" s="29"/>
    </row>
    <row r="16" spans="1:9" x14ac:dyDescent="0.2">
      <c r="A16" s="231" t="s">
        <v>166</v>
      </c>
      <c r="F16" s="13"/>
    </row>
  </sheetData>
  <mergeCells count="6">
    <mergeCell ref="F2:F3"/>
    <mergeCell ref="D2:E2"/>
    <mergeCell ref="D15:E15"/>
    <mergeCell ref="A2:A3"/>
    <mergeCell ref="B2:C2"/>
    <mergeCell ref="B15:C15"/>
  </mergeCells>
  <pageMargins left="0.23622047244094491" right="0" top="0.35433070866141736" bottom="0.35433070866141736" header="0.31496062992125984" footer="0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zoomScaleNormal="100" workbookViewId="0">
      <selection activeCell="N6" sqref="N6"/>
    </sheetView>
  </sheetViews>
  <sheetFormatPr baseColWidth="10" defaultRowHeight="12.75" x14ac:dyDescent="0.2"/>
  <cols>
    <col min="1" max="1" width="20.5703125" style="1" customWidth="1"/>
    <col min="2" max="2" width="8" style="1" customWidth="1"/>
    <col min="3" max="3" width="7.140625" style="1" customWidth="1"/>
    <col min="4" max="4" width="7.42578125" style="1" customWidth="1"/>
    <col min="5" max="5" width="7.140625" style="1" customWidth="1"/>
    <col min="6" max="6" width="7.5703125" style="1" customWidth="1"/>
    <col min="7" max="7" width="7.140625" style="1" customWidth="1"/>
    <col min="8" max="8" width="7.7109375" style="1" customWidth="1"/>
    <col min="9" max="9" width="7.140625" style="1" customWidth="1"/>
    <col min="10" max="10" width="7.7109375" style="1" customWidth="1"/>
    <col min="11" max="11" width="7.140625" style="1" customWidth="1"/>
    <col min="12" max="12" width="7.85546875" style="1" customWidth="1"/>
    <col min="13" max="13" width="17.28515625" style="1" customWidth="1"/>
    <col min="14" max="16384" width="11.42578125" style="1"/>
  </cols>
  <sheetData>
    <row r="1" spans="1:16" x14ac:dyDescent="0.2">
      <c r="A1" s="346" t="s">
        <v>185</v>
      </c>
      <c r="B1" s="346"/>
      <c r="C1" s="346"/>
      <c r="D1" s="346"/>
      <c r="E1" s="346"/>
      <c r="F1" s="346"/>
    </row>
    <row r="2" spans="1:16" ht="33" customHeight="1" x14ac:dyDescent="0.2">
      <c r="A2" s="316" t="s">
        <v>110</v>
      </c>
      <c r="B2" s="343">
        <v>2013</v>
      </c>
      <c r="C2" s="344"/>
      <c r="D2" s="343">
        <v>2014</v>
      </c>
      <c r="E2" s="344"/>
      <c r="F2" s="343">
        <v>2015</v>
      </c>
      <c r="G2" s="344"/>
      <c r="H2" s="343">
        <v>2016</v>
      </c>
      <c r="I2" s="344"/>
      <c r="J2" s="343">
        <v>2017</v>
      </c>
      <c r="K2" s="344"/>
      <c r="L2" s="314" t="s">
        <v>175</v>
      </c>
      <c r="M2" s="13"/>
      <c r="N2" s="21"/>
      <c r="O2" s="22"/>
      <c r="P2" s="23"/>
    </row>
    <row r="3" spans="1:16" ht="12" customHeight="1" x14ac:dyDescent="0.2">
      <c r="A3" s="317"/>
      <c r="B3" s="74" t="s">
        <v>103</v>
      </c>
      <c r="C3" s="74" t="s">
        <v>16</v>
      </c>
      <c r="D3" s="74" t="s">
        <v>103</v>
      </c>
      <c r="E3" s="74" t="s">
        <v>16</v>
      </c>
      <c r="F3" s="74" t="s">
        <v>103</v>
      </c>
      <c r="G3" s="74" t="s">
        <v>16</v>
      </c>
      <c r="H3" s="74" t="s">
        <v>103</v>
      </c>
      <c r="I3" s="74" t="s">
        <v>16</v>
      </c>
      <c r="J3" s="74" t="s">
        <v>103</v>
      </c>
      <c r="K3" s="74" t="s">
        <v>16</v>
      </c>
      <c r="L3" s="315"/>
      <c r="M3" s="13"/>
      <c r="N3" s="21"/>
      <c r="O3" s="22"/>
      <c r="P3" s="23"/>
    </row>
    <row r="4" spans="1:16" ht="15" x14ac:dyDescent="0.25">
      <c r="A4" s="107" t="s">
        <v>0</v>
      </c>
      <c r="B4" s="54">
        <v>28</v>
      </c>
      <c r="C4" s="188">
        <f t="shared" ref="C4:C14" si="0">B4/$B$14</f>
        <v>2.2635408245755859E-2</v>
      </c>
      <c r="D4" s="54">
        <f>ROUND(E4*D$14,0)</f>
        <v>28</v>
      </c>
      <c r="E4" s="188">
        <v>2.0710059171597635E-2</v>
      </c>
      <c r="F4" s="108">
        <v>26</v>
      </c>
      <c r="G4" s="188">
        <f t="shared" ref="G4:G14" si="1">F4/$F$14</f>
        <v>1.8799710773680405E-2</v>
      </c>
      <c r="H4" s="108">
        <v>30</v>
      </c>
      <c r="I4" s="109">
        <f t="shared" ref="I4:I14" si="2">H4/$H$14</f>
        <v>2.178649237472767E-2</v>
      </c>
      <c r="J4" s="108">
        <v>34</v>
      </c>
      <c r="K4" s="110">
        <v>2.3726448011165389E-2</v>
      </c>
      <c r="L4" s="75">
        <f t="shared" ref="L4:L14" si="3">K4-C4</f>
        <v>1.0910397654095294E-3</v>
      </c>
      <c r="M4" s="14"/>
      <c r="N4" s="24"/>
      <c r="O4" s="25"/>
      <c r="P4" s="26"/>
    </row>
    <row r="5" spans="1:16" ht="15" x14ac:dyDescent="0.25">
      <c r="A5" s="107" t="s">
        <v>7</v>
      </c>
      <c r="B5" s="54">
        <v>6</v>
      </c>
      <c r="C5" s="188">
        <f t="shared" si="0"/>
        <v>4.850444624090542E-3</v>
      </c>
      <c r="D5" s="54">
        <f>ROUND(E5*D$14,0)</f>
        <v>3</v>
      </c>
      <c r="E5" s="188">
        <v>2.2189349112426036E-3</v>
      </c>
      <c r="F5" s="108">
        <v>4</v>
      </c>
      <c r="G5" s="188">
        <f t="shared" si="1"/>
        <v>2.8922631959508315E-3</v>
      </c>
      <c r="H5" s="108">
        <v>1</v>
      </c>
      <c r="I5" s="109">
        <f t="shared" si="2"/>
        <v>7.2621641249092229E-4</v>
      </c>
      <c r="J5" s="108">
        <v>6</v>
      </c>
      <c r="K5" s="110">
        <v>4.1870202372644803E-3</v>
      </c>
      <c r="L5" s="75">
        <f t="shared" si="3"/>
        <v>-6.6342438682606177E-4</v>
      </c>
      <c r="M5" s="14"/>
      <c r="N5" s="24"/>
      <c r="O5" s="25"/>
      <c r="P5" s="26"/>
    </row>
    <row r="6" spans="1:16" ht="15" x14ac:dyDescent="0.25">
      <c r="A6" s="107" t="s">
        <v>5</v>
      </c>
      <c r="B6" s="54">
        <v>29</v>
      </c>
      <c r="C6" s="188">
        <f t="shared" si="0"/>
        <v>2.3443815683104285E-2</v>
      </c>
      <c r="D6" s="54">
        <v>36</v>
      </c>
      <c r="E6" s="188">
        <v>2.6627218934911243E-2</v>
      </c>
      <c r="F6" s="108">
        <v>21</v>
      </c>
      <c r="G6" s="188">
        <f t="shared" si="1"/>
        <v>1.5184381778741865E-2</v>
      </c>
      <c r="H6" s="108">
        <v>38</v>
      </c>
      <c r="I6" s="109">
        <f t="shared" si="2"/>
        <v>2.7596223674655047E-2</v>
      </c>
      <c r="J6" s="108">
        <v>42</v>
      </c>
      <c r="K6" s="110">
        <v>2.930914166085136E-2</v>
      </c>
      <c r="L6" s="75">
        <f t="shared" si="3"/>
        <v>5.8653259777470754E-3</v>
      </c>
      <c r="M6" s="14"/>
      <c r="N6" s="24"/>
      <c r="O6" s="25"/>
      <c r="P6" s="26"/>
    </row>
    <row r="7" spans="1:16" ht="15" x14ac:dyDescent="0.25">
      <c r="A7" s="107" t="s">
        <v>1</v>
      </c>
      <c r="B7" s="54">
        <v>34</v>
      </c>
      <c r="C7" s="188">
        <f t="shared" si="0"/>
        <v>2.7485852869846401E-2</v>
      </c>
      <c r="D7" s="54">
        <f>ROUND(E7*D$14,0)</f>
        <v>63</v>
      </c>
      <c r="E7" s="188">
        <v>4.5857988165680472E-2</v>
      </c>
      <c r="F7" s="108">
        <v>54</v>
      </c>
      <c r="G7" s="188">
        <f t="shared" si="1"/>
        <v>3.9045553145336226E-2</v>
      </c>
      <c r="H7" s="108">
        <v>43</v>
      </c>
      <c r="I7" s="109">
        <f t="shared" si="2"/>
        <v>3.1227305737109658E-2</v>
      </c>
      <c r="J7" s="108">
        <v>59</v>
      </c>
      <c r="K7" s="110">
        <v>4.1172365666434056E-2</v>
      </c>
      <c r="L7" s="75">
        <f t="shared" si="3"/>
        <v>1.3686512796587655E-2</v>
      </c>
      <c r="M7" s="14"/>
      <c r="N7" s="24"/>
      <c r="O7" s="25"/>
      <c r="P7" s="26"/>
    </row>
    <row r="8" spans="1:16" ht="15" x14ac:dyDescent="0.25">
      <c r="A8" s="107" t="s">
        <v>37</v>
      </c>
      <c r="B8" s="54">
        <v>933</v>
      </c>
      <c r="C8" s="188">
        <f t="shared" si="0"/>
        <v>0.75424413904607923</v>
      </c>
      <c r="D8" s="54">
        <f>ROUND(E8*D$14,0)</f>
        <v>1063</v>
      </c>
      <c r="E8" s="188">
        <v>0.77543905325399998</v>
      </c>
      <c r="F8" s="108">
        <v>1089</v>
      </c>
      <c r="G8" s="188">
        <f t="shared" si="1"/>
        <v>0.78741865509761388</v>
      </c>
      <c r="H8" s="108">
        <v>1063</v>
      </c>
      <c r="I8" s="109">
        <f t="shared" si="2"/>
        <v>0.77196804647785044</v>
      </c>
      <c r="J8" s="108">
        <v>1069</v>
      </c>
      <c r="K8" s="110">
        <v>0.74598743893928821</v>
      </c>
      <c r="L8" s="75">
        <f t="shared" si="3"/>
        <v>-8.2567001067910262E-3</v>
      </c>
      <c r="M8" s="14"/>
      <c r="N8" s="24"/>
      <c r="O8" s="25"/>
      <c r="P8" s="26"/>
    </row>
    <row r="9" spans="1:16" ht="15" x14ac:dyDescent="0.25">
      <c r="A9" s="107" t="s">
        <v>90</v>
      </c>
      <c r="B9" s="54">
        <v>81</v>
      </c>
      <c r="C9" s="188">
        <f t="shared" si="0"/>
        <v>6.5481002425222312E-2</v>
      </c>
      <c r="D9" s="54">
        <f>ROUND(E9*D$14,0)</f>
        <v>66</v>
      </c>
      <c r="E9" s="188">
        <v>4.807692307692308E-2</v>
      </c>
      <c r="F9" s="108">
        <v>62</v>
      </c>
      <c r="G9" s="188">
        <f t="shared" si="1"/>
        <v>4.4830079537237888E-2</v>
      </c>
      <c r="H9" s="108">
        <v>57</v>
      </c>
      <c r="I9" s="109">
        <f t="shared" si="2"/>
        <v>4.1394335511982572E-2</v>
      </c>
      <c r="J9" s="108">
        <v>59</v>
      </c>
      <c r="K9" s="110">
        <v>4.1172365666434056E-2</v>
      </c>
      <c r="L9" s="75">
        <f>K9-C9</f>
        <v>-2.4308636758788256E-2</v>
      </c>
      <c r="M9" s="14"/>
      <c r="N9" s="24"/>
      <c r="O9" s="25"/>
      <c r="P9" s="28"/>
    </row>
    <row r="10" spans="1:16" ht="15" x14ac:dyDescent="0.25">
      <c r="A10" s="107" t="s">
        <v>6</v>
      </c>
      <c r="B10" s="54">
        <v>14</v>
      </c>
      <c r="C10" s="188">
        <f t="shared" si="0"/>
        <v>1.131770412287793E-2</v>
      </c>
      <c r="D10" s="54">
        <f>ROUND(E10*D$14,0)</f>
        <v>13</v>
      </c>
      <c r="E10" s="188">
        <v>9.6153846153846159E-3</v>
      </c>
      <c r="F10" s="108">
        <v>14</v>
      </c>
      <c r="G10" s="188">
        <f t="shared" si="1"/>
        <v>1.012292118582791E-2</v>
      </c>
      <c r="H10" s="108">
        <v>13</v>
      </c>
      <c r="I10" s="109">
        <f t="shared" si="2"/>
        <v>9.44081336238199E-3</v>
      </c>
      <c r="J10" s="108">
        <v>16</v>
      </c>
      <c r="K10" s="110">
        <v>1.1165387299371946E-2</v>
      </c>
      <c r="L10" s="75">
        <f>K10-C10</f>
        <v>-1.5231682350598345E-4</v>
      </c>
      <c r="M10" s="14"/>
      <c r="N10" s="24"/>
      <c r="O10" s="25"/>
      <c r="P10" s="26"/>
    </row>
    <row r="11" spans="1:16" ht="15" x14ac:dyDescent="0.25">
      <c r="A11" s="107" t="s">
        <v>3</v>
      </c>
      <c r="B11" s="54">
        <v>85</v>
      </c>
      <c r="C11" s="188">
        <f t="shared" si="0"/>
        <v>6.8714632174616E-2</v>
      </c>
      <c r="D11" s="54">
        <f>ROUND(E11*D$14,0)</f>
        <v>80</v>
      </c>
      <c r="E11" s="188">
        <v>5.8431952662721894E-2</v>
      </c>
      <c r="F11" s="108">
        <v>88</v>
      </c>
      <c r="G11" s="188">
        <f t="shared" si="1"/>
        <v>6.3629790310918297E-2</v>
      </c>
      <c r="H11" s="108">
        <v>101</v>
      </c>
      <c r="I11" s="109">
        <f t="shared" si="2"/>
        <v>7.3347857661583152E-2</v>
      </c>
      <c r="J11" s="108">
        <v>114</v>
      </c>
      <c r="K11" s="110">
        <v>7.9553384508025127E-2</v>
      </c>
      <c r="L11" s="75">
        <f t="shared" si="3"/>
        <v>1.0838752333409127E-2</v>
      </c>
      <c r="M11" s="14"/>
      <c r="N11" s="24"/>
      <c r="O11" s="25"/>
      <c r="P11" s="26"/>
    </row>
    <row r="12" spans="1:16" ht="15" x14ac:dyDescent="0.25">
      <c r="A12" s="107" t="s">
        <v>2</v>
      </c>
      <c r="B12" s="54">
        <v>26</v>
      </c>
      <c r="C12" s="188">
        <f t="shared" si="0"/>
        <v>2.1018593371059015E-2</v>
      </c>
      <c r="D12" s="54">
        <v>19</v>
      </c>
      <c r="E12" s="188">
        <v>1.4492899408284E-2</v>
      </c>
      <c r="F12" s="108">
        <v>25</v>
      </c>
      <c r="G12" s="188">
        <f t="shared" si="1"/>
        <v>1.8076644974692697E-2</v>
      </c>
      <c r="H12" s="108">
        <v>29</v>
      </c>
      <c r="I12" s="109">
        <f t="shared" si="2"/>
        <v>2.1060275962236745E-2</v>
      </c>
      <c r="J12" s="108">
        <v>33</v>
      </c>
      <c r="K12" s="110">
        <v>2.3028611304954642E-2</v>
      </c>
      <c r="L12" s="75">
        <f t="shared" si="3"/>
        <v>2.0100179338956269E-3</v>
      </c>
      <c r="M12" s="14"/>
      <c r="N12" s="24"/>
      <c r="O12" s="25"/>
      <c r="P12" s="26"/>
    </row>
    <row r="13" spans="1:16" ht="15" x14ac:dyDescent="0.25">
      <c r="A13" s="107" t="s">
        <v>29</v>
      </c>
      <c r="B13" s="54">
        <v>1</v>
      </c>
      <c r="C13" s="188">
        <f t="shared" si="0"/>
        <v>8.0840743734842356E-4</v>
      </c>
      <c r="D13" s="54">
        <f>ROUND(E13*D$14,0)</f>
        <v>0</v>
      </c>
      <c r="E13" s="188">
        <v>0</v>
      </c>
      <c r="F13" s="111">
        <v>0</v>
      </c>
      <c r="G13" s="188">
        <f t="shared" si="1"/>
        <v>0</v>
      </c>
      <c r="H13" s="111">
        <v>2</v>
      </c>
      <c r="I13" s="109">
        <f t="shared" si="2"/>
        <v>1.4524328249818446E-3</v>
      </c>
      <c r="J13" s="111">
        <v>1</v>
      </c>
      <c r="K13" s="110">
        <v>6.9783670621074664E-4</v>
      </c>
      <c r="L13" s="75">
        <f t="shared" si="3"/>
        <v>-1.1057073113767692E-4</v>
      </c>
      <c r="M13" s="14"/>
      <c r="N13" s="27"/>
      <c r="O13" s="25"/>
      <c r="P13" s="26"/>
    </row>
    <row r="14" spans="1:16" ht="15" x14ac:dyDescent="0.25">
      <c r="A14" s="76" t="s">
        <v>15</v>
      </c>
      <c r="B14" s="77">
        <f>SUM(B4:B13)</f>
        <v>1237</v>
      </c>
      <c r="C14" s="78">
        <f t="shared" si="0"/>
        <v>1</v>
      </c>
      <c r="D14" s="55">
        <v>1371</v>
      </c>
      <c r="E14" s="234">
        <v>1</v>
      </c>
      <c r="F14" s="76">
        <f>SUM(F4:F13)</f>
        <v>1383</v>
      </c>
      <c r="G14" s="79">
        <f t="shared" si="1"/>
        <v>1</v>
      </c>
      <c r="H14" s="76">
        <f>SUM(H4:H13)</f>
        <v>1377</v>
      </c>
      <c r="I14" s="112">
        <f t="shared" si="2"/>
        <v>1</v>
      </c>
      <c r="J14" s="76">
        <f>SUM(J4:J13)</f>
        <v>1433</v>
      </c>
      <c r="K14" s="233">
        <v>1</v>
      </c>
      <c r="L14" s="80">
        <f t="shared" si="3"/>
        <v>0</v>
      </c>
      <c r="M14" s="13"/>
      <c r="N14" s="13"/>
      <c r="O14" s="25"/>
      <c r="P14" s="29"/>
    </row>
    <row r="15" spans="1:16" ht="24.75" x14ac:dyDescent="0.25">
      <c r="A15" s="187" t="s">
        <v>150</v>
      </c>
      <c r="B15" s="345">
        <f>(B14-B8)/B14</f>
        <v>0.24575586095392077</v>
      </c>
      <c r="C15" s="345"/>
      <c r="D15" s="345">
        <f t="shared" ref="D15" si="4">(D14-D8)/D14</f>
        <v>0.22465353756382203</v>
      </c>
      <c r="E15" s="345"/>
      <c r="F15" s="345">
        <f t="shared" ref="F15" si="5">(F14-F8)/F14</f>
        <v>0.21258134490238612</v>
      </c>
      <c r="G15" s="345"/>
      <c r="H15" s="345">
        <f>(H14-H8)/H14</f>
        <v>0.22803195352214961</v>
      </c>
      <c r="I15" s="345"/>
      <c r="J15" s="345">
        <f t="shared" ref="J15" si="6">(J14-J8)/J14</f>
        <v>0.25401256106071179</v>
      </c>
      <c r="K15" s="345"/>
      <c r="L15" s="186"/>
      <c r="M15" s="13"/>
      <c r="N15" s="13"/>
      <c r="O15" s="25"/>
      <c r="P15" s="29"/>
    </row>
    <row r="16" spans="1:16" x14ac:dyDescent="0.2">
      <c r="A16" s="231" t="s">
        <v>166</v>
      </c>
      <c r="G16" s="2"/>
      <c r="M16" s="13"/>
    </row>
  </sheetData>
  <mergeCells count="13">
    <mergeCell ref="B15:C15"/>
    <mergeCell ref="D15:E15"/>
    <mergeCell ref="F15:G15"/>
    <mergeCell ref="H15:I15"/>
    <mergeCell ref="J15:K15"/>
    <mergeCell ref="J2:K2"/>
    <mergeCell ref="L2:L3"/>
    <mergeCell ref="A1:F1"/>
    <mergeCell ref="A2:A3"/>
    <mergeCell ref="B2:C2"/>
    <mergeCell ref="D2:E2"/>
    <mergeCell ref="F2:G2"/>
    <mergeCell ref="H2:I2"/>
  </mergeCells>
  <pageMargins left="0.23622047244094491" right="0" top="0.35433070866141736" bottom="0.35433070866141736" header="0.31496062992125984" footer="0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11</vt:i4>
      </vt:variant>
    </vt:vector>
  </HeadingPairs>
  <TitlesOfParts>
    <vt:vector size="25" baseType="lpstr">
      <vt:lpstr>Sommaire</vt:lpstr>
      <vt:lpstr>Evol Cifre</vt:lpstr>
      <vt:lpstr>Domaine sc</vt:lpstr>
      <vt:lpstr>Cifre Employeur</vt:lpstr>
      <vt:lpstr>Employeur</vt:lpstr>
      <vt:lpstr>Secteur 17</vt:lpstr>
      <vt:lpstr>Secteur</vt:lpstr>
      <vt:lpstr>Origine geo 17</vt:lpstr>
      <vt:lpstr>Origine geo</vt:lpstr>
      <vt:lpstr>Diplômes</vt:lpstr>
      <vt:lpstr>Salaire</vt:lpstr>
      <vt:lpstr>soutenance</vt:lpstr>
      <vt:lpstr>Publications</vt:lpstr>
      <vt:lpstr>IP</vt:lpstr>
      <vt:lpstr>'Cifre Employeur'!Zone_d_impression</vt:lpstr>
      <vt:lpstr>'Domaine sc'!Zone_d_impression</vt:lpstr>
      <vt:lpstr>Employeur!Zone_d_impression</vt:lpstr>
      <vt:lpstr>'Evol Cifre'!Zone_d_impression</vt:lpstr>
      <vt:lpstr>'Origine geo'!Zone_d_impression</vt:lpstr>
      <vt:lpstr>'Origine geo 17'!Zone_d_impression</vt:lpstr>
      <vt:lpstr>Publications!Zone_d_impression</vt:lpstr>
      <vt:lpstr>Salaire!Zone_d_impression</vt:lpstr>
      <vt:lpstr>Secteur!Zone_d_impression</vt:lpstr>
      <vt:lpstr>'Secteur 17'!Zone_d_impression</vt:lpstr>
      <vt:lpstr>soutenance!Zone_d_impression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2015-01-09T13:54:16Z</dcterms:created>
  <dcterms:modified xsi:type="dcterms:W3CDTF">2018-10-03T14:57:43Z</dcterms:modified>
</cp:coreProperties>
</file>