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19440" windowHeight="11760" activeTab="2"/>
  </bookViews>
  <sheets>
    <sheet name="Sommaire" sheetId="6" r:id="rId1"/>
    <sheet name="Effectifs" sheetId="5" r:id="rId2"/>
    <sheet name="% et ratio calculés" sheetId="1" r:id="rId3"/>
  </sheets>
  <definedNames>
    <definedName name="_xlnm.Print_Area" localSheetId="0">Sommaire!$A$1:$C$27</definedName>
  </definedNames>
  <calcPr calcId="145621"/>
</workbook>
</file>

<file path=xl/calcChain.xml><?xml version="1.0" encoding="utf-8"?>
<calcChain xmlns="http://schemas.openxmlformats.org/spreadsheetml/2006/main">
  <c r="N13" i="5" l="1"/>
  <c r="C33" i="5" l="1"/>
  <c r="H16" i="1" l="1"/>
  <c r="H17" i="1"/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N5" i="5" l="1"/>
  <c r="A26" i="1" l="1"/>
  <c r="A61" i="1" s="1"/>
  <c r="A70" i="5"/>
  <c r="A66" i="5" l="1"/>
  <c r="M57" i="5" l="1"/>
  <c r="L34" i="5"/>
  <c r="M18" i="5"/>
  <c r="M21" i="1" l="1"/>
  <c r="M56" i="1" s="1"/>
  <c r="C21" i="1"/>
  <c r="C56" i="1" s="1"/>
  <c r="I56" i="1" s="1"/>
  <c r="K56" i="1" s="1"/>
  <c r="C4" i="1"/>
  <c r="C30" i="1" s="1"/>
  <c r="D4" i="1"/>
  <c r="D30" i="1" s="1"/>
  <c r="E4" i="1"/>
  <c r="E30" i="1" s="1"/>
  <c r="F4" i="1"/>
  <c r="F30" i="1" s="1"/>
  <c r="G4" i="1"/>
  <c r="G30" i="1" s="1"/>
  <c r="H4" i="1"/>
  <c r="H30" i="1" s="1"/>
  <c r="A23" i="1"/>
  <c r="A58" i="1" s="1"/>
  <c r="A24" i="1"/>
  <c r="A59" i="1" s="1"/>
  <c r="A25" i="1"/>
  <c r="A60" i="1" s="1"/>
  <c r="A67" i="5"/>
  <c r="A68" i="5"/>
  <c r="A69" i="5"/>
  <c r="I21" i="1" l="1"/>
  <c r="K21" i="1" s="1"/>
  <c r="K34" i="5"/>
  <c r="J34" i="5"/>
  <c r="I34" i="5"/>
  <c r="H34" i="5"/>
  <c r="G34" i="5"/>
  <c r="F34" i="5"/>
  <c r="E34" i="5"/>
  <c r="D34" i="5"/>
  <c r="C34" i="5"/>
  <c r="M22" i="5"/>
  <c r="M21" i="5" l="1"/>
  <c r="M18" i="1"/>
  <c r="M19" i="1"/>
  <c r="M26" i="5"/>
  <c r="M43" i="5"/>
  <c r="M44" i="5"/>
  <c r="M51" i="5"/>
  <c r="M61" i="5" l="1"/>
  <c r="M65" i="5" s="1"/>
  <c r="L55" i="5"/>
  <c r="L65" i="5" s="1"/>
  <c r="L16" i="5"/>
  <c r="L26" i="5" s="1"/>
  <c r="M6" i="1"/>
  <c r="K65" i="5"/>
  <c r="J65" i="5"/>
  <c r="I65" i="5"/>
  <c r="H65" i="5"/>
  <c r="G65" i="5"/>
  <c r="F65" i="5"/>
  <c r="E65" i="5"/>
  <c r="D65" i="5"/>
  <c r="C65" i="5"/>
  <c r="K26" i="5"/>
  <c r="J26" i="5"/>
  <c r="I26" i="5"/>
  <c r="H26" i="5"/>
  <c r="G26" i="5"/>
  <c r="F26" i="5"/>
  <c r="E26" i="5"/>
  <c r="D26" i="5"/>
  <c r="C26" i="5"/>
  <c r="N6" i="5"/>
  <c r="N7" i="5"/>
  <c r="N8" i="5"/>
  <c r="N9" i="5"/>
  <c r="N10" i="5"/>
  <c r="N11" i="5"/>
  <c r="N12" i="5"/>
  <c r="N14" i="5"/>
  <c r="N15" i="5"/>
  <c r="N18" i="5"/>
  <c r="N19" i="5"/>
  <c r="N20" i="5"/>
  <c r="N21" i="5"/>
  <c r="M47" i="1" l="1"/>
  <c r="M39" i="1"/>
  <c r="M60" i="5"/>
  <c r="M54" i="1"/>
  <c r="M49" i="1"/>
  <c r="M41" i="1"/>
  <c r="M33" i="1"/>
  <c r="M46" i="1"/>
  <c r="M38" i="1"/>
  <c r="M53" i="1"/>
  <c r="M45" i="1"/>
  <c r="M37" i="1"/>
  <c r="M50" i="1"/>
  <c r="M42" i="1"/>
  <c r="M34" i="1"/>
  <c r="M44" i="1"/>
  <c r="M43" i="1"/>
  <c r="M32" i="1"/>
  <c r="M48" i="1"/>
  <c r="M31" i="1"/>
  <c r="M35" i="1"/>
  <c r="M52" i="1"/>
  <c r="M36" i="1"/>
  <c r="M51" i="1"/>
  <c r="M40" i="1"/>
  <c r="M17" i="1"/>
  <c r="M13" i="1"/>
  <c r="M9" i="1"/>
  <c r="M16" i="1"/>
  <c r="M12" i="1"/>
  <c r="M8" i="1"/>
  <c r="M5" i="1"/>
  <c r="M15" i="1"/>
  <c r="M11" i="1"/>
  <c r="M7" i="1"/>
  <c r="M14" i="1"/>
  <c r="M10" i="1"/>
  <c r="F22" i="5"/>
  <c r="D51" i="1" s="1"/>
  <c r="L51" i="1"/>
  <c r="L53" i="1"/>
  <c r="D17" i="1" l="1"/>
  <c r="D13" i="1"/>
  <c r="D10" i="1"/>
  <c r="D9" i="1"/>
  <c r="D14" i="1"/>
  <c r="D6" i="1"/>
  <c r="D12" i="1"/>
  <c r="D8" i="1"/>
  <c r="D52" i="1"/>
  <c r="D15" i="1"/>
  <c r="D11" i="1"/>
  <c r="D7" i="1"/>
  <c r="L61" i="5"/>
  <c r="J61" i="5"/>
  <c r="I61" i="5"/>
  <c r="H61" i="5"/>
  <c r="G61" i="5"/>
  <c r="F61" i="5"/>
  <c r="E61" i="5"/>
  <c r="D61" i="5"/>
  <c r="C61" i="5"/>
  <c r="E22" i="5"/>
  <c r="G22" i="5"/>
  <c r="H22" i="5"/>
  <c r="I22" i="5"/>
  <c r="J22" i="5"/>
  <c r="L22" i="5"/>
  <c r="D22" i="5"/>
  <c r="C22" i="5"/>
  <c r="L54" i="1" l="1"/>
  <c r="K54" i="1"/>
  <c r="J54" i="1"/>
  <c r="I54" i="1"/>
  <c r="K53" i="1"/>
  <c r="J53" i="1"/>
  <c r="I53" i="1"/>
  <c r="H53" i="1"/>
  <c r="G53" i="1"/>
  <c r="F53" i="1"/>
  <c r="E53" i="1"/>
  <c r="D53" i="1"/>
  <c r="C53" i="1"/>
  <c r="G52" i="1"/>
  <c r="F52" i="1"/>
  <c r="E52" i="1"/>
  <c r="K51" i="1"/>
  <c r="J51" i="1"/>
  <c r="I51" i="1"/>
  <c r="H51" i="1"/>
  <c r="G51" i="1"/>
  <c r="F51" i="1"/>
  <c r="E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5" i="1"/>
  <c r="K35" i="1"/>
  <c r="J35" i="1"/>
  <c r="I35" i="1"/>
  <c r="H35" i="1"/>
  <c r="G35" i="1"/>
  <c r="F35" i="1"/>
  <c r="E35" i="1"/>
  <c r="D35" i="1"/>
  <c r="C35" i="1"/>
  <c r="L36" i="1"/>
  <c r="K36" i="1"/>
  <c r="J36" i="1"/>
  <c r="I36" i="1"/>
  <c r="H36" i="1"/>
  <c r="G36" i="1"/>
  <c r="F36" i="1"/>
  <c r="E36" i="1"/>
  <c r="D36" i="1"/>
  <c r="C36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19" i="1"/>
  <c r="K19" i="1"/>
  <c r="J19" i="1"/>
  <c r="I19" i="1"/>
  <c r="L18" i="1"/>
  <c r="K18" i="1"/>
  <c r="J18" i="1"/>
  <c r="H18" i="1"/>
  <c r="G18" i="1"/>
  <c r="F18" i="1"/>
  <c r="E18" i="1"/>
  <c r="D18" i="1"/>
  <c r="C18" i="1"/>
  <c r="G17" i="1"/>
  <c r="F17" i="1"/>
  <c r="E17" i="1"/>
  <c r="L16" i="1"/>
  <c r="K16" i="1"/>
  <c r="J16" i="1"/>
  <c r="G16" i="1"/>
  <c r="F16" i="1"/>
  <c r="E16" i="1"/>
  <c r="D16" i="1"/>
  <c r="C16" i="1"/>
  <c r="L15" i="1"/>
  <c r="K15" i="1"/>
  <c r="J15" i="1"/>
  <c r="H15" i="1"/>
  <c r="G15" i="1"/>
  <c r="F15" i="1"/>
  <c r="E15" i="1"/>
  <c r="C15" i="1"/>
  <c r="L14" i="1"/>
  <c r="K14" i="1"/>
  <c r="J14" i="1"/>
  <c r="H14" i="1"/>
  <c r="G14" i="1"/>
  <c r="F14" i="1"/>
  <c r="E14" i="1"/>
  <c r="C14" i="1"/>
  <c r="L13" i="1"/>
  <c r="K13" i="1"/>
  <c r="J13" i="1"/>
  <c r="H13" i="1"/>
  <c r="G13" i="1"/>
  <c r="F13" i="1"/>
  <c r="E13" i="1"/>
  <c r="C13" i="1"/>
  <c r="L12" i="1"/>
  <c r="K12" i="1"/>
  <c r="J12" i="1"/>
  <c r="H12" i="1"/>
  <c r="G12" i="1"/>
  <c r="F12" i="1"/>
  <c r="E12" i="1"/>
  <c r="C12" i="1"/>
  <c r="L11" i="1"/>
  <c r="K11" i="1"/>
  <c r="J11" i="1"/>
  <c r="H11" i="1"/>
  <c r="G11" i="1"/>
  <c r="F11" i="1"/>
  <c r="E11" i="1"/>
  <c r="C11" i="1"/>
  <c r="L10" i="1"/>
  <c r="K10" i="1"/>
  <c r="J10" i="1"/>
  <c r="H10" i="1"/>
  <c r="G10" i="1"/>
  <c r="F10" i="1"/>
  <c r="E10" i="1"/>
  <c r="C10" i="1"/>
  <c r="L9" i="1"/>
  <c r="K9" i="1"/>
  <c r="J9" i="1"/>
  <c r="H9" i="1"/>
  <c r="G9" i="1"/>
  <c r="F9" i="1"/>
  <c r="E9" i="1"/>
  <c r="C9" i="1"/>
  <c r="L8" i="1"/>
  <c r="K8" i="1"/>
  <c r="J8" i="1"/>
  <c r="H8" i="1"/>
  <c r="G8" i="1"/>
  <c r="F8" i="1"/>
  <c r="E8" i="1"/>
  <c r="C8" i="1"/>
  <c r="L7" i="1"/>
  <c r="K7" i="1"/>
  <c r="J7" i="1"/>
  <c r="H7" i="1"/>
  <c r="G7" i="1"/>
  <c r="F7" i="1"/>
  <c r="E7" i="1"/>
  <c r="C7" i="1"/>
  <c r="L6" i="1"/>
  <c r="K6" i="1"/>
  <c r="J6" i="1"/>
  <c r="H6" i="1"/>
  <c r="G6" i="1"/>
  <c r="F6" i="1"/>
  <c r="E6" i="1"/>
  <c r="C6" i="1"/>
  <c r="L5" i="1"/>
  <c r="K5" i="1"/>
  <c r="J5" i="1"/>
  <c r="I5" i="1"/>
  <c r="H5" i="1"/>
  <c r="G5" i="1"/>
  <c r="F5" i="1"/>
  <c r="E5" i="1"/>
  <c r="D5" i="1"/>
  <c r="C5" i="1"/>
  <c r="D19" i="1" l="1"/>
  <c r="C54" i="1"/>
  <c r="D54" i="1"/>
  <c r="C19" i="1"/>
  <c r="H54" i="1"/>
  <c r="H19" i="1"/>
  <c r="G54" i="1"/>
  <c r="E54" i="1" l="1"/>
  <c r="F54" i="1"/>
  <c r="K52" i="1"/>
  <c r="I52" i="1"/>
  <c r="J52" i="1"/>
  <c r="J17" i="1"/>
  <c r="K17" i="1" l="1"/>
  <c r="H52" i="1"/>
  <c r="F19" i="1" l="1"/>
  <c r="G19" i="1"/>
  <c r="E19" i="1"/>
  <c r="C52" i="1"/>
  <c r="C17" i="1"/>
</calcChain>
</file>

<file path=xl/comments1.xml><?xml version="1.0" encoding="utf-8"?>
<comments xmlns="http://schemas.openxmlformats.org/spreadsheetml/2006/main">
  <authors>
    <author>Administration centrale</author>
  </authors>
  <commentList>
    <comment ref="M18" authorId="0">
      <text>
        <r>
          <rPr>
            <sz val="9"/>
            <color indexed="81"/>
            <rFont val="Tahoma"/>
            <family val="2"/>
          </rPr>
          <t>pacifique inclus</t>
        </r>
      </text>
    </comment>
  </commentList>
</comments>
</file>

<file path=xl/sharedStrings.xml><?xml version="1.0" encoding="utf-8"?>
<sst xmlns="http://schemas.openxmlformats.org/spreadsheetml/2006/main" count="249" uniqueCount="126">
  <si>
    <t>Code_Insee</t>
  </si>
  <si>
    <t>Ile-de-France</t>
  </si>
  <si>
    <t>11</t>
  </si>
  <si>
    <t>Champagne-Ardenne</t>
  </si>
  <si>
    <t>21</t>
  </si>
  <si>
    <t>Picardie</t>
  </si>
  <si>
    <t>22</t>
  </si>
  <si>
    <t>Haute-Normandie</t>
  </si>
  <si>
    <t>23</t>
  </si>
  <si>
    <t>Centre-Val de Loire</t>
  </si>
  <si>
    <t>24</t>
  </si>
  <si>
    <t>Basse-Normandie</t>
  </si>
  <si>
    <t>25</t>
  </si>
  <si>
    <t>Bourgogne</t>
  </si>
  <si>
    <t>26</t>
  </si>
  <si>
    <t>Nord-Pas-de-Calais</t>
  </si>
  <si>
    <t>31</t>
  </si>
  <si>
    <t>Lorraine</t>
  </si>
  <si>
    <t>41</t>
  </si>
  <si>
    <t>Alsace</t>
  </si>
  <si>
    <t>42</t>
  </si>
  <si>
    <t>Franche-Comté</t>
  </si>
  <si>
    <t>43</t>
  </si>
  <si>
    <t>Pays de la Loire</t>
  </si>
  <si>
    <t>52</t>
  </si>
  <si>
    <t>Bretagne</t>
  </si>
  <si>
    <t>53</t>
  </si>
  <si>
    <t>Poitou-Charentes</t>
  </si>
  <si>
    <t>54</t>
  </si>
  <si>
    <t>Aquitaine</t>
  </si>
  <si>
    <t>72</t>
  </si>
  <si>
    <t>Midi-Pyrénées</t>
  </si>
  <si>
    <t>73</t>
  </si>
  <si>
    <t>Limousin</t>
  </si>
  <si>
    <t>74</t>
  </si>
  <si>
    <t>Rhône-Alpes</t>
  </si>
  <si>
    <t>82</t>
  </si>
  <si>
    <t>Auvergne</t>
  </si>
  <si>
    <t>83</t>
  </si>
  <si>
    <t>Languedoc-Roussillon</t>
  </si>
  <si>
    <t>91</t>
  </si>
  <si>
    <t>PACA</t>
  </si>
  <si>
    <t>93</t>
  </si>
  <si>
    <t>Corse</t>
  </si>
  <si>
    <t>94</t>
  </si>
  <si>
    <t>Ensemble</t>
  </si>
  <si>
    <t>Île-de-France</t>
  </si>
  <si>
    <t>Bourgogne-Franche-Comté</t>
  </si>
  <si>
    <t>27</t>
  </si>
  <si>
    <t>Normandie</t>
  </si>
  <si>
    <t>28</t>
  </si>
  <si>
    <t>32</t>
  </si>
  <si>
    <t>44</t>
  </si>
  <si>
    <t>75</t>
  </si>
  <si>
    <t>76</t>
  </si>
  <si>
    <t>Auvergne-Rhône-Alpes</t>
  </si>
  <si>
    <t>84</t>
  </si>
  <si>
    <t>Provence-Alpes-Côte d'Azur</t>
  </si>
  <si>
    <t xml:space="preserve">Chercheurs des EPIC </t>
  </si>
  <si>
    <t>Chercheurs des entreprises</t>
  </si>
  <si>
    <t>Chercheurs des EPST et Ministères</t>
  </si>
  <si>
    <t>Ensemble des chercheurs</t>
  </si>
  <si>
    <t>Anciennes régions administratives</t>
  </si>
  <si>
    <t>non ventilé</t>
  </si>
  <si>
    <t>étranger</t>
  </si>
  <si>
    <t>Grand Est</t>
  </si>
  <si>
    <t>Occitanie</t>
  </si>
  <si>
    <t>Hauts-de-France</t>
  </si>
  <si>
    <t>Nouvelle-Aquitaine</t>
  </si>
  <si>
    <t>Ensemble France</t>
  </si>
  <si>
    <t>Ensemble France ventilé</t>
  </si>
  <si>
    <t>Effectifs de R&amp;D entreprises</t>
  </si>
  <si>
    <t>** Universités et établissements d'enseignement supérieur ; Centres hospitaliers (CHU, CLCC) ; voir III.1</t>
  </si>
  <si>
    <t>PP dec 2015, prévisionnel Insee</t>
  </si>
  <si>
    <t>Emploi régional (salarié et non salarié)
2015</t>
  </si>
  <si>
    <t>PACA + CORSE</t>
  </si>
  <si>
    <t>Enquête Ecoles doctorales 2016-2017</t>
  </si>
  <si>
    <t>Effectifs de R&amp;D en 2015, par catégorie, région et type d'établissement</t>
  </si>
  <si>
    <t>Répartition en % des effectifs de R&amp;D, par catégorie, région et type d'établissement, en 2015</t>
  </si>
  <si>
    <t>Sources :</t>
  </si>
  <si>
    <t xml:space="preserve"> enquêtes R&amp;D : 2015 semi définitif</t>
  </si>
  <si>
    <t>Dénominateur : Emploi salarié non-salarié en dec 2015, prévisionnel Insee</t>
  </si>
  <si>
    <t>Notes :</t>
  </si>
  <si>
    <t>* Enseignement supérieur et organismes, hors ISBL</t>
  </si>
  <si>
    <t>Chercheurs du secteur public *</t>
  </si>
  <si>
    <t>Chercheurs des organismes ***</t>
  </si>
  <si>
    <t>Les % figurent dans l'onglet suivant %</t>
  </si>
  <si>
    <t>*** Organismes : EPST, EPIC et Ministères, hors ISBL</t>
  </si>
  <si>
    <t>**** Ensemble des inscrits, selon la région de l'école doctorale</t>
  </si>
  <si>
    <t>Ensemble effectifs de R&amp;D, chercheurs et soutien, administrations + entreprises</t>
  </si>
  <si>
    <t>Outremer *****</t>
  </si>
  <si>
    <t>***** Régions, départements, collectivités territoriales uniques et celles à statuts particuliers</t>
  </si>
  <si>
    <t>Effectifs en ETP recherche en 2015</t>
  </si>
  <si>
    <r>
      <t>Nouvelles régions administratives</t>
    </r>
    <r>
      <rPr>
        <sz val="9"/>
        <rFont val="Arial"/>
        <family val="2"/>
      </rPr>
      <t xml:space="preserve"> 
Loi n° 2015-29 du 16 janvier 2015</t>
    </r>
  </si>
  <si>
    <r>
      <t xml:space="preserve">Effectifs de doctorants **** </t>
    </r>
    <r>
      <rPr>
        <b/>
        <u/>
        <sz val="9"/>
        <rFont val="Arial"/>
        <family val="2"/>
      </rPr>
      <t>en 2016-2017</t>
    </r>
  </si>
  <si>
    <r>
      <t xml:space="preserve">Répartition des doctorants *** </t>
    </r>
    <r>
      <rPr>
        <b/>
        <u/>
        <sz val="9"/>
        <rFont val="Arial"/>
        <family val="2"/>
      </rPr>
      <t>en 2016-2017</t>
    </r>
  </si>
  <si>
    <r>
      <rPr>
        <b/>
        <sz val="9"/>
        <rFont val="Arial"/>
        <family val="2"/>
      </rPr>
      <t xml:space="preserve">Effectifs de R&amp;D / emploi salarié et non salarié </t>
    </r>
    <r>
      <rPr>
        <sz val="9"/>
        <rFont val="Arial"/>
        <family val="2"/>
      </rPr>
      <t xml:space="preserve">
(pour mille) ‰</t>
    </r>
  </si>
  <si>
    <r>
      <t xml:space="preserve">Effectifs de chercheurs / emploi salarié et non salarié 
</t>
    </r>
    <r>
      <rPr>
        <sz val="9"/>
        <rFont val="Arial"/>
        <family val="2"/>
      </rPr>
      <t>(pour mille) ‰</t>
    </r>
  </si>
  <si>
    <r>
      <t xml:space="preserve">Part des entreprises dans l'effectif de chercheurs
 </t>
    </r>
    <r>
      <rPr>
        <sz val="9"/>
        <rFont val="Arial"/>
        <family val="2"/>
      </rPr>
      <t>(ETP recherche) %</t>
    </r>
  </si>
  <si>
    <r>
      <t xml:space="preserve">Part des entreprises dans l'effectif de R&amp;D
 </t>
    </r>
    <r>
      <rPr>
        <sz val="9"/>
        <rFont val="Arial"/>
        <family val="2"/>
      </rPr>
      <t>(ETP recherche) %</t>
    </r>
  </si>
  <si>
    <r>
      <t>Répartition des effectifs en 2015</t>
    </r>
    <r>
      <rPr>
        <sz val="10"/>
        <rFont val="Arial"/>
        <family val="2"/>
      </rPr>
      <t xml:space="preserve"> (en % d'ETP)</t>
    </r>
  </si>
  <si>
    <t xml:space="preserve">Etablissements d'enseignement supérieur et de recherche ** : Enseignants-chercheurs, IGR et contractuels </t>
  </si>
  <si>
    <t>MESRI-SIES, EES 2018</t>
  </si>
  <si>
    <t>L’état de l’emploi scientifique en France</t>
  </si>
  <si>
    <r>
      <t xml:space="preserve">Publication biennale de l'Enseignement supérieur, de la Recherche et de l'Innovation [EES 2018]
</t>
    </r>
    <r>
      <rPr>
        <b/>
        <sz val="10"/>
        <rFont val="Arial"/>
        <family val="2"/>
      </rPr>
      <t>Pour plus d'information sur les notions et les sigles rencontrées, se reporter au rapport intégral.</t>
    </r>
  </si>
  <si>
    <t>Contenu du classeur</t>
  </si>
  <si>
    <t>Feuille</t>
  </si>
  <si>
    <t>Titre des tableaux ou graphiques</t>
  </si>
  <si>
    <t>Définitions</t>
  </si>
  <si>
    <t>Signes conventionnels utilisés</t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</si>
  <si>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</si>
  <si>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</si>
  <si>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</si>
  <si>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</si>
  <si>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r>
      <rPr>
        <b/>
        <sz val="8"/>
        <rFont val="Arial"/>
        <family val="2"/>
      </rPr>
      <t>(r)</t>
    </r>
    <r>
      <rPr>
        <sz val="8"/>
        <rFont val="Arial"/>
        <family val="2"/>
      </rPr>
      <t xml:space="preserve"> Données révisées par rapport à l’édition précédente</t>
    </r>
  </si>
  <si>
    <t>Nous vous remercions d’adresser vos observations  
et suggestions éventuelles à : 
emploi.scientifique@recherche.gouv.fr</t>
  </si>
  <si>
    <t xml:space="preserve">V. La répartition géographique de l'emploi scientifique en France 
</t>
  </si>
  <si>
    <t>Effectifs</t>
  </si>
  <si>
    <t>% et ratio calculés</t>
  </si>
  <si>
    <r>
      <rPr>
        <b/>
        <sz val="9"/>
        <rFont val="Arial"/>
        <family val="2"/>
      </rPr>
      <t xml:space="preserve">Répartition des effectifs </t>
    </r>
    <r>
      <rPr>
        <sz val="9"/>
        <rFont val="Arial"/>
        <family val="2"/>
      </rPr>
      <t>(en % d'ETP)</t>
    </r>
  </si>
  <si>
    <r>
      <rPr>
        <b/>
        <sz val="9"/>
        <rFont val="Arial"/>
        <family val="2"/>
      </rPr>
      <t>Effectifs de doctorants ****</t>
    </r>
    <r>
      <rPr>
        <b/>
        <u/>
        <sz val="9"/>
        <rFont val="Arial"/>
        <family val="2"/>
      </rPr>
      <t xml:space="preserve"> en 2016-2017</t>
    </r>
  </si>
  <si>
    <r>
      <rPr>
        <b/>
        <sz val="8"/>
        <color rgb="FF000000"/>
        <rFont val="Arial"/>
        <family val="2"/>
      </rPr>
      <t xml:space="preserve">Chercheurs du secteur public </t>
    </r>
    <r>
      <rPr>
        <sz val="8"/>
        <color rgb="FF000000"/>
        <rFont val="Arial"/>
        <family val="2"/>
      </rPr>
      <t xml:space="preserve"> : Enseignement supérieur et organismes, hors ISBL</t>
    </r>
  </si>
  <si>
    <r>
      <rPr>
        <b/>
        <sz val="8"/>
        <rFont val="Arial"/>
        <family val="2"/>
      </rPr>
      <t xml:space="preserve">Etablissements d'enseignement supérieur et de recherche </t>
    </r>
    <r>
      <rPr>
        <sz val="8"/>
        <rFont val="Arial"/>
        <family val="2"/>
      </rPr>
      <t>: Universités et établissements d'enseignement supérieur ; Centres hospitaliers (CHU, CLCC) ; voir III.1</t>
    </r>
  </si>
  <si>
    <r>
      <rPr>
        <b/>
        <sz val="8"/>
        <rFont val="Arial"/>
        <family val="2"/>
      </rPr>
      <t>Outremer :</t>
    </r>
    <r>
      <rPr>
        <sz val="8"/>
        <rFont val="Arial"/>
        <family val="2"/>
      </rPr>
      <t xml:space="preserve"> Régions, départements, collectivités territoriales uniques et celles à statuts particuliers</t>
    </r>
  </si>
  <si>
    <r>
      <rPr>
        <b/>
        <sz val="8"/>
        <rFont val="Arial"/>
        <family val="2"/>
      </rPr>
      <t>Effectifs de doctorants :</t>
    </r>
    <r>
      <rPr>
        <sz val="8"/>
        <rFont val="Arial"/>
        <family val="2"/>
      </rPr>
      <t xml:space="preserve"> Ensemble des inscrits, selon la région de l'école doctorale</t>
    </r>
  </si>
  <si>
    <r>
      <rPr>
        <b/>
        <sz val="8"/>
        <rFont val="Arial"/>
        <family val="2"/>
      </rPr>
      <t xml:space="preserve">Chercheurs des organismes : </t>
    </r>
    <r>
      <rPr>
        <sz val="8"/>
        <rFont val="Arial"/>
        <family val="2"/>
      </rPr>
      <t>Organismes : EPST, EPIC et Ministères, hors ISBL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</si>
</sst>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#,##0.000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9"/>
      <color rgb="FFFF000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u/>
      <sz val="9"/>
      <name val="Arial"/>
      <family val="2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8"/>
      <color theme="1"/>
      <name val="MS Sans Serif"/>
      <family val="2"/>
    </font>
    <font>
      <sz val="10"/>
      <name val="MS Sans Serif"/>
      <family val="2"/>
    </font>
    <font>
      <b/>
      <sz val="11"/>
      <name val="Arial"/>
      <family val="2"/>
    </font>
    <font>
      <u/>
      <sz val="10"/>
      <color rgb="FF0000FF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8"/>
      <color rgb="FF000000"/>
      <name val="Arial"/>
      <family val="2"/>
    </font>
    <font>
      <sz val="10"/>
      <color rgb="FF0000FF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0" fontId="22" fillId="0" borderId="0"/>
    <xf numFmtId="0" fontId="2" fillId="0" borderId="0"/>
    <xf numFmtId="0" fontId="24" fillId="0" borderId="0" applyNumberFormat="0" applyFill="0" applyBorder="0" applyAlignment="0" applyProtection="0"/>
  </cellStyleXfs>
  <cellXfs count="214">
    <xf numFmtId="0" fontId="0" fillId="0" borderId="0" xfId="0"/>
    <xf numFmtId="0" fontId="4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center" vertical="top" wrapText="1"/>
    </xf>
    <xf numFmtId="0" fontId="1" fillId="0" borderId="0" xfId="3" applyFont="1" applyBorder="1" applyAlignment="1">
      <alignment horizontal="center" vertical="top" wrapText="1"/>
    </xf>
    <xf numFmtId="0" fontId="7" fillId="0" borderId="0" xfId="0" applyFont="1"/>
    <xf numFmtId="1" fontId="0" fillId="0" borderId="0" xfId="0" applyNumberFormat="1" applyBorder="1" applyAlignment="1">
      <alignment horizontal="center" vertical="top" wrapText="1"/>
    </xf>
    <xf numFmtId="1" fontId="1" fillId="0" borderId="0" xfId="3" applyNumberFormat="1" applyFont="1" applyBorder="1" applyAlignment="1">
      <alignment horizontal="center" vertical="top" wrapText="1"/>
    </xf>
    <xf numFmtId="1" fontId="6" fillId="0" borderId="0" xfId="3" applyNumberFormat="1" applyFont="1" applyFill="1" applyBorder="1" applyAlignment="1">
      <alignment horizontal="left" indent="1"/>
    </xf>
    <xf numFmtId="0" fontId="0" fillId="2" borderId="0" xfId="0" applyFill="1"/>
    <xf numFmtId="3" fontId="8" fillId="0" borderId="0" xfId="1" applyNumberFormat="1" applyFont="1" applyBorder="1"/>
    <xf numFmtId="1" fontId="1" fillId="0" borderId="0" xfId="3" applyNumberFormat="1" applyFont="1" applyFill="1" applyBorder="1" applyAlignment="1">
      <alignment horizontal="center" vertical="top" wrapText="1"/>
    </xf>
    <xf numFmtId="3" fontId="7" fillId="0" borderId="1" xfId="1" applyNumberFormat="1" applyFont="1" applyBorder="1"/>
    <xf numFmtId="3" fontId="0" fillId="0" borderId="0" xfId="0" applyNumberFormat="1"/>
    <xf numFmtId="3" fontId="7" fillId="0" borderId="6" xfId="1" applyNumberFormat="1" applyFont="1" applyFill="1" applyBorder="1" applyAlignment="1">
      <alignment horizontal="right" vertical="center"/>
    </xf>
    <xf numFmtId="3" fontId="8" fillId="0" borderId="14" xfId="1" applyNumberFormat="1" applyFont="1" applyBorder="1"/>
    <xf numFmtId="3" fontId="7" fillId="0" borderId="18" xfId="1" applyNumberFormat="1" applyFont="1" applyFill="1" applyBorder="1"/>
    <xf numFmtId="3" fontId="8" fillId="0" borderId="17" xfId="1" applyNumberFormat="1" applyFont="1" applyBorder="1"/>
    <xf numFmtId="3" fontId="8" fillId="0" borderId="21" xfId="1" applyNumberFormat="1" applyFont="1" applyBorder="1"/>
    <xf numFmtId="0" fontId="0" fillId="3" borderId="17" xfId="0" applyFill="1" applyBorder="1"/>
    <xf numFmtId="3" fontId="7" fillId="0" borderId="20" xfId="1" applyNumberFormat="1" applyFont="1" applyFill="1" applyBorder="1"/>
    <xf numFmtId="3" fontId="7" fillId="0" borderId="22" xfId="1" applyNumberFormat="1" applyFont="1" applyFill="1" applyBorder="1"/>
    <xf numFmtId="165" fontId="7" fillId="0" borderId="22" xfId="1" applyNumberFormat="1" applyFont="1" applyFill="1" applyBorder="1"/>
    <xf numFmtId="165" fontId="7" fillId="0" borderId="18" xfId="1" applyNumberFormat="1" applyFont="1" applyFill="1" applyBorder="1"/>
    <xf numFmtId="3" fontId="7" fillId="0" borderId="24" xfId="1" applyNumberFormat="1" applyFont="1" applyBorder="1"/>
    <xf numFmtId="0" fontId="8" fillId="0" borderId="2" xfId="0" applyFont="1" applyBorder="1"/>
    <xf numFmtId="0" fontId="7" fillId="0" borderId="2" xfId="0" applyFont="1" applyBorder="1"/>
    <xf numFmtId="3" fontId="7" fillId="0" borderId="6" xfId="1" applyNumberFormat="1" applyFont="1" applyBorder="1"/>
    <xf numFmtId="0" fontId="7" fillId="0" borderId="18" xfId="0" applyFont="1" applyBorder="1"/>
    <xf numFmtId="3" fontId="7" fillId="0" borderId="20" xfId="1" applyNumberFormat="1" applyFont="1" applyFill="1" applyBorder="1" applyAlignment="1">
      <alignment horizontal="left" vertical="center"/>
    </xf>
    <xf numFmtId="3" fontId="7" fillId="0" borderId="18" xfId="1" applyNumberFormat="1" applyFont="1" applyBorder="1" applyAlignment="1">
      <alignment horizontal="left"/>
    </xf>
    <xf numFmtId="0" fontId="8" fillId="0" borderId="17" xfId="0" applyFont="1" applyBorder="1"/>
    <xf numFmtId="0" fontId="8" fillId="0" borderId="21" xfId="0" applyFont="1" applyBorder="1"/>
    <xf numFmtId="0" fontId="7" fillId="0" borderId="17" xfId="0" applyFont="1" applyBorder="1"/>
    <xf numFmtId="0" fontId="7" fillId="0" borderId="20" xfId="0" applyFont="1" applyBorder="1"/>
    <xf numFmtId="0" fontId="7" fillId="0" borderId="22" xfId="0" applyFont="1" applyBorder="1"/>
    <xf numFmtId="164" fontId="7" fillId="0" borderId="22" xfId="1" applyNumberFormat="1" applyFont="1" applyBorder="1"/>
    <xf numFmtId="164" fontId="7" fillId="0" borderId="18" xfId="1" applyNumberFormat="1" applyFont="1" applyBorder="1"/>
    <xf numFmtId="0" fontId="7" fillId="0" borderId="21" xfId="0" applyFont="1" applyBorder="1"/>
    <xf numFmtId="164" fontId="8" fillId="0" borderId="21" xfId="1" applyNumberFormat="1" applyFont="1" applyBorder="1"/>
    <xf numFmtId="164" fontId="7" fillId="0" borderId="29" xfId="1" applyNumberFormat="1" applyFont="1" applyBorder="1"/>
    <xf numFmtId="3" fontId="7" fillId="0" borderId="20" xfId="1" applyNumberFormat="1" applyFont="1" applyBorder="1"/>
    <xf numFmtId="3" fontId="7" fillId="0" borderId="18" xfId="1" applyNumberFormat="1" applyFont="1" applyBorder="1"/>
    <xf numFmtId="3" fontId="7" fillId="0" borderId="22" xfId="1" applyNumberFormat="1" applyFont="1" applyBorder="1"/>
    <xf numFmtId="0" fontId="13" fillId="0" borderId="0" xfId="0" applyFont="1"/>
    <xf numFmtId="0" fontId="3" fillId="2" borderId="0" xfId="0" applyFont="1" applyFill="1" applyBorder="1" applyAlignment="1">
      <alignment horizontal="right"/>
    </xf>
    <xf numFmtId="1" fontId="7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2" xfId="0" applyFill="1" applyBorder="1"/>
    <xf numFmtId="164" fontId="7" fillId="0" borderId="23" xfId="1" applyNumberFormat="1" applyFont="1" applyBorder="1"/>
    <xf numFmtId="164" fontId="7" fillId="0" borderId="7" xfId="1" applyNumberFormat="1" applyFont="1" applyBorder="1"/>
    <xf numFmtId="164" fontId="8" fillId="0" borderId="13" xfId="1" applyNumberFormat="1" applyFont="1" applyBorder="1"/>
    <xf numFmtId="164" fontId="7" fillId="0" borderId="25" xfId="1" applyNumberFormat="1" applyFont="1" applyBorder="1"/>
    <xf numFmtId="164" fontId="7" fillId="0" borderId="8" xfId="1" applyNumberFormat="1" applyFont="1" applyBorder="1"/>
    <xf numFmtId="164" fontId="8" fillId="0" borderId="15" xfId="1" applyNumberFormat="1" applyFont="1" applyBorder="1"/>
    <xf numFmtId="165" fontId="7" fillId="0" borderId="23" xfId="1" applyNumberFormat="1" applyFont="1" applyBorder="1"/>
    <xf numFmtId="165" fontId="7" fillId="0" borderId="25" xfId="1" applyNumberFormat="1" applyFont="1" applyBorder="1"/>
    <xf numFmtId="165" fontId="7" fillId="0" borderId="7" xfId="1" applyNumberFormat="1" applyFont="1" applyBorder="1"/>
    <xf numFmtId="165" fontId="7" fillId="0" borderId="8" xfId="1" applyNumberFormat="1" applyFont="1" applyBorder="1"/>
    <xf numFmtId="165" fontId="8" fillId="0" borderId="13" xfId="1" applyNumberFormat="1" applyFont="1" applyBorder="1"/>
    <xf numFmtId="165" fontId="8" fillId="0" borderId="15" xfId="1" applyNumberFormat="1" applyFont="1" applyBorder="1"/>
    <xf numFmtId="3" fontId="7" fillId="0" borderId="5" xfId="1" applyNumberFormat="1" applyFont="1" applyFill="1" applyBorder="1" applyAlignment="1">
      <alignment horizontal="right" vertical="center"/>
    </xf>
    <xf numFmtId="164" fontId="7" fillId="0" borderId="0" xfId="0" applyNumberFormat="1" applyFont="1"/>
    <xf numFmtId="3" fontId="3" fillId="0" borderId="17" xfId="0" applyNumberFormat="1" applyFont="1" applyBorder="1"/>
    <xf numFmtId="3" fontId="14" fillId="3" borderId="6" xfId="1" applyNumberFormat="1" applyFont="1" applyFill="1" applyBorder="1" applyAlignment="1">
      <alignment horizontal="right" vertical="center"/>
    </xf>
    <xf numFmtId="3" fontId="14" fillId="3" borderId="20" xfId="1" applyNumberFormat="1" applyFont="1" applyFill="1" applyBorder="1" applyAlignment="1">
      <alignment horizontal="right" vertical="center"/>
    </xf>
    <xf numFmtId="3" fontId="14" fillId="3" borderId="1" xfId="1" applyNumberFormat="1" applyFont="1" applyFill="1" applyBorder="1"/>
    <xf numFmtId="1" fontId="14" fillId="3" borderId="18" xfId="1" applyNumberFormat="1" applyFont="1" applyFill="1" applyBorder="1"/>
    <xf numFmtId="0" fontId="7" fillId="2" borderId="18" xfId="0" applyFont="1" applyFill="1" applyBorder="1"/>
    <xf numFmtId="164" fontId="7" fillId="0" borderId="9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66" fontId="7" fillId="0" borderId="9" xfId="1" applyNumberFormat="1" applyFont="1" applyFill="1" applyBorder="1" applyAlignment="1">
      <alignment horizontal="right" vertical="center"/>
    </xf>
    <xf numFmtId="166" fontId="7" fillId="0" borderId="10" xfId="1" applyNumberFormat="1" applyFont="1" applyFill="1" applyBorder="1" applyAlignment="1">
      <alignment horizontal="right" vertical="center"/>
    </xf>
    <xf numFmtId="164" fontId="7" fillId="0" borderId="19" xfId="1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right" vertical="top"/>
    </xf>
    <xf numFmtId="3" fontId="7" fillId="0" borderId="18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3" fontId="7" fillId="0" borderId="8" xfId="1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1" fontId="4" fillId="0" borderId="0" xfId="0" applyNumberFormat="1" applyFont="1" applyBorder="1" applyAlignment="1">
      <alignment horizontal="center" vertical="top" wrapText="1"/>
    </xf>
    <xf numFmtId="1" fontId="16" fillId="0" borderId="0" xfId="3" applyNumberFormat="1" applyFont="1" applyBorder="1" applyAlignment="1">
      <alignment horizontal="center" vertical="top" wrapText="1"/>
    </xf>
    <xf numFmtId="0" fontId="17" fillId="0" borderId="0" xfId="0" applyFont="1"/>
    <xf numFmtId="0" fontId="14" fillId="3" borderId="17" xfId="0" applyFont="1" applyFill="1" applyBorder="1"/>
    <xf numFmtId="3" fontId="8" fillId="0" borderId="17" xfId="0" applyNumberFormat="1" applyFont="1" applyBorder="1"/>
    <xf numFmtId="3" fontId="8" fillId="0" borderId="21" xfId="0" applyNumberFormat="1" applyFont="1" applyBorder="1"/>
    <xf numFmtId="0" fontId="8" fillId="0" borderId="0" xfId="0" applyFont="1"/>
    <xf numFmtId="0" fontId="7" fillId="2" borderId="0" xfId="0" applyFont="1" applyFill="1"/>
    <xf numFmtId="1" fontId="7" fillId="2" borderId="0" xfId="0" applyNumberFormat="1" applyFont="1" applyFill="1" applyAlignment="1">
      <alignment horizontal="center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7" fillId="0" borderId="26" xfId="0" applyFont="1" applyBorder="1"/>
    <xf numFmtId="0" fontId="7" fillId="0" borderId="13" xfId="0" applyFont="1" applyBorder="1"/>
    <xf numFmtId="0" fontId="7" fillId="0" borderId="15" xfId="0" applyFont="1" applyBorder="1"/>
    <xf numFmtId="0" fontId="7" fillId="0" borderId="28" xfId="0" applyFont="1" applyBorder="1" applyAlignment="1">
      <alignment horizontal="right"/>
    </xf>
    <xf numFmtId="0" fontId="16" fillId="0" borderId="0" xfId="3" applyFont="1" applyBorder="1" applyAlignment="1">
      <alignment horizontal="center" vertical="top" wrapText="1"/>
    </xf>
    <xf numFmtId="164" fontId="7" fillId="0" borderId="24" xfId="1" applyNumberFormat="1" applyFont="1" applyBorder="1"/>
    <xf numFmtId="164" fontId="7" fillId="0" borderId="1" xfId="1" applyNumberFormat="1" applyFont="1" applyBorder="1"/>
    <xf numFmtId="164" fontId="7" fillId="0" borderId="5" xfId="1" applyNumberFormat="1" applyFont="1" applyFill="1" applyBorder="1" applyAlignment="1">
      <alignment horizontal="right" vertical="center"/>
    </xf>
    <xf numFmtId="164" fontId="8" fillId="0" borderId="14" xfId="1" applyNumberFormat="1" applyFont="1" applyBorder="1"/>
    <xf numFmtId="0" fontId="8" fillId="4" borderId="21" xfId="0" applyFont="1" applyFill="1" applyBorder="1" applyAlignment="1">
      <alignment horizontal="center" vertical="center" wrapText="1"/>
    </xf>
    <xf numFmtId="1" fontId="8" fillId="4" borderId="13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1" fontId="8" fillId="4" borderId="31" xfId="0" applyNumberFormat="1" applyFont="1" applyFill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1" fontId="8" fillId="4" borderId="14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" fontId="8" fillId="4" borderId="16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9" fillId="4" borderId="16" xfId="3" applyFont="1" applyFill="1" applyBorder="1" applyAlignment="1">
      <alignment horizontal="center" vertical="top" wrapText="1"/>
    </xf>
    <xf numFmtId="0" fontId="3" fillId="4" borderId="16" xfId="0" applyFont="1" applyFill="1" applyBorder="1"/>
    <xf numFmtId="0" fontId="10" fillId="4" borderId="16" xfId="0" applyFont="1" applyFill="1" applyBorder="1" applyAlignment="1">
      <alignment vertical="top"/>
    </xf>
    <xf numFmtId="1" fontId="11" fillId="4" borderId="16" xfId="0" applyNumberFormat="1" applyFont="1" applyFill="1" applyBorder="1" applyAlignment="1">
      <alignment horizontal="center"/>
    </xf>
    <xf numFmtId="0" fontId="3" fillId="4" borderId="26" xfId="0" applyFont="1" applyFill="1" applyBorder="1"/>
    <xf numFmtId="0" fontId="3" fillId="4" borderId="28" xfId="0" applyFont="1" applyFill="1" applyBorder="1"/>
    <xf numFmtId="3" fontId="7" fillId="0" borderId="19" xfId="1" applyNumberFormat="1" applyFont="1" applyFill="1" applyBorder="1" applyAlignment="1">
      <alignment horizontal="right" vertical="center"/>
    </xf>
    <xf numFmtId="3" fontId="7" fillId="0" borderId="20" xfId="1" applyNumberFormat="1" applyFont="1" applyFill="1" applyBorder="1" applyAlignment="1">
      <alignment horizontal="right" vertical="center"/>
    </xf>
    <xf numFmtId="1" fontId="7" fillId="2" borderId="2" xfId="0" applyNumberFormat="1" applyFont="1" applyFill="1" applyBorder="1" applyAlignment="1">
      <alignment horizontal="center" vertical="top" wrapText="1"/>
    </xf>
    <xf numFmtId="0" fontId="7" fillId="0" borderId="17" xfId="0" quotePrefix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16" xfId="0" quotePrefix="1" applyFont="1" applyBorder="1" applyAlignment="1">
      <alignment horizontal="center"/>
    </xf>
    <xf numFmtId="0" fontId="7" fillId="2" borderId="19" xfId="0" applyFont="1" applyFill="1" applyBorder="1"/>
    <xf numFmtId="0" fontId="0" fillId="2" borderId="3" xfId="0" applyFont="1" applyFill="1" applyBorder="1"/>
    <xf numFmtId="0" fontId="0" fillId="2" borderId="31" xfId="0" applyFill="1" applyBorder="1"/>
    <xf numFmtId="0" fontId="8" fillId="4" borderId="31" xfId="0" applyFont="1" applyFill="1" applyBorder="1" applyAlignment="1">
      <alignment horizontal="center" vertical="center" wrapText="1"/>
    </xf>
    <xf numFmtId="0" fontId="18" fillId="0" borderId="14" xfId="0" applyFont="1" applyBorder="1" applyAlignment="1"/>
    <xf numFmtId="0" fontId="0" fillId="0" borderId="14" xfId="0" applyBorder="1"/>
    <xf numFmtId="0" fontId="4" fillId="0" borderId="14" xfId="0" applyFont="1" applyBorder="1"/>
    <xf numFmtId="1" fontId="0" fillId="0" borderId="14" xfId="0" applyNumberFormat="1" applyBorder="1"/>
    <xf numFmtId="1" fontId="0" fillId="0" borderId="14" xfId="0" applyNumberFormat="1" applyFill="1" applyBorder="1"/>
    <xf numFmtId="0" fontId="0" fillId="0" borderId="30" xfId="0" applyBorder="1"/>
    <xf numFmtId="0" fontId="0" fillId="2" borderId="31" xfId="0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0" fontId="10" fillId="4" borderId="28" xfId="0" applyFont="1" applyFill="1" applyBorder="1" applyAlignment="1">
      <alignment vertical="top"/>
    </xf>
    <xf numFmtId="0" fontId="21" fillId="0" borderId="0" xfId="3" applyFont="1" applyFill="1" applyBorder="1" applyAlignment="1">
      <alignment horizontal="left" vertical="top"/>
    </xf>
    <xf numFmtId="0" fontId="20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167" fontId="0" fillId="0" borderId="0" xfId="0" applyNumberFormat="1"/>
    <xf numFmtId="164" fontId="20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49" fontId="2" fillId="0" borderId="0" xfId="4" applyNumberFormat="1" applyFont="1"/>
    <xf numFmtId="49" fontId="2" fillId="0" borderId="0" xfId="4" applyNumberFormat="1" applyFont="1" applyAlignment="1">
      <alignment wrapText="1"/>
    </xf>
    <xf numFmtId="49" fontId="23" fillId="0" borderId="0" xfId="4" applyNumberFormat="1" applyFont="1" applyAlignment="1">
      <alignment horizontal="center"/>
    </xf>
    <xf numFmtId="0" fontId="8" fillId="0" borderId="2" xfId="5" applyFont="1" applyBorder="1"/>
    <xf numFmtId="0" fontId="8" fillId="0" borderId="2" xfId="5" applyFont="1" applyBorder="1" applyAlignment="1">
      <alignment horizontal="center"/>
    </xf>
    <xf numFmtId="0" fontId="24" fillId="0" borderId="0" xfId="6" applyBorder="1"/>
    <xf numFmtId="0" fontId="7" fillId="0" borderId="0" xfId="0" applyFont="1" applyBorder="1"/>
    <xf numFmtId="49" fontId="4" fillId="0" borderId="0" xfId="4" applyNumberFormat="1" applyFont="1"/>
    <xf numFmtId="49" fontId="4" fillId="0" borderId="0" xfId="4" applyNumberFormat="1" applyFont="1" applyAlignment="1">
      <alignment horizontal="center" wrapText="1"/>
    </xf>
    <xf numFmtId="0" fontId="15" fillId="4" borderId="21" xfId="0" applyFont="1" applyFill="1" applyBorder="1" applyAlignment="1">
      <alignment horizontal="center" vertical="center" wrapText="1"/>
    </xf>
    <xf numFmtId="49" fontId="25" fillId="0" borderId="0" xfId="4" applyNumberFormat="1" applyFont="1" applyAlignment="1">
      <alignment vertical="center"/>
    </xf>
    <xf numFmtId="49" fontId="25" fillId="0" borderId="0" xfId="4" applyNumberFormat="1" applyFont="1" applyAlignment="1">
      <alignment vertical="center" wrapText="1"/>
    </xf>
    <xf numFmtId="0" fontId="29" fillId="0" borderId="2" xfId="6" applyFont="1" applyBorder="1"/>
    <xf numFmtId="49" fontId="27" fillId="5" borderId="0" xfId="4" applyNumberFormat="1" applyFont="1" applyFill="1" applyAlignment="1">
      <alignment horizontal="left"/>
    </xf>
    <xf numFmtId="49" fontId="18" fillId="0" borderId="0" xfId="4" applyNumberFormat="1" applyFont="1" applyAlignment="1">
      <alignment horizontal="center"/>
    </xf>
    <xf numFmtId="0" fontId="23" fillId="0" borderId="0" xfId="4" applyFont="1" applyAlignment="1">
      <alignment horizontal="center"/>
    </xf>
    <xf numFmtId="49" fontId="2" fillId="0" borderId="0" xfId="4" applyNumberFormat="1" applyFont="1" applyAlignment="1">
      <alignment horizontal="center" wrapText="1"/>
    </xf>
    <xf numFmtId="49" fontId="30" fillId="0" borderId="0" xfId="4" applyNumberFormat="1" applyFont="1" applyAlignment="1">
      <alignment horizontal="center" vertical="center" wrapText="1"/>
    </xf>
    <xf numFmtId="49" fontId="30" fillId="0" borderId="0" xfId="4" applyNumberFormat="1" applyFont="1" applyAlignment="1">
      <alignment horizontal="center" vertical="center"/>
    </xf>
    <xf numFmtId="49" fontId="27" fillId="5" borderId="14" xfId="4" applyNumberFormat="1" applyFont="1" applyFill="1" applyBorder="1" applyAlignment="1">
      <alignment horizontal="left"/>
    </xf>
    <xf numFmtId="0" fontId="7" fillId="2" borderId="27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 vertical="top" wrapText="1"/>
    </xf>
    <xf numFmtId="3" fontId="7" fillId="2" borderId="19" xfId="1" applyNumberFormat="1" applyFont="1" applyFill="1" applyBorder="1" applyAlignment="1">
      <alignment horizontal="right" vertical="center"/>
    </xf>
    <xf numFmtId="3" fontId="7" fillId="2" borderId="20" xfId="1" applyNumberFormat="1" applyFont="1" applyFill="1" applyBorder="1" applyAlignment="1">
      <alignment horizontal="right" vertical="center"/>
    </xf>
    <xf numFmtId="3" fontId="7" fillId="0" borderId="19" xfId="1" applyNumberFormat="1" applyFont="1" applyFill="1" applyBorder="1" applyAlignment="1">
      <alignment horizontal="right" vertical="center"/>
    </xf>
    <xf numFmtId="3" fontId="7" fillId="0" borderId="20" xfId="1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top"/>
    </xf>
    <xf numFmtId="0" fontId="0" fillId="2" borderId="31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" fontId="7" fillId="0" borderId="26" xfId="0" applyNumberFormat="1" applyFont="1" applyBorder="1" applyAlignment="1">
      <alignment horizontal="center"/>
    </xf>
    <xf numFmtId="1" fontId="7" fillId="0" borderId="28" xfId="0" applyNumberFormat="1" applyFont="1" applyBorder="1" applyAlignment="1">
      <alignment horizontal="center"/>
    </xf>
    <xf numFmtId="164" fontId="7" fillId="0" borderId="19" xfId="1" applyNumberFormat="1" applyFont="1" applyFill="1" applyBorder="1" applyAlignment="1">
      <alignment horizontal="right" vertical="center"/>
    </xf>
    <xf numFmtId="164" fontId="7" fillId="0" borderId="20" xfId="1" applyNumberFormat="1" applyFont="1" applyFill="1" applyBorder="1" applyAlignment="1">
      <alignment horizontal="right" vertical="center"/>
    </xf>
    <xf numFmtId="1" fontId="7" fillId="0" borderId="13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166" fontId="7" fillId="0" borderId="10" xfId="1" applyNumberFormat="1" applyFont="1" applyFill="1" applyBorder="1" applyAlignment="1">
      <alignment horizontal="right" vertical="center"/>
    </xf>
    <xf numFmtId="166" fontId="7" fillId="0" borderId="12" xfId="1" applyNumberFormat="1" applyFont="1" applyFill="1" applyBorder="1" applyAlignment="1">
      <alignment horizontal="right" vertical="center"/>
    </xf>
    <xf numFmtId="1" fontId="7" fillId="2" borderId="16" xfId="0" applyNumberFormat="1" applyFont="1" applyFill="1" applyBorder="1" applyAlignment="1">
      <alignment horizontal="center" vertical="top" wrapText="1"/>
    </xf>
    <xf numFmtId="1" fontId="7" fillId="2" borderId="21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/>
    </xf>
    <xf numFmtId="166" fontId="7" fillId="0" borderId="9" xfId="1" applyNumberFormat="1" applyFont="1" applyFill="1" applyBorder="1" applyAlignment="1">
      <alignment horizontal="right" vertical="center"/>
    </xf>
    <xf numFmtId="166" fontId="7" fillId="0" borderId="11" xfId="1" applyNumberFormat="1" applyFont="1" applyFill="1" applyBorder="1" applyAlignment="1">
      <alignment horizontal="right" vertical="center"/>
    </xf>
    <xf numFmtId="164" fontId="7" fillId="2" borderId="19" xfId="1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64" fontId="7" fillId="0" borderId="12" xfId="1" applyNumberFormat="1" applyFont="1" applyFill="1" applyBorder="1" applyAlignment="1">
      <alignment horizontal="right" vertical="center"/>
    </xf>
  </cellXfs>
  <cellStyles count="7">
    <cellStyle name="Lien hypertexte" xfId="6" builtinId="8"/>
    <cellStyle name="Normal" xfId="0" builtinId="0"/>
    <cellStyle name="Normal 19" xfId="4"/>
    <cellStyle name="Normal 2" xfId="2"/>
    <cellStyle name="Normal 3" xfId="3"/>
    <cellStyle name="Normal 4 4" xfId="5"/>
    <cellStyle name="Pourcentag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showGridLines="0" workbookViewId="0">
      <selection activeCell="E24" sqref="E24"/>
    </sheetView>
  </sheetViews>
  <sheetFormatPr baseColWidth="10" defaultRowHeight="12.75" x14ac:dyDescent="0.2"/>
  <cols>
    <col min="1" max="1" width="16.28515625" customWidth="1"/>
    <col min="2" max="2" width="97.5703125" customWidth="1"/>
  </cols>
  <sheetData>
    <row r="1" spans="1:2" x14ac:dyDescent="0.2">
      <c r="A1" s="169" t="s">
        <v>102</v>
      </c>
      <c r="B1" s="169"/>
    </row>
    <row r="2" spans="1:2" x14ac:dyDescent="0.2">
      <c r="A2" s="155"/>
      <c r="B2" s="155"/>
    </row>
    <row r="3" spans="1:2" ht="15" x14ac:dyDescent="0.25">
      <c r="A3" s="170" t="s">
        <v>103</v>
      </c>
      <c r="B3" s="170"/>
    </row>
    <row r="4" spans="1:2" x14ac:dyDescent="0.2">
      <c r="A4" s="155"/>
      <c r="B4" s="156"/>
    </row>
    <row r="5" spans="1:2" x14ac:dyDescent="0.2">
      <c r="A5" s="171" t="s">
        <v>104</v>
      </c>
      <c r="B5" s="171"/>
    </row>
    <row r="6" spans="1:2" ht="15" x14ac:dyDescent="0.25">
      <c r="A6" s="155"/>
      <c r="B6" s="157"/>
    </row>
    <row r="7" spans="1:2" ht="18" x14ac:dyDescent="0.2">
      <c r="A7" s="172" t="s">
        <v>116</v>
      </c>
      <c r="B7" s="173"/>
    </row>
    <row r="8" spans="1:2" x14ac:dyDescent="0.2">
      <c r="A8" s="155"/>
      <c r="B8" s="155"/>
    </row>
    <row r="9" spans="1:2" x14ac:dyDescent="0.2">
      <c r="A9" s="174" t="s">
        <v>105</v>
      </c>
      <c r="B9" s="174"/>
    </row>
    <row r="10" spans="1:2" x14ac:dyDescent="0.2">
      <c r="A10" s="158" t="s">
        <v>106</v>
      </c>
      <c r="B10" s="159" t="s">
        <v>107</v>
      </c>
    </row>
    <row r="11" spans="1:2" x14ac:dyDescent="0.2">
      <c r="A11" s="167" t="s">
        <v>117</v>
      </c>
      <c r="B11" s="27" t="s">
        <v>77</v>
      </c>
    </row>
    <row r="12" spans="1:2" x14ac:dyDescent="0.2">
      <c r="A12" s="167" t="s">
        <v>118</v>
      </c>
      <c r="B12" s="27" t="s">
        <v>78</v>
      </c>
    </row>
    <row r="13" spans="1:2" x14ac:dyDescent="0.2">
      <c r="A13" s="160"/>
      <c r="B13" s="161"/>
    </row>
    <row r="14" spans="1:2" x14ac:dyDescent="0.2">
      <c r="A14" s="168" t="s">
        <v>108</v>
      </c>
      <c r="B14" s="168"/>
    </row>
    <row r="15" spans="1:2" x14ac:dyDescent="0.2">
      <c r="A15" s="165" t="s">
        <v>121</v>
      </c>
      <c r="B15" s="166"/>
    </row>
    <row r="16" spans="1:2" x14ac:dyDescent="0.2">
      <c r="A16" s="162" t="s">
        <v>122</v>
      </c>
      <c r="B16" s="166"/>
    </row>
    <row r="17" spans="1:2" x14ac:dyDescent="0.2">
      <c r="A17" s="162" t="s">
        <v>125</v>
      </c>
      <c r="B17" s="166"/>
    </row>
    <row r="18" spans="1:2" x14ac:dyDescent="0.2">
      <c r="A18" s="162" t="s">
        <v>124</v>
      </c>
      <c r="B18" s="166"/>
    </row>
    <row r="19" spans="1:2" x14ac:dyDescent="0.2">
      <c r="A19" s="162" t="s">
        <v>123</v>
      </c>
      <c r="B19" s="166"/>
    </row>
    <row r="20" spans="1:2" x14ac:dyDescent="0.2">
      <c r="A20" s="168" t="s">
        <v>109</v>
      </c>
      <c r="B20" s="168"/>
    </row>
    <row r="21" spans="1:2" x14ac:dyDescent="0.2">
      <c r="A21" s="162" t="s">
        <v>110</v>
      </c>
      <c r="B21" s="155"/>
    </row>
    <row r="22" spans="1:2" x14ac:dyDescent="0.2">
      <c r="A22" s="162" t="s">
        <v>111</v>
      </c>
      <c r="B22" s="155"/>
    </row>
    <row r="23" spans="1:2" x14ac:dyDescent="0.2">
      <c r="A23" s="162" t="s">
        <v>112</v>
      </c>
      <c r="B23" s="155"/>
    </row>
    <row r="24" spans="1:2" x14ac:dyDescent="0.2">
      <c r="A24" s="162" t="s">
        <v>113</v>
      </c>
      <c r="B24" s="155"/>
    </row>
    <row r="25" spans="1:2" x14ac:dyDescent="0.2">
      <c r="A25" s="162" t="s">
        <v>114</v>
      </c>
      <c r="B25" s="155"/>
    </row>
    <row r="26" spans="1:2" x14ac:dyDescent="0.2">
      <c r="A26" s="155"/>
      <c r="B26" s="162"/>
    </row>
    <row r="27" spans="1:2" ht="33.75" x14ac:dyDescent="0.2">
      <c r="A27" s="155"/>
      <c r="B27" s="163" t="s">
        <v>115</v>
      </c>
    </row>
  </sheetData>
  <mergeCells count="7">
    <mergeCell ref="A20:B20"/>
    <mergeCell ref="A1:B1"/>
    <mergeCell ref="A3:B3"/>
    <mergeCell ref="A5:B5"/>
    <mergeCell ref="A7:B7"/>
    <mergeCell ref="A9:B9"/>
    <mergeCell ref="A14:B14"/>
  </mergeCells>
  <hyperlinks>
    <hyperlink ref="A11" location="Effectifs!A1" display="Effectifs"/>
    <hyperlink ref="A12" location="'% et ratio calculés'!A1" display="% et ratio calculés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N71"/>
  <sheetViews>
    <sheetView showGridLines="0" topLeftCell="A46" zoomScaleNormal="100" workbookViewId="0">
      <selection activeCell="R24" sqref="R24"/>
    </sheetView>
  </sheetViews>
  <sheetFormatPr baseColWidth="10" defaultRowHeight="12.75" x14ac:dyDescent="0.2"/>
  <cols>
    <col min="1" max="1" width="22.28515625" customWidth="1"/>
    <col min="2" max="2" width="6.42578125" customWidth="1"/>
    <col min="3" max="3" width="18.28515625" customWidth="1"/>
    <col min="4" max="5" width="11.42578125" customWidth="1"/>
    <col min="6" max="6" width="14.5703125" customWidth="1"/>
    <col min="7" max="10" width="11.42578125" customWidth="1"/>
    <col min="11" max="11" width="11.5703125" customWidth="1"/>
    <col min="12" max="12" width="14.42578125" customWidth="1"/>
    <col min="13" max="13" width="12.5703125" customWidth="1"/>
  </cols>
  <sheetData>
    <row r="1" spans="1:14" x14ac:dyDescent="0.2">
      <c r="A1" s="183" t="s">
        <v>77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x14ac:dyDescent="0.2">
      <c r="A2" s="184" t="s">
        <v>86</v>
      </c>
      <c r="B2" s="185"/>
      <c r="C2" s="185"/>
      <c r="D2" s="138"/>
      <c r="E2" s="138"/>
      <c r="F2" s="138"/>
      <c r="G2" s="138"/>
      <c r="H2" s="138"/>
      <c r="I2" s="139"/>
      <c r="J2" s="139"/>
      <c r="K2" s="139"/>
      <c r="L2" s="139"/>
      <c r="M2" s="139"/>
    </row>
    <row r="3" spans="1:14" ht="18" x14ac:dyDescent="0.2">
      <c r="A3" s="121"/>
      <c r="B3" s="121"/>
      <c r="C3" s="181" t="s">
        <v>92</v>
      </c>
      <c r="D3" s="181"/>
      <c r="E3" s="181"/>
      <c r="F3" s="181"/>
      <c r="G3" s="181"/>
      <c r="H3" s="181"/>
      <c r="I3" s="181"/>
      <c r="J3" s="181"/>
      <c r="K3" s="181"/>
      <c r="L3" s="146"/>
      <c r="M3" s="124"/>
    </row>
    <row r="4" spans="1:14" ht="86.25" customHeight="1" x14ac:dyDescent="0.2">
      <c r="A4" s="112" t="s">
        <v>93</v>
      </c>
      <c r="B4" s="112" t="s">
        <v>0</v>
      </c>
      <c r="C4" s="116" t="s">
        <v>89</v>
      </c>
      <c r="D4" s="113" t="s">
        <v>61</v>
      </c>
      <c r="E4" s="137" t="s">
        <v>84</v>
      </c>
      <c r="F4" s="137" t="s">
        <v>101</v>
      </c>
      <c r="G4" s="137" t="s">
        <v>85</v>
      </c>
      <c r="H4" s="137" t="s">
        <v>60</v>
      </c>
      <c r="I4" s="137" t="s">
        <v>58</v>
      </c>
      <c r="J4" s="113" t="s">
        <v>59</v>
      </c>
      <c r="K4" s="116" t="s">
        <v>71</v>
      </c>
      <c r="L4" s="113" t="s">
        <v>74</v>
      </c>
      <c r="M4" s="113" t="s">
        <v>94</v>
      </c>
    </row>
    <row r="5" spans="1:14" x14ac:dyDescent="0.2">
      <c r="A5" s="35" t="s">
        <v>46</v>
      </c>
      <c r="B5" s="130" t="s">
        <v>2</v>
      </c>
      <c r="C5" s="42">
        <v>161658.50259999881</v>
      </c>
      <c r="D5" s="42">
        <v>112476.64049999947</v>
      </c>
      <c r="E5" s="28">
        <v>37543.199999999997</v>
      </c>
      <c r="F5" s="28">
        <v>18974.89</v>
      </c>
      <c r="G5" s="28">
        <v>17325.93</v>
      </c>
      <c r="H5" s="28">
        <v>11486.97</v>
      </c>
      <c r="I5" s="28">
        <v>5838.9600000000009</v>
      </c>
      <c r="J5" s="21">
        <v>74933.440499999473</v>
      </c>
      <c r="K5" s="21">
        <v>103050.82259999882</v>
      </c>
      <c r="L5" s="21">
        <v>6172832</v>
      </c>
      <c r="M5" s="21">
        <v>28470</v>
      </c>
      <c r="N5" s="14">
        <f>D5-E5-J5</f>
        <v>0</v>
      </c>
    </row>
    <row r="6" spans="1:14" x14ac:dyDescent="0.2">
      <c r="A6" s="29" t="s">
        <v>9</v>
      </c>
      <c r="B6" s="130" t="s">
        <v>10</v>
      </c>
      <c r="C6" s="43">
        <v>10795.724400000003</v>
      </c>
      <c r="D6" s="43">
        <v>5637.4850000000024</v>
      </c>
      <c r="E6" s="13">
        <v>2048.58</v>
      </c>
      <c r="F6" s="13">
        <v>1338.55</v>
      </c>
      <c r="G6" s="13">
        <v>710.03</v>
      </c>
      <c r="H6" s="13">
        <v>557</v>
      </c>
      <c r="I6" s="13">
        <v>153.03</v>
      </c>
      <c r="J6" s="17">
        <v>3588.905000000002</v>
      </c>
      <c r="K6" s="17">
        <v>6991.0344000000041</v>
      </c>
      <c r="L6" s="17">
        <v>995479</v>
      </c>
      <c r="M6" s="17">
        <v>1203</v>
      </c>
      <c r="N6" s="14">
        <f t="shared" ref="N6:N21" si="0">D6-E6-J6</f>
        <v>0</v>
      </c>
    </row>
    <row r="7" spans="1:14" x14ac:dyDescent="0.2">
      <c r="A7" s="29" t="s">
        <v>47</v>
      </c>
      <c r="B7" s="130" t="s">
        <v>48</v>
      </c>
      <c r="C7" s="43">
        <v>12590.613900000004</v>
      </c>
      <c r="D7" s="43">
        <v>6904.2556000000059</v>
      </c>
      <c r="E7" s="13">
        <v>2081.2400000000002</v>
      </c>
      <c r="F7" s="13">
        <v>1697.4500000000003</v>
      </c>
      <c r="G7" s="13">
        <v>383.79</v>
      </c>
      <c r="H7" s="13">
        <v>378.79</v>
      </c>
      <c r="I7" s="13">
        <v>5</v>
      </c>
      <c r="J7" s="17">
        <v>4823.0156000000061</v>
      </c>
      <c r="K7" s="17">
        <v>9182.4839000000029</v>
      </c>
      <c r="L7" s="17">
        <v>1081078</v>
      </c>
      <c r="M7" s="17">
        <v>1783</v>
      </c>
      <c r="N7" s="14">
        <f t="shared" si="0"/>
        <v>0</v>
      </c>
    </row>
    <row r="8" spans="1:14" x14ac:dyDescent="0.2">
      <c r="A8" s="29" t="s">
        <v>49</v>
      </c>
      <c r="B8" s="130" t="s">
        <v>50</v>
      </c>
      <c r="C8" s="43">
        <v>11618.831100000005</v>
      </c>
      <c r="D8" s="43">
        <v>6628.0188000000016</v>
      </c>
      <c r="E8" s="13">
        <v>2537.73</v>
      </c>
      <c r="F8" s="13">
        <v>2025.11</v>
      </c>
      <c r="G8" s="13">
        <v>512.62</v>
      </c>
      <c r="H8" s="13">
        <v>384.95</v>
      </c>
      <c r="I8" s="13">
        <v>127.67000000000002</v>
      </c>
      <c r="J8" s="17">
        <v>4090.2888000000012</v>
      </c>
      <c r="K8" s="17">
        <v>7531.1511000000055</v>
      </c>
      <c r="L8" s="17">
        <v>1278111</v>
      </c>
      <c r="M8" s="17">
        <v>1835</v>
      </c>
      <c r="N8" s="14">
        <f t="shared" si="0"/>
        <v>0</v>
      </c>
    </row>
    <row r="9" spans="1:14" x14ac:dyDescent="0.2">
      <c r="A9" s="29" t="s">
        <v>67</v>
      </c>
      <c r="B9" s="130" t="s">
        <v>51</v>
      </c>
      <c r="C9" s="43">
        <v>16349.759200000008</v>
      </c>
      <c r="D9" s="43">
        <v>9606.5759000000071</v>
      </c>
      <c r="E9" s="13">
        <v>5043.25</v>
      </c>
      <c r="F9" s="13">
        <v>4117.34</v>
      </c>
      <c r="G9" s="13">
        <v>925.91000000000008</v>
      </c>
      <c r="H9" s="13">
        <v>769.85</v>
      </c>
      <c r="I9" s="13">
        <v>156.06</v>
      </c>
      <c r="J9" s="17">
        <v>4563.325900000008</v>
      </c>
      <c r="K9" s="17">
        <v>8583.2892000000083</v>
      </c>
      <c r="L9" s="17">
        <v>2182754</v>
      </c>
      <c r="M9" s="17">
        <v>3417</v>
      </c>
      <c r="N9" s="14">
        <f t="shared" si="0"/>
        <v>0</v>
      </c>
    </row>
    <row r="10" spans="1:14" x14ac:dyDescent="0.2">
      <c r="A10" s="29" t="s">
        <v>65</v>
      </c>
      <c r="B10" s="130" t="s">
        <v>52</v>
      </c>
      <c r="C10" s="43">
        <v>20009.768800000013</v>
      </c>
      <c r="D10" s="43">
        <v>11675.670700000001</v>
      </c>
      <c r="E10" s="13">
        <v>6773.119999999999</v>
      </c>
      <c r="F10" s="13">
        <v>4487.1799999999994</v>
      </c>
      <c r="G10" s="13">
        <v>2122.54</v>
      </c>
      <c r="H10" s="13">
        <v>2051.87</v>
      </c>
      <c r="I10" s="13">
        <v>70.669999999999987</v>
      </c>
      <c r="J10" s="17">
        <v>4902.5507000000016</v>
      </c>
      <c r="K10" s="17">
        <v>9220.0988000000125</v>
      </c>
      <c r="L10" s="17">
        <v>2114167</v>
      </c>
      <c r="M10" s="17">
        <v>5098</v>
      </c>
      <c r="N10" s="14">
        <f t="shared" si="0"/>
        <v>0</v>
      </c>
    </row>
    <row r="11" spans="1:14" x14ac:dyDescent="0.2">
      <c r="A11" s="29" t="s">
        <v>23</v>
      </c>
      <c r="B11" s="130" t="s">
        <v>24</v>
      </c>
      <c r="C11" s="43">
        <v>14120.254600000007</v>
      </c>
      <c r="D11" s="43">
        <v>8493.8431000000128</v>
      </c>
      <c r="E11" s="13">
        <v>3479.51</v>
      </c>
      <c r="F11" s="13">
        <v>2554.58</v>
      </c>
      <c r="G11" s="13">
        <v>924.93</v>
      </c>
      <c r="H11" s="13">
        <v>764.04</v>
      </c>
      <c r="I11" s="13">
        <v>160.89000000000001</v>
      </c>
      <c r="J11" s="17">
        <v>5014.3331000000126</v>
      </c>
      <c r="K11" s="17">
        <v>8571.4146000000073</v>
      </c>
      <c r="L11" s="17">
        <v>1535099</v>
      </c>
      <c r="M11" s="17">
        <v>2347</v>
      </c>
      <c r="N11" s="14">
        <f t="shared" si="0"/>
        <v>0</v>
      </c>
    </row>
    <row r="12" spans="1:14" x14ac:dyDescent="0.2">
      <c r="A12" s="29" t="s">
        <v>25</v>
      </c>
      <c r="B12" s="130" t="s">
        <v>26</v>
      </c>
      <c r="C12" s="43">
        <v>16653.401600000005</v>
      </c>
      <c r="D12" s="43">
        <v>10896.259900000008</v>
      </c>
      <c r="E12" s="13">
        <v>4397.78</v>
      </c>
      <c r="F12" s="13">
        <v>2870.3</v>
      </c>
      <c r="G12" s="13">
        <v>1527.4799999999998</v>
      </c>
      <c r="H12" s="13">
        <v>1170.4099999999999</v>
      </c>
      <c r="I12" s="13">
        <v>357.07</v>
      </c>
      <c r="J12" s="17">
        <v>6498.4799000000085</v>
      </c>
      <c r="K12" s="17">
        <v>9223.6516000000065</v>
      </c>
      <c r="L12" s="17">
        <v>1320866</v>
      </c>
      <c r="M12" s="17">
        <v>2796</v>
      </c>
      <c r="N12" s="14">
        <f t="shared" si="0"/>
        <v>0</v>
      </c>
    </row>
    <row r="13" spans="1:14" x14ac:dyDescent="0.2">
      <c r="A13" s="29" t="s">
        <v>68</v>
      </c>
      <c r="B13" s="130" t="s">
        <v>53</v>
      </c>
      <c r="C13" s="43">
        <v>21450.156800000012</v>
      </c>
      <c r="D13" s="43">
        <v>12992.954300000016</v>
      </c>
      <c r="E13" s="13">
        <v>6373.920000000001</v>
      </c>
      <c r="F13" s="13">
        <v>4522.1500000000005</v>
      </c>
      <c r="G13" s="13">
        <v>1851.77</v>
      </c>
      <c r="H13" s="13">
        <v>1767.31</v>
      </c>
      <c r="I13" s="13">
        <v>84.460000000000008</v>
      </c>
      <c r="J13" s="17">
        <v>6619.0343000000148</v>
      </c>
      <c r="K13" s="17">
        <v>11407.966800000011</v>
      </c>
      <c r="L13" s="17">
        <v>2348160</v>
      </c>
      <c r="M13" s="17">
        <v>4826</v>
      </c>
      <c r="N13" s="14">
        <f t="shared" si="0"/>
        <v>0</v>
      </c>
    </row>
    <row r="14" spans="1:14" x14ac:dyDescent="0.2">
      <c r="A14" s="29" t="s">
        <v>66</v>
      </c>
      <c r="B14" s="130" t="s">
        <v>54</v>
      </c>
      <c r="C14" s="43">
        <v>45615.136499999971</v>
      </c>
      <c r="D14" s="43">
        <v>31060.950400000016</v>
      </c>
      <c r="E14" s="13">
        <v>13852.339999999998</v>
      </c>
      <c r="F14" s="13">
        <v>5874.53</v>
      </c>
      <c r="G14" s="13">
        <v>7977.01</v>
      </c>
      <c r="H14" s="13">
        <v>4525.5600000000004</v>
      </c>
      <c r="I14" s="13">
        <v>3451.45</v>
      </c>
      <c r="J14" s="17">
        <v>17208.610400000016</v>
      </c>
      <c r="K14" s="17">
        <v>24155.176499999972</v>
      </c>
      <c r="L14" s="17">
        <v>2232153</v>
      </c>
      <c r="M14" s="17">
        <v>7147</v>
      </c>
      <c r="N14" s="14">
        <f t="shared" si="0"/>
        <v>0</v>
      </c>
    </row>
    <row r="15" spans="1:14" x14ac:dyDescent="0.2">
      <c r="A15" s="29" t="s">
        <v>55</v>
      </c>
      <c r="B15" s="130" t="s">
        <v>56</v>
      </c>
      <c r="C15" s="43">
        <v>60467.173099999913</v>
      </c>
      <c r="D15" s="43">
        <v>37449.868600000016</v>
      </c>
      <c r="E15" s="13">
        <v>14851.25</v>
      </c>
      <c r="F15" s="13">
        <v>7673.7000000000007</v>
      </c>
      <c r="G15" s="13">
        <v>7170.8899999999994</v>
      </c>
      <c r="H15" s="13">
        <v>4263.29</v>
      </c>
      <c r="I15" s="13">
        <v>2907.6</v>
      </c>
      <c r="J15" s="17">
        <v>22598.618600000016</v>
      </c>
      <c r="K15" s="17">
        <v>37697.633099999912</v>
      </c>
      <c r="L15" s="17">
        <v>3316829</v>
      </c>
      <c r="M15" s="17">
        <v>9545</v>
      </c>
      <c r="N15" s="14">
        <f t="shared" si="0"/>
        <v>0</v>
      </c>
    </row>
    <row r="16" spans="1:14" x14ac:dyDescent="0.2">
      <c r="A16" s="29" t="s">
        <v>57</v>
      </c>
      <c r="B16" s="130" t="s">
        <v>42</v>
      </c>
      <c r="C16" s="179">
        <v>29368.825700000001</v>
      </c>
      <c r="D16" s="179">
        <v>19547.237000000019</v>
      </c>
      <c r="E16" s="13">
        <v>8543.0000000000018</v>
      </c>
      <c r="F16" s="13">
        <v>3853.23</v>
      </c>
      <c r="G16" s="13">
        <v>4689.7700000000004</v>
      </c>
      <c r="H16" s="13">
        <v>2994.88</v>
      </c>
      <c r="I16" s="13">
        <v>1694.89</v>
      </c>
      <c r="J16" s="179">
        <v>10835.727000000017</v>
      </c>
      <c r="K16" s="179">
        <v>15555.4357</v>
      </c>
      <c r="L16" s="179">
        <f>2041114+122374</f>
        <v>2163488</v>
      </c>
      <c r="M16" s="17">
        <v>4927</v>
      </c>
      <c r="N16" s="14"/>
    </row>
    <row r="17" spans="1:14" x14ac:dyDescent="0.2">
      <c r="A17" s="29" t="s">
        <v>43</v>
      </c>
      <c r="B17" s="130" t="s">
        <v>44</v>
      </c>
      <c r="C17" s="180"/>
      <c r="D17" s="180"/>
      <c r="E17" s="13">
        <v>168.51</v>
      </c>
      <c r="F17" s="13">
        <v>137</v>
      </c>
      <c r="G17" s="13">
        <v>31.509999999999998</v>
      </c>
      <c r="H17" s="13">
        <v>26</v>
      </c>
      <c r="I17" s="13">
        <v>5.51</v>
      </c>
      <c r="J17" s="180"/>
      <c r="K17" s="180"/>
      <c r="L17" s="180"/>
      <c r="M17" s="17">
        <v>139</v>
      </c>
      <c r="N17" s="14"/>
    </row>
    <row r="18" spans="1:14" x14ac:dyDescent="0.2">
      <c r="A18" s="69" t="s">
        <v>90</v>
      </c>
      <c r="B18" s="34"/>
      <c r="C18" s="76">
        <v>2758.5073000000002</v>
      </c>
      <c r="D18" s="76">
        <v>1643.4078</v>
      </c>
      <c r="E18" s="77">
        <v>1474.98</v>
      </c>
      <c r="F18" s="77">
        <v>625.6</v>
      </c>
      <c r="G18" s="77">
        <v>818.88</v>
      </c>
      <c r="H18" s="77">
        <v>150.21</v>
      </c>
      <c r="I18" s="78">
        <v>668.67</v>
      </c>
      <c r="J18" s="127">
        <v>168.42779999999999</v>
      </c>
      <c r="K18" s="127">
        <v>273.79730000000001</v>
      </c>
      <c r="L18" s="127">
        <v>593769</v>
      </c>
      <c r="M18" s="127">
        <f>695+91</f>
        <v>786</v>
      </c>
      <c r="N18" s="14">
        <f t="shared" si="0"/>
        <v>0</v>
      </c>
    </row>
    <row r="19" spans="1:14" x14ac:dyDescent="0.2">
      <c r="A19" s="30" t="s">
        <v>64</v>
      </c>
      <c r="B19" s="34"/>
      <c r="C19" s="128">
        <v>754.73</v>
      </c>
      <c r="D19" s="42">
        <v>342.43</v>
      </c>
      <c r="E19" s="15">
        <v>342.43</v>
      </c>
      <c r="F19" s="15">
        <v>8.23</v>
      </c>
      <c r="G19" s="15">
        <v>334.2</v>
      </c>
      <c r="H19" s="15">
        <v>334.2</v>
      </c>
      <c r="I19" s="65">
        <v>0</v>
      </c>
      <c r="J19" s="66">
        <v>0</v>
      </c>
      <c r="K19" s="66">
        <v>0</v>
      </c>
      <c r="L19" s="66">
        <v>0</v>
      </c>
      <c r="M19" s="20"/>
      <c r="N19" s="14">
        <f t="shared" si="0"/>
        <v>0</v>
      </c>
    </row>
    <row r="20" spans="1:14" x14ac:dyDescent="0.2">
      <c r="A20" s="31" t="s">
        <v>63</v>
      </c>
      <c r="B20" s="34"/>
      <c r="C20" s="43">
        <v>4431.5</v>
      </c>
      <c r="D20" s="43">
        <v>2275.9</v>
      </c>
      <c r="E20" s="13">
        <v>2275.9</v>
      </c>
      <c r="F20" s="13">
        <v>0</v>
      </c>
      <c r="G20" s="13">
        <v>0</v>
      </c>
      <c r="H20" s="13">
        <v>0</v>
      </c>
      <c r="I20" s="67">
        <v>0</v>
      </c>
      <c r="J20" s="68">
        <v>0</v>
      </c>
      <c r="K20" s="68">
        <v>0</v>
      </c>
      <c r="L20" s="68">
        <v>0</v>
      </c>
      <c r="M20" s="20"/>
      <c r="N20" s="14">
        <f t="shared" si="0"/>
        <v>0</v>
      </c>
    </row>
    <row r="21" spans="1:14" x14ac:dyDescent="0.2">
      <c r="A21" s="32" t="s">
        <v>45</v>
      </c>
      <c r="B21" s="34"/>
      <c r="C21" s="18">
        <v>428642.8855999987</v>
      </c>
      <c r="D21" s="18">
        <v>277631.49759999948</v>
      </c>
      <c r="E21" s="11">
        <v>111786.73999999998</v>
      </c>
      <c r="F21" s="11">
        <v>60759.840000000004</v>
      </c>
      <c r="G21" s="11">
        <v>47307.259999999995</v>
      </c>
      <c r="H21" s="11">
        <v>31625.330000000005</v>
      </c>
      <c r="I21" s="11">
        <v>15681.930000000002</v>
      </c>
      <c r="J21" s="18">
        <v>165844.75759999958</v>
      </c>
      <c r="K21" s="18">
        <v>251443.95559999882</v>
      </c>
      <c r="L21" s="18">
        <v>27334785</v>
      </c>
      <c r="M21" s="64">
        <f>M22</f>
        <v>74319</v>
      </c>
      <c r="N21" s="14">
        <f t="shared" si="0"/>
        <v>0</v>
      </c>
    </row>
    <row r="22" spans="1:14" s="3" customFormat="1" x14ac:dyDescent="0.2">
      <c r="A22" s="33" t="s">
        <v>70</v>
      </c>
      <c r="B22" s="33"/>
      <c r="C22" s="19">
        <f>C21-C20-C19</f>
        <v>423456.65559999872</v>
      </c>
      <c r="D22" s="19">
        <f>D21-D20-D19</f>
        <v>275013.16759999946</v>
      </c>
      <c r="E22" s="16">
        <f t="shared" ref="E22:L22" si="1">E21-E20-E19</f>
        <v>109168.40999999999</v>
      </c>
      <c r="F22" s="16">
        <f>F21-F20-F19</f>
        <v>60751.61</v>
      </c>
      <c r="G22" s="16">
        <f t="shared" si="1"/>
        <v>46973.06</v>
      </c>
      <c r="H22" s="16">
        <f t="shared" si="1"/>
        <v>31291.130000000005</v>
      </c>
      <c r="I22" s="16">
        <f t="shared" si="1"/>
        <v>15681.930000000002</v>
      </c>
      <c r="J22" s="19">
        <f t="shared" si="1"/>
        <v>165844.75759999958</v>
      </c>
      <c r="K22" s="19">
        <v>251443.95559999891</v>
      </c>
      <c r="L22" s="19">
        <f t="shared" si="1"/>
        <v>27334785</v>
      </c>
      <c r="M22" s="19">
        <f>SUM(M5:M20)</f>
        <v>74319</v>
      </c>
    </row>
    <row r="23" spans="1:14" s="10" customFormat="1" x14ac:dyDescent="0.2">
      <c r="A23" s="135"/>
      <c r="B23" s="136" t="s">
        <v>82</v>
      </c>
      <c r="C23" s="182" t="s">
        <v>75</v>
      </c>
      <c r="D23" s="182"/>
      <c r="E23" s="145"/>
      <c r="F23" s="145"/>
      <c r="G23" s="145"/>
      <c r="H23" s="145"/>
      <c r="I23" s="145"/>
      <c r="J23" s="182" t="s">
        <v>75</v>
      </c>
      <c r="K23" s="182"/>
      <c r="L23" s="144" t="s">
        <v>75</v>
      </c>
      <c r="M23" s="136"/>
      <c r="N23" s="79"/>
    </row>
    <row r="24" spans="1:14" s="10" customFormat="1" ht="48" x14ac:dyDescent="0.2">
      <c r="A24" s="49"/>
      <c r="B24" s="75" t="s">
        <v>79</v>
      </c>
      <c r="C24" s="176" t="s">
        <v>80</v>
      </c>
      <c r="D24" s="176"/>
      <c r="E24" s="176"/>
      <c r="F24" s="176"/>
      <c r="G24" s="176"/>
      <c r="H24" s="176"/>
      <c r="I24" s="176"/>
      <c r="J24" s="176"/>
      <c r="K24" s="176"/>
      <c r="L24" s="129" t="s">
        <v>73</v>
      </c>
      <c r="M24" s="129" t="s">
        <v>76</v>
      </c>
      <c r="N24" s="79"/>
    </row>
    <row r="25" spans="1:14" s="10" customFormat="1" x14ac:dyDescent="0.2">
      <c r="B25" s="46"/>
      <c r="C25" s="47"/>
      <c r="D25" s="47"/>
      <c r="E25" s="47"/>
      <c r="F25" s="47"/>
      <c r="G25" s="47"/>
      <c r="H25" s="47"/>
      <c r="I25" s="47"/>
      <c r="J25" s="48"/>
      <c r="K25" s="48"/>
      <c r="M25" s="47"/>
    </row>
    <row r="26" spans="1:14" x14ac:dyDescent="0.2">
      <c r="C26" s="7">
        <f t="shared" ref="C26:L26" si="2">SUM(C5:C20)-C21</f>
        <v>0</v>
      </c>
      <c r="D26" s="7">
        <f t="shared" si="2"/>
        <v>0</v>
      </c>
      <c r="E26" s="7">
        <f t="shared" si="2"/>
        <v>0</v>
      </c>
      <c r="F26" s="7">
        <f t="shared" si="2"/>
        <v>0</v>
      </c>
      <c r="G26" s="7">
        <f t="shared" si="2"/>
        <v>0</v>
      </c>
      <c r="H26" s="7">
        <f t="shared" si="2"/>
        <v>0</v>
      </c>
      <c r="I26" s="7">
        <f t="shared" si="2"/>
        <v>0</v>
      </c>
      <c r="J26" s="7">
        <f t="shared" si="2"/>
        <v>0</v>
      </c>
      <c r="K26" s="7">
        <f t="shared" si="2"/>
        <v>0</v>
      </c>
      <c r="L26" s="7">
        <f t="shared" si="2"/>
        <v>0</v>
      </c>
      <c r="M26" s="7">
        <f>SUM(M5:M20)-M22</f>
        <v>0</v>
      </c>
    </row>
    <row r="27" spans="1:14" x14ac:dyDescent="0.2">
      <c r="A27" s="80" t="s">
        <v>83</v>
      </c>
      <c r="B27" s="81"/>
      <c r="C27" s="82"/>
      <c r="D27" s="82"/>
      <c r="E27" s="82"/>
      <c r="F27" s="82"/>
      <c r="G27" s="7"/>
      <c r="H27" s="7"/>
      <c r="I27" s="7"/>
      <c r="J27" s="7"/>
      <c r="K27" s="7"/>
      <c r="L27" s="7"/>
      <c r="M27" s="7"/>
    </row>
    <row r="28" spans="1:14" ht="15" x14ac:dyDescent="0.2">
      <c r="A28" s="80" t="s">
        <v>72</v>
      </c>
      <c r="B28" s="81"/>
      <c r="C28" s="82"/>
      <c r="D28" s="82"/>
      <c r="E28" s="82"/>
      <c r="F28" s="83"/>
      <c r="G28" s="9"/>
      <c r="H28" s="7"/>
      <c r="I28" s="8"/>
      <c r="J28" s="12"/>
    </row>
    <row r="29" spans="1:14" ht="15" x14ac:dyDescent="0.2">
      <c r="A29" s="80" t="s">
        <v>87</v>
      </c>
      <c r="B29" s="81"/>
      <c r="C29" s="82"/>
      <c r="D29" s="82"/>
      <c r="E29" s="82"/>
      <c r="F29" s="83"/>
      <c r="G29" s="9"/>
      <c r="H29" s="7"/>
      <c r="I29" s="8"/>
      <c r="J29" s="12"/>
    </row>
    <row r="30" spans="1:14" ht="15" x14ac:dyDescent="0.2">
      <c r="A30" s="80" t="s">
        <v>88</v>
      </c>
      <c r="B30" s="81"/>
      <c r="C30" s="82"/>
      <c r="D30" s="82"/>
      <c r="E30" s="81"/>
      <c r="F30" s="83"/>
      <c r="G30" s="9"/>
      <c r="H30" s="7"/>
      <c r="I30" s="8"/>
      <c r="J30" s="12"/>
    </row>
    <row r="31" spans="1:14" ht="15" x14ac:dyDescent="0.2">
      <c r="A31" s="80" t="s">
        <v>91</v>
      </c>
      <c r="B31" s="81"/>
      <c r="C31" s="82"/>
      <c r="D31" s="82"/>
      <c r="E31" s="80"/>
      <c r="F31" s="83"/>
      <c r="G31" s="9"/>
      <c r="H31" s="7"/>
      <c r="I31" s="8"/>
      <c r="J31" s="12"/>
    </row>
    <row r="32" spans="1:14" x14ac:dyDescent="0.2">
      <c r="A32" s="139"/>
      <c r="B32" s="140"/>
      <c r="C32" s="141"/>
      <c r="D32" s="141"/>
      <c r="E32" s="141"/>
      <c r="F32" s="141"/>
      <c r="G32" s="141"/>
      <c r="H32" s="141"/>
      <c r="I32" s="141"/>
      <c r="J32" s="142"/>
      <c r="K32" s="139"/>
      <c r="L32" s="139"/>
      <c r="M32" s="139"/>
    </row>
    <row r="33" spans="1:14" ht="18" x14ac:dyDescent="0.2">
      <c r="A33" s="121"/>
      <c r="B33" s="122"/>
      <c r="C33" s="181" t="str">
        <f>C3</f>
        <v>Effectifs en ETP recherche en 2015</v>
      </c>
      <c r="D33" s="181"/>
      <c r="E33" s="181"/>
      <c r="F33" s="181"/>
      <c r="G33" s="181"/>
      <c r="H33" s="181"/>
      <c r="I33" s="181"/>
      <c r="J33" s="181"/>
      <c r="K33" s="181"/>
      <c r="L33" s="123"/>
      <c r="M33" s="124"/>
      <c r="N33" s="143"/>
    </row>
    <row r="34" spans="1:14" ht="83.25" customHeight="1" x14ac:dyDescent="0.2">
      <c r="A34" s="112" t="s">
        <v>62</v>
      </c>
      <c r="B34" s="103" t="s">
        <v>0</v>
      </c>
      <c r="C34" s="116" t="str">
        <f>C4</f>
        <v>Ensemble effectifs de R&amp;D, chercheurs et soutien, administrations + entreprises</v>
      </c>
      <c r="D34" s="113" t="str">
        <f t="shared" ref="D34:L34" si="3">D4</f>
        <v>Ensemble des chercheurs</v>
      </c>
      <c r="E34" s="117" t="str">
        <f t="shared" si="3"/>
        <v>Chercheurs du secteur public *</v>
      </c>
      <c r="F34" s="117" t="str">
        <f t="shared" si="3"/>
        <v xml:space="preserve">Etablissements d'enseignement supérieur et de recherche ** : Enseignants-chercheurs, IGR et contractuels </v>
      </c>
      <c r="G34" s="117" t="str">
        <f t="shared" si="3"/>
        <v>Chercheurs des organismes ***</v>
      </c>
      <c r="H34" s="117" t="str">
        <f t="shared" si="3"/>
        <v>Chercheurs des EPST et Ministères</v>
      </c>
      <c r="I34" s="117" t="str">
        <f t="shared" si="3"/>
        <v xml:space="preserve">Chercheurs des EPIC </v>
      </c>
      <c r="J34" s="118" t="str">
        <f t="shared" si="3"/>
        <v>Chercheurs des entreprises</v>
      </c>
      <c r="K34" s="119" t="str">
        <f t="shared" si="3"/>
        <v>Effectifs de R&amp;D entreprises</v>
      </c>
      <c r="L34" s="103" t="str">
        <f t="shared" si="3"/>
        <v>Emploi régional (salarié et non salarié)
2015</v>
      </c>
      <c r="M34" s="164" t="s">
        <v>120</v>
      </c>
      <c r="N34" s="6"/>
    </row>
    <row r="35" spans="1:14" x14ac:dyDescent="0.2">
      <c r="A35" s="29" t="s">
        <v>1</v>
      </c>
      <c r="B35" s="131" t="s">
        <v>2</v>
      </c>
      <c r="C35" s="44">
        <v>161658.50259999881</v>
      </c>
      <c r="D35" s="44">
        <v>112476.64049999947</v>
      </c>
      <c r="E35" s="25">
        <v>37543.199999999997</v>
      </c>
      <c r="F35" s="25">
        <v>18974.89</v>
      </c>
      <c r="G35" s="25">
        <v>17325.93</v>
      </c>
      <c r="H35" s="25">
        <v>11486.97</v>
      </c>
      <c r="I35" s="25">
        <v>5838.9600000000009</v>
      </c>
      <c r="J35" s="22">
        <v>74933.440499999473</v>
      </c>
      <c r="K35" s="22">
        <v>103050.82259999882</v>
      </c>
      <c r="L35" s="23">
        <v>6172832</v>
      </c>
      <c r="M35" s="22">
        <v>28470</v>
      </c>
      <c r="N35" s="6"/>
    </row>
    <row r="36" spans="1:14" x14ac:dyDescent="0.2">
      <c r="A36" s="29" t="s">
        <v>3</v>
      </c>
      <c r="B36" s="131" t="s">
        <v>4</v>
      </c>
      <c r="C36" s="43">
        <v>2798.3833999999993</v>
      </c>
      <c r="D36" s="43">
        <v>1714.9287999999999</v>
      </c>
      <c r="E36" s="13">
        <v>848.47</v>
      </c>
      <c r="F36" s="13">
        <v>811.75</v>
      </c>
      <c r="G36" s="13">
        <v>36.72</v>
      </c>
      <c r="H36" s="13">
        <v>35.519999999999996</v>
      </c>
      <c r="I36" s="13">
        <v>1.2000000000000002</v>
      </c>
      <c r="J36" s="17">
        <v>866.45879999999988</v>
      </c>
      <c r="K36" s="17">
        <v>1605.5433999999993</v>
      </c>
      <c r="L36" s="24">
        <v>518901</v>
      </c>
      <c r="M36" s="17">
        <v>654</v>
      </c>
      <c r="N36" s="6"/>
    </row>
    <row r="37" spans="1:14" x14ac:dyDescent="0.2">
      <c r="A37" s="29" t="s">
        <v>5</v>
      </c>
      <c r="B37" s="131" t="s">
        <v>6</v>
      </c>
      <c r="C37" s="43">
        <v>5888.963099999999</v>
      </c>
      <c r="D37" s="43">
        <v>3282.4962</v>
      </c>
      <c r="E37" s="13">
        <v>1089.8499999999999</v>
      </c>
      <c r="F37" s="13">
        <v>907.70999999999992</v>
      </c>
      <c r="G37" s="13">
        <v>182.14000000000001</v>
      </c>
      <c r="H37" s="13">
        <v>99.240000000000009</v>
      </c>
      <c r="I37" s="13">
        <v>82.9</v>
      </c>
      <c r="J37" s="17">
        <v>2192.6462000000001</v>
      </c>
      <c r="K37" s="17">
        <v>4265.8130999999994</v>
      </c>
      <c r="L37" s="24">
        <v>660462</v>
      </c>
      <c r="M37" s="17">
        <v>834</v>
      </c>
      <c r="N37" s="6"/>
    </row>
    <row r="38" spans="1:14" x14ac:dyDescent="0.2">
      <c r="A38" s="29" t="s">
        <v>7</v>
      </c>
      <c r="B38" s="131" t="s">
        <v>8</v>
      </c>
      <c r="C38" s="43">
        <v>7075.5137000000041</v>
      </c>
      <c r="D38" s="43">
        <v>3914.1894000000011</v>
      </c>
      <c r="E38" s="13">
        <v>1344.5400000000002</v>
      </c>
      <c r="F38" s="13">
        <v>1205.44</v>
      </c>
      <c r="G38" s="13">
        <v>139.1</v>
      </c>
      <c r="H38" s="13">
        <v>124.43</v>
      </c>
      <c r="I38" s="13">
        <v>14.67</v>
      </c>
      <c r="J38" s="17">
        <v>2569.6494000000007</v>
      </c>
      <c r="K38" s="17">
        <v>4973.1737000000039</v>
      </c>
      <c r="L38" s="24">
        <v>702606</v>
      </c>
      <c r="M38" s="177">
        <v>1835</v>
      </c>
      <c r="N38" s="84"/>
    </row>
    <row r="39" spans="1:14" x14ac:dyDescent="0.2">
      <c r="A39" s="29" t="s">
        <v>11</v>
      </c>
      <c r="B39" s="131" t="s">
        <v>12</v>
      </c>
      <c r="C39" s="43">
        <v>4543.3173999999999</v>
      </c>
      <c r="D39" s="43">
        <v>2713.8293999999996</v>
      </c>
      <c r="E39" s="13">
        <v>1193.19</v>
      </c>
      <c r="F39" s="13">
        <v>819.67</v>
      </c>
      <c r="G39" s="13">
        <v>373.52</v>
      </c>
      <c r="H39" s="13">
        <v>260.52</v>
      </c>
      <c r="I39" s="13">
        <v>113</v>
      </c>
      <c r="J39" s="17">
        <v>1520.6393999999998</v>
      </c>
      <c r="K39" s="17">
        <v>2557.9774000000002</v>
      </c>
      <c r="L39" s="24">
        <v>575505</v>
      </c>
      <c r="M39" s="178"/>
      <c r="N39" s="6"/>
    </row>
    <row r="40" spans="1:14" x14ac:dyDescent="0.2">
      <c r="A40" s="29" t="s">
        <v>9</v>
      </c>
      <c r="B40" s="131" t="s">
        <v>10</v>
      </c>
      <c r="C40" s="43">
        <v>10795.724400000003</v>
      </c>
      <c r="D40" s="43">
        <v>5637.4850000000024</v>
      </c>
      <c r="E40" s="13">
        <v>2048.58</v>
      </c>
      <c r="F40" s="13">
        <v>1338.55</v>
      </c>
      <c r="G40" s="13">
        <v>710.03</v>
      </c>
      <c r="H40" s="13">
        <v>557</v>
      </c>
      <c r="I40" s="13">
        <v>153.03</v>
      </c>
      <c r="J40" s="17">
        <v>3588.905000000002</v>
      </c>
      <c r="K40" s="17">
        <v>6991.0344000000041</v>
      </c>
      <c r="L40" s="24">
        <v>995479</v>
      </c>
      <c r="M40" s="17">
        <v>1203</v>
      </c>
      <c r="N40" s="6"/>
    </row>
    <row r="41" spans="1:14" x14ac:dyDescent="0.2">
      <c r="A41" s="29" t="s">
        <v>13</v>
      </c>
      <c r="B41" s="131" t="s">
        <v>14</v>
      </c>
      <c r="C41" s="43">
        <v>4504.3324000000011</v>
      </c>
      <c r="D41" s="43">
        <v>2502.1079999999997</v>
      </c>
      <c r="E41" s="13">
        <v>1049.83</v>
      </c>
      <c r="F41" s="13">
        <v>772.44999999999993</v>
      </c>
      <c r="G41" s="13">
        <v>277.38000000000005</v>
      </c>
      <c r="H41" s="13">
        <v>276.78000000000003</v>
      </c>
      <c r="I41" s="13">
        <v>0.60000000000000009</v>
      </c>
      <c r="J41" s="17">
        <v>1452.2779999999998</v>
      </c>
      <c r="K41" s="17">
        <v>2667.2424000000015</v>
      </c>
      <c r="L41" s="24">
        <v>641469</v>
      </c>
      <c r="M41" s="17">
        <v>437</v>
      </c>
      <c r="N41" s="6"/>
    </row>
    <row r="42" spans="1:14" x14ac:dyDescent="0.2">
      <c r="A42" s="29" t="s">
        <v>15</v>
      </c>
      <c r="B42" s="131" t="s">
        <v>16</v>
      </c>
      <c r="C42" s="43">
        <v>10460.796100000007</v>
      </c>
      <c r="D42" s="43">
        <v>6324.0797000000011</v>
      </c>
      <c r="E42" s="13">
        <v>3953.3999999999996</v>
      </c>
      <c r="F42" s="13">
        <v>3209.63</v>
      </c>
      <c r="G42" s="13">
        <v>743.77</v>
      </c>
      <c r="H42" s="13">
        <v>670.61</v>
      </c>
      <c r="I42" s="13">
        <v>73.16</v>
      </c>
      <c r="J42" s="17">
        <v>2370.6797000000015</v>
      </c>
      <c r="K42" s="17">
        <v>4317.4761000000062</v>
      </c>
      <c r="L42" s="24">
        <v>1522292</v>
      </c>
      <c r="M42" s="17">
        <v>2583</v>
      </c>
      <c r="N42" s="6"/>
    </row>
    <row r="43" spans="1:14" x14ac:dyDescent="0.2">
      <c r="A43" s="29" t="s">
        <v>17</v>
      </c>
      <c r="B43" s="131" t="s">
        <v>18</v>
      </c>
      <c r="C43" s="43">
        <v>7589.1695000000009</v>
      </c>
      <c r="D43" s="43">
        <v>4185.4794000000002</v>
      </c>
      <c r="E43" s="13">
        <v>2779.91</v>
      </c>
      <c r="F43" s="13">
        <v>1841.43</v>
      </c>
      <c r="G43" s="13">
        <v>775.07999999999981</v>
      </c>
      <c r="H43" s="13">
        <v>710.40999999999985</v>
      </c>
      <c r="I43" s="13">
        <v>64.669999999999987</v>
      </c>
      <c r="J43" s="17">
        <v>1405.5693999999999</v>
      </c>
      <c r="K43" s="17">
        <v>2980.9295000000011</v>
      </c>
      <c r="L43" s="24">
        <v>824996</v>
      </c>
      <c r="M43" s="17">
        <f>1835</f>
        <v>1835</v>
      </c>
      <c r="N43" s="6"/>
    </row>
    <row r="44" spans="1:14" x14ac:dyDescent="0.2">
      <c r="A44" s="29" t="s">
        <v>19</v>
      </c>
      <c r="B44" s="131" t="s">
        <v>20</v>
      </c>
      <c r="C44" s="43">
        <v>9622.2159000000029</v>
      </c>
      <c r="D44" s="43">
        <v>5775.2625000000025</v>
      </c>
      <c r="E44" s="13">
        <v>3144.7400000000007</v>
      </c>
      <c r="F44" s="13">
        <v>1834</v>
      </c>
      <c r="G44" s="13">
        <v>1310.74</v>
      </c>
      <c r="H44" s="13">
        <v>1305.94</v>
      </c>
      <c r="I44" s="13">
        <v>4.8</v>
      </c>
      <c r="J44" s="17">
        <v>2630.5225000000014</v>
      </c>
      <c r="K44" s="17">
        <v>4633.6259000000045</v>
      </c>
      <c r="L44" s="24">
        <v>770270</v>
      </c>
      <c r="M44" s="17">
        <f>2609</f>
        <v>2609</v>
      </c>
      <c r="N44" s="6"/>
    </row>
    <row r="45" spans="1:14" x14ac:dyDescent="0.2">
      <c r="A45" s="29" t="s">
        <v>21</v>
      </c>
      <c r="B45" s="131" t="s">
        <v>22</v>
      </c>
      <c r="C45" s="43">
        <v>8086.2815000000037</v>
      </c>
      <c r="D45" s="43">
        <v>4402.1476000000021</v>
      </c>
      <c r="E45" s="13">
        <v>1031.4100000000001</v>
      </c>
      <c r="F45" s="13">
        <v>925.00000000000011</v>
      </c>
      <c r="G45" s="13">
        <v>106.41</v>
      </c>
      <c r="H45" s="13">
        <v>102.00999999999999</v>
      </c>
      <c r="I45" s="13">
        <v>4.4000000000000004</v>
      </c>
      <c r="J45" s="17">
        <v>3370.7376000000022</v>
      </c>
      <c r="K45" s="17">
        <v>6515.2415000000037</v>
      </c>
      <c r="L45" s="24">
        <v>439609</v>
      </c>
      <c r="M45" s="17">
        <v>1346</v>
      </c>
      <c r="N45" s="6"/>
    </row>
    <row r="46" spans="1:14" x14ac:dyDescent="0.2">
      <c r="A46" s="29" t="s">
        <v>23</v>
      </c>
      <c r="B46" s="131" t="s">
        <v>24</v>
      </c>
      <c r="C46" s="43">
        <v>14120.254600000007</v>
      </c>
      <c r="D46" s="43">
        <v>8493.8431000000128</v>
      </c>
      <c r="E46" s="13">
        <v>3479.51</v>
      </c>
      <c r="F46" s="13">
        <v>2554.58</v>
      </c>
      <c r="G46" s="13">
        <v>924.93</v>
      </c>
      <c r="H46" s="13">
        <v>764.04</v>
      </c>
      <c r="I46" s="13">
        <v>160.89000000000001</v>
      </c>
      <c r="J46" s="17">
        <v>5014.3331000000126</v>
      </c>
      <c r="K46" s="17">
        <v>8571.4146000000073</v>
      </c>
      <c r="L46" s="24">
        <v>1535099</v>
      </c>
      <c r="M46" s="17">
        <v>2347</v>
      </c>
      <c r="N46" s="6"/>
    </row>
    <row r="47" spans="1:14" x14ac:dyDescent="0.2">
      <c r="A47" s="29" t="s">
        <v>25</v>
      </c>
      <c r="B47" s="131" t="s">
        <v>26</v>
      </c>
      <c r="C47" s="43">
        <v>16653.401600000005</v>
      </c>
      <c r="D47" s="43">
        <v>10896.259900000008</v>
      </c>
      <c r="E47" s="13">
        <v>4397.78</v>
      </c>
      <c r="F47" s="13">
        <v>2870.3</v>
      </c>
      <c r="G47" s="13">
        <v>1527.4799999999998</v>
      </c>
      <c r="H47" s="13">
        <v>1170.4099999999999</v>
      </c>
      <c r="I47" s="13">
        <v>357.07</v>
      </c>
      <c r="J47" s="17">
        <v>6498.4799000000085</v>
      </c>
      <c r="K47" s="17">
        <v>9223.6516000000065</v>
      </c>
      <c r="L47" s="24">
        <v>1320866</v>
      </c>
      <c r="M47" s="17">
        <v>2796</v>
      </c>
      <c r="N47" s="6"/>
    </row>
    <row r="48" spans="1:14" x14ac:dyDescent="0.2">
      <c r="A48" s="29" t="s">
        <v>27</v>
      </c>
      <c r="B48" s="131" t="s">
        <v>28</v>
      </c>
      <c r="C48" s="43">
        <v>4586.4481999999989</v>
      </c>
      <c r="D48" s="43">
        <v>2595.7002000000002</v>
      </c>
      <c r="E48" s="13">
        <v>1440.6100000000001</v>
      </c>
      <c r="F48" s="13">
        <v>1179.21</v>
      </c>
      <c r="G48" s="13">
        <v>261.39999999999998</v>
      </c>
      <c r="H48" s="13">
        <v>223.31</v>
      </c>
      <c r="I48" s="13">
        <v>38.090000000000003</v>
      </c>
      <c r="J48" s="17">
        <v>1155.0902000000001</v>
      </c>
      <c r="K48" s="17">
        <v>2267.5081999999993</v>
      </c>
      <c r="L48" s="24">
        <v>698262</v>
      </c>
      <c r="M48" s="17">
        <v>1181</v>
      </c>
      <c r="N48" s="6"/>
    </row>
    <row r="49" spans="1:14" x14ac:dyDescent="0.2">
      <c r="A49" s="29" t="s">
        <v>29</v>
      </c>
      <c r="B49" s="131" t="s">
        <v>30</v>
      </c>
      <c r="C49" s="43">
        <v>14682.37570000001</v>
      </c>
      <c r="D49" s="43">
        <v>9103.5172000000057</v>
      </c>
      <c r="E49" s="13">
        <v>4227.2700000000004</v>
      </c>
      <c r="F49" s="13">
        <v>2707.44</v>
      </c>
      <c r="G49" s="13">
        <v>1519.8300000000004</v>
      </c>
      <c r="H49" s="13">
        <v>1477.6600000000003</v>
      </c>
      <c r="I49" s="13">
        <v>42.169999999999995</v>
      </c>
      <c r="J49" s="17">
        <v>4876.2472000000053</v>
      </c>
      <c r="K49" s="17">
        <v>7940.8857000000089</v>
      </c>
      <c r="L49" s="24">
        <v>1371894</v>
      </c>
      <c r="M49" s="17">
        <v>3109</v>
      </c>
      <c r="N49" s="6"/>
    </row>
    <row r="50" spans="1:14" x14ac:dyDescent="0.2">
      <c r="A50" s="29" t="s">
        <v>31</v>
      </c>
      <c r="B50" s="131" t="s">
        <v>32</v>
      </c>
      <c r="C50" s="43">
        <v>30488.321200000002</v>
      </c>
      <c r="D50" s="43">
        <v>22111.504300000015</v>
      </c>
      <c r="E50" s="13">
        <v>7564.32</v>
      </c>
      <c r="F50" s="13">
        <v>3314.5699999999997</v>
      </c>
      <c r="G50" s="13">
        <v>4248.9500000000007</v>
      </c>
      <c r="H50" s="13">
        <v>2391.1600000000003</v>
      </c>
      <c r="I50" s="13">
        <v>1857.79</v>
      </c>
      <c r="J50" s="17">
        <v>14547.184300000015</v>
      </c>
      <c r="K50" s="17">
        <v>19294.801200000002</v>
      </c>
      <c r="L50" s="24">
        <v>1242465</v>
      </c>
      <c r="M50" s="17">
        <v>4165</v>
      </c>
      <c r="N50" s="6"/>
    </row>
    <row r="51" spans="1:14" x14ac:dyDescent="0.2">
      <c r="A51" s="29" t="s">
        <v>33</v>
      </c>
      <c r="B51" s="131" t="s">
        <v>34</v>
      </c>
      <c r="C51" s="43">
        <v>2181.3328999999994</v>
      </c>
      <c r="D51" s="43">
        <v>1293.7368999999999</v>
      </c>
      <c r="E51" s="13">
        <v>706.04</v>
      </c>
      <c r="F51" s="13">
        <v>635.5</v>
      </c>
      <c r="G51" s="13">
        <v>70.540000000000006</v>
      </c>
      <c r="H51" s="13">
        <v>66.34</v>
      </c>
      <c r="I51" s="13">
        <v>4.2</v>
      </c>
      <c r="J51" s="17">
        <v>587.69689999999991</v>
      </c>
      <c r="K51" s="17">
        <v>1199.5728999999994</v>
      </c>
      <c r="L51" s="24">
        <v>278004</v>
      </c>
      <c r="M51" s="17">
        <f>536</f>
        <v>536</v>
      </c>
      <c r="N51" s="6"/>
    </row>
    <row r="52" spans="1:14" x14ac:dyDescent="0.2">
      <c r="A52" s="29" t="s">
        <v>35</v>
      </c>
      <c r="B52" s="131" t="s">
        <v>36</v>
      </c>
      <c r="C52" s="43">
        <v>52820.822199999944</v>
      </c>
      <c r="D52" s="43">
        <v>34379.743300000009</v>
      </c>
      <c r="E52" s="13">
        <v>13314.419999999998</v>
      </c>
      <c r="F52" s="13">
        <v>6627.9999999999991</v>
      </c>
      <c r="G52" s="13">
        <v>6679.76</v>
      </c>
      <c r="H52" s="13">
        <v>3774.96</v>
      </c>
      <c r="I52" s="13">
        <v>2904.8</v>
      </c>
      <c r="J52" s="17">
        <v>21065.323300000011</v>
      </c>
      <c r="K52" s="17">
        <v>32780.232199999948</v>
      </c>
      <c r="L52" s="24">
        <v>2783647</v>
      </c>
      <c r="M52" s="17">
        <v>8562</v>
      </c>
      <c r="N52" s="6"/>
    </row>
    <row r="53" spans="1:14" x14ac:dyDescent="0.2">
      <c r="A53" s="29" t="s">
        <v>37</v>
      </c>
      <c r="B53" s="131" t="s">
        <v>38</v>
      </c>
      <c r="C53" s="43">
        <v>7646.3508999999995</v>
      </c>
      <c r="D53" s="43">
        <v>3070.1253000000002</v>
      </c>
      <c r="E53" s="13">
        <v>1536.8300000000002</v>
      </c>
      <c r="F53" s="13">
        <v>1045.7</v>
      </c>
      <c r="G53" s="13">
        <v>491.13000000000005</v>
      </c>
      <c r="H53" s="13">
        <v>488.33000000000004</v>
      </c>
      <c r="I53" s="13">
        <v>2.8</v>
      </c>
      <c r="J53" s="17">
        <v>1533.2953</v>
      </c>
      <c r="K53" s="17">
        <v>4917.4008999999996</v>
      </c>
      <c r="L53" s="24">
        <v>533182</v>
      </c>
      <c r="M53" s="17">
        <v>983</v>
      </c>
      <c r="N53" s="6"/>
    </row>
    <row r="54" spans="1:14" x14ac:dyDescent="0.2">
      <c r="A54" s="29" t="s">
        <v>39</v>
      </c>
      <c r="B54" s="131" t="s">
        <v>40</v>
      </c>
      <c r="C54" s="43">
        <v>15126.815300000006</v>
      </c>
      <c r="D54" s="43">
        <v>8949.446100000001</v>
      </c>
      <c r="E54" s="13">
        <v>6288.02</v>
      </c>
      <c r="F54" s="13">
        <v>2559.96</v>
      </c>
      <c r="G54" s="13">
        <v>3728.0600000000004</v>
      </c>
      <c r="H54" s="13">
        <v>2134.4</v>
      </c>
      <c r="I54" s="13">
        <v>1593.66</v>
      </c>
      <c r="J54" s="17">
        <v>2661.4261000000001</v>
      </c>
      <c r="K54" s="17">
        <v>4860.3753000000061</v>
      </c>
      <c r="L54" s="24">
        <v>989688</v>
      </c>
      <c r="M54" s="17">
        <v>2982</v>
      </c>
      <c r="N54" s="6"/>
    </row>
    <row r="55" spans="1:14" x14ac:dyDescent="0.2">
      <c r="A55" s="29" t="s">
        <v>41</v>
      </c>
      <c r="B55" s="131" t="s">
        <v>42</v>
      </c>
      <c r="C55" s="179">
        <v>29368.825700000001</v>
      </c>
      <c r="D55" s="179">
        <v>19547.237000000019</v>
      </c>
      <c r="E55" s="13">
        <v>8543.0000000000018</v>
      </c>
      <c r="F55" s="13">
        <v>3853.23</v>
      </c>
      <c r="G55" s="13">
        <v>4689.7700000000004</v>
      </c>
      <c r="H55" s="13">
        <v>2994.88</v>
      </c>
      <c r="I55" s="13">
        <v>1694.89</v>
      </c>
      <c r="J55" s="179">
        <v>10835.727000000017</v>
      </c>
      <c r="K55" s="179">
        <v>15555.4357</v>
      </c>
      <c r="L55" s="179">
        <f>2041114+122374</f>
        <v>2163488</v>
      </c>
      <c r="M55" s="17">
        <v>4927</v>
      </c>
      <c r="N55" s="6"/>
    </row>
    <row r="56" spans="1:14" x14ac:dyDescent="0.2">
      <c r="A56" s="29" t="s">
        <v>43</v>
      </c>
      <c r="B56" s="131" t="s">
        <v>44</v>
      </c>
      <c r="C56" s="180"/>
      <c r="D56" s="180"/>
      <c r="E56" s="13">
        <v>168.51</v>
      </c>
      <c r="F56" s="13">
        <v>137</v>
      </c>
      <c r="G56" s="13">
        <v>31.509999999999998</v>
      </c>
      <c r="H56" s="13">
        <v>26</v>
      </c>
      <c r="I56" s="13">
        <v>5.51</v>
      </c>
      <c r="J56" s="180"/>
      <c r="K56" s="180"/>
      <c r="L56" s="180"/>
      <c r="M56" s="17">
        <v>139</v>
      </c>
      <c r="N56" s="6"/>
    </row>
    <row r="57" spans="1:14" x14ac:dyDescent="0.2">
      <c r="A57" s="69" t="s">
        <v>90</v>
      </c>
      <c r="B57" s="131"/>
      <c r="C57" s="76">
        <v>2758.5073000000002</v>
      </c>
      <c r="D57" s="76">
        <v>1643.4078</v>
      </c>
      <c r="E57" s="77">
        <v>1474.98</v>
      </c>
      <c r="F57" s="77">
        <v>625.6</v>
      </c>
      <c r="G57" s="77">
        <v>818.88</v>
      </c>
      <c r="H57" s="77">
        <v>150.21</v>
      </c>
      <c r="I57" s="62">
        <v>668.67</v>
      </c>
      <c r="J57" s="127">
        <v>168.42779999999999</v>
      </c>
      <c r="K57" s="127">
        <v>273.79730000000001</v>
      </c>
      <c r="L57" s="127">
        <v>593769</v>
      </c>
      <c r="M57" s="127">
        <f>695+91</f>
        <v>786</v>
      </c>
      <c r="N57" s="6"/>
    </row>
    <row r="58" spans="1:14" x14ac:dyDescent="0.2">
      <c r="A58" s="30" t="s">
        <v>64</v>
      </c>
      <c r="B58" s="131"/>
      <c r="C58" s="128">
        <v>754.73</v>
      </c>
      <c r="D58" s="42">
        <v>342.43</v>
      </c>
      <c r="E58" s="15">
        <v>342.43</v>
      </c>
      <c r="F58" s="15">
        <v>8.23</v>
      </c>
      <c r="G58" s="15">
        <v>334.2</v>
      </c>
      <c r="H58" s="15">
        <v>334.2</v>
      </c>
      <c r="I58" s="65">
        <v>0</v>
      </c>
      <c r="J58" s="66">
        <v>0</v>
      </c>
      <c r="K58" s="66">
        <v>0</v>
      </c>
      <c r="L58" s="66">
        <v>0</v>
      </c>
      <c r="M58" s="85"/>
      <c r="N58" s="6"/>
    </row>
    <row r="59" spans="1:14" x14ac:dyDescent="0.2">
      <c r="A59" s="31" t="s">
        <v>63</v>
      </c>
      <c r="B59" s="131"/>
      <c r="C59" s="43">
        <v>4431.5</v>
      </c>
      <c r="D59" s="43">
        <v>2275.9</v>
      </c>
      <c r="E59" s="13">
        <v>2275.9</v>
      </c>
      <c r="F59" s="13">
        <v>0</v>
      </c>
      <c r="G59" s="13">
        <v>0</v>
      </c>
      <c r="H59" s="13">
        <v>0</v>
      </c>
      <c r="I59" s="67">
        <v>0</v>
      </c>
      <c r="J59" s="68">
        <v>0</v>
      </c>
      <c r="K59" s="68">
        <v>0</v>
      </c>
      <c r="L59" s="68">
        <v>0</v>
      </c>
      <c r="M59" s="85"/>
      <c r="N59" s="6"/>
    </row>
    <row r="60" spans="1:14" x14ac:dyDescent="0.2">
      <c r="A60" s="32" t="s">
        <v>45</v>
      </c>
      <c r="B60" s="131"/>
      <c r="C60" s="18">
        <v>428642.88559999882</v>
      </c>
      <c r="D60" s="18">
        <v>277631.49759999954</v>
      </c>
      <c r="E60" s="11">
        <v>111786.73999999999</v>
      </c>
      <c r="F60" s="11">
        <v>60759.840000000004</v>
      </c>
      <c r="G60" s="11">
        <v>47307.259999999995</v>
      </c>
      <c r="H60" s="11">
        <v>31625.330000000005</v>
      </c>
      <c r="I60" s="11">
        <v>15681.93</v>
      </c>
      <c r="J60" s="18">
        <v>165844.75759999958</v>
      </c>
      <c r="K60" s="18">
        <v>251443.95559999891</v>
      </c>
      <c r="L60" s="18">
        <v>27334785</v>
      </c>
      <c r="M60" s="86">
        <f>M61</f>
        <v>74319</v>
      </c>
      <c r="N60" s="84"/>
    </row>
    <row r="61" spans="1:14" s="3" customFormat="1" x14ac:dyDescent="0.2">
      <c r="A61" s="33" t="s">
        <v>70</v>
      </c>
      <c r="B61" s="132"/>
      <c r="C61" s="19">
        <f>C60-C59-C58</f>
        <v>423456.65559999883</v>
      </c>
      <c r="D61" s="19">
        <f>D60-D59-D58</f>
        <v>275013.16759999952</v>
      </c>
      <c r="E61" s="16">
        <f t="shared" ref="E61" si="4">E60-E59-E58</f>
        <v>109168.41</v>
      </c>
      <c r="F61" s="16">
        <f t="shared" ref="F61" si="5">F60-F59-F58</f>
        <v>60751.61</v>
      </c>
      <c r="G61" s="16">
        <f t="shared" ref="G61" si="6">G60-G59-G58</f>
        <v>46973.06</v>
      </c>
      <c r="H61" s="16">
        <f t="shared" ref="H61" si="7">H60-H59-H58</f>
        <v>31291.130000000005</v>
      </c>
      <c r="I61" s="16">
        <f t="shared" ref="I61" si="8">I60-I59-I58</f>
        <v>15681.93</v>
      </c>
      <c r="J61" s="19">
        <f t="shared" ref="J61" si="9">J60-J59-J58</f>
        <v>165844.75759999958</v>
      </c>
      <c r="K61" s="19">
        <v>251443.95559999891</v>
      </c>
      <c r="L61" s="19">
        <f t="shared" ref="L61" si="10">L60-L59-L58</f>
        <v>27334785</v>
      </c>
      <c r="M61" s="87">
        <f>SUM(M35:M59)-M39</f>
        <v>74319</v>
      </c>
      <c r="N61" s="88"/>
    </row>
    <row r="62" spans="1:14" s="10" customFormat="1" x14ac:dyDescent="0.2">
      <c r="A62" s="89"/>
      <c r="B62" s="89" t="s">
        <v>82</v>
      </c>
      <c r="C62" s="175" t="s">
        <v>75</v>
      </c>
      <c r="D62" s="175"/>
      <c r="E62" s="90"/>
      <c r="F62" s="90"/>
      <c r="G62" s="90"/>
      <c r="H62" s="90"/>
      <c r="I62" s="90"/>
      <c r="J62" s="175" t="s">
        <v>75</v>
      </c>
      <c r="K62" s="175"/>
      <c r="L62" s="48" t="s">
        <v>75</v>
      </c>
      <c r="M62" s="89"/>
      <c r="N62" s="89"/>
    </row>
    <row r="63" spans="1:14" s="10" customFormat="1" ht="48" x14ac:dyDescent="0.2">
      <c r="A63" s="91"/>
      <c r="B63" s="92" t="s">
        <v>79</v>
      </c>
      <c r="C63" s="176" t="s">
        <v>80</v>
      </c>
      <c r="D63" s="176"/>
      <c r="E63" s="176"/>
      <c r="F63" s="176"/>
      <c r="G63" s="176"/>
      <c r="H63" s="176"/>
      <c r="I63" s="176"/>
      <c r="J63" s="176"/>
      <c r="K63" s="176"/>
      <c r="L63" s="129" t="s">
        <v>73</v>
      </c>
      <c r="M63" s="129" t="s">
        <v>76</v>
      </c>
      <c r="N63" s="89"/>
    </row>
    <row r="64" spans="1:14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3" x14ac:dyDescent="0.2">
      <c r="C65" s="14">
        <f t="shared" ref="C65:L65" si="11">SUM(C35:C59)-C60</f>
        <v>0</v>
      </c>
      <c r="D65" s="14">
        <f t="shared" si="11"/>
        <v>0</v>
      </c>
      <c r="E65" s="14">
        <f t="shared" si="11"/>
        <v>0</v>
      </c>
      <c r="F65" s="14">
        <f t="shared" si="11"/>
        <v>0</v>
      </c>
      <c r="G65" s="14">
        <f t="shared" si="11"/>
        <v>0</v>
      </c>
      <c r="H65" s="14">
        <f t="shared" si="11"/>
        <v>0</v>
      </c>
      <c r="I65" s="14">
        <f t="shared" si="11"/>
        <v>0</v>
      </c>
      <c r="J65" s="14">
        <f t="shared" si="11"/>
        <v>0</v>
      </c>
      <c r="K65" s="14">
        <f t="shared" si="11"/>
        <v>0</v>
      </c>
      <c r="L65" s="14">
        <f t="shared" si="11"/>
        <v>0</v>
      </c>
      <c r="M65" s="14">
        <f>SUM(M35:M59)-M61</f>
        <v>0</v>
      </c>
    </row>
    <row r="66" spans="1:13" x14ac:dyDescent="0.2">
      <c r="A66" s="186" t="str">
        <f t="shared" ref="A66:A70" si="12">A27</f>
        <v>* Enseignement supérieur et organismes, hors ISBL</v>
      </c>
      <c r="B66" s="186"/>
      <c r="C66" s="186"/>
      <c r="D66" s="81"/>
      <c r="E66" s="81"/>
      <c r="F66" s="81"/>
    </row>
    <row r="67" spans="1:13" x14ac:dyDescent="0.2">
      <c r="A67" s="186" t="str">
        <f t="shared" si="12"/>
        <v>** Universités et établissements d'enseignement supérieur ; Centres hospitaliers (CHU, CLCC) ; voir III.1</v>
      </c>
      <c r="B67" s="186"/>
      <c r="C67" s="186"/>
      <c r="D67" s="186"/>
      <c r="E67" s="186"/>
      <c r="F67" s="186"/>
    </row>
    <row r="68" spans="1:13" x14ac:dyDescent="0.2">
      <c r="A68" s="186" t="str">
        <f t="shared" si="12"/>
        <v>*** Organismes : EPST, EPIC et Ministères, hors ISBL</v>
      </c>
      <c r="B68" s="186"/>
      <c r="C68" s="186"/>
      <c r="D68" s="81"/>
      <c r="E68" s="81"/>
      <c r="F68" s="81"/>
    </row>
    <row r="69" spans="1:13" x14ac:dyDescent="0.2">
      <c r="A69" s="186" t="str">
        <f t="shared" si="12"/>
        <v>**** Ensemble des inscrits, selon la région de l'école doctorale</v>
      </c>
      <c r="B69" s="186"/>
      <c r="C69" s="186"/>
      <c r="D69" s="81"/>
      <c r="E69" s="81"/>
      <c r="F69" s="81"/>
    </row>
    <row r="70" spans="1:13" x14ac:dyDescent="0.2">
      <c r="A70" s="186" t="str">
        <f t="shared" si="12"/>
        <v>***** Régions, départements, collectivités territoriales uniques et celles à statuts particuliers</v>
      </c>
      <c r="B70" s="186"/>
      <c r="C70" s="186"/>
      <c r="D70" s="186"/>
      <c r="E70" s="186"/>
      <c r="F70" s="81"/>
    </row>
    <row r="71" spans="1:13" x14ac:dyDescent="0.2">
      <c r="A71" s="81"/>
      <c r="B71" s="81"/>
      <c r="C71" s="81"/>
      <c r="D71" s="81"/>
      <c r="E71" s="81"/>
      <c r="F71" s="81"/>
    </row>
  </sheetData>
  <mergeCells count="26">
    <mergeCell ref="A66:C66"/>
    <mergeCell ref="A67:F67"/>
    <mergeCell ref="A68:C68"/>
    <mergeCell ref="A69:C69"/>
    <mergeCell ref="A70:E70"/>
    <mergeCell ref="A1:N1"/>
    <mergeCell ref="C3:K3"/>
    <mergeCell ref="C55:C56"/>
    <mergeCell ref="D55:D56"/>
    <mergeCell ref="J55:J56"/>
    <mergeCell ref="L55:L56"/>
    <mergeCell ref="C16:C17"/>
    <mergeCell ref="A2:C2"/>
    <mergeCell ref="C62:D62"/>
    <mergeCell ref="J62:K62"/>
    <mergeCell ref="C63:K63"/>
    <mergeCell ref="M38:M39"/>
    <mergeCell ref="K16:K17"/>
    <mergeCell ref="K55:K56"/>
    <mergeCell ref="L16:L17"/>
    <mergeCell ref="C33:K33"/>
    <mergeCell ref="C24:K24"/>
    <mergeCell ref="C23:D23"/>
    <mergeCell ref="J23:K23"/>
    <mergeCell ref="D16:D17"/>
    <mergeCell ref="J16:J17"/>
  </mergeCells>
  <pageMargins left="0.23622047244094491" right="0.23622047244094491" top="0.35433070866141736" bottom="0.35433070866141736" header="0.31496062992125984" footer="0.31496062992125984"/>
  <pageSetup paperSize="9" scale="6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O62"/>
  <sheetViews>
    <sheetView showGridLines="0" tabSelected="1" zoomScaleNormal="100" workbookViewId="0">
      <selection activeCell="H27" sqref="D27:H27"/>
    </sheetView>
  </sheetViews>
  <sheetFormatPr baseColWidth="10" defaultRowHeight="12.75" x14ac:dyDescent="0.2"/>
  <cols>
    <col min="1" max="1" width="23" customWidth="1"/>
    <col min="2" max="2" width="6" customWidth="1"/>
    <col min="3" max="4" width="20.7109375" customWidth="1"/>
    <col min="5" max="7" width="11.28515625" customWidth="1"/>
    <col min="8" max="8" width="12.42578125" customWidth="1"/>
    <col min="9" max="12" width="15" customWidth="1"/>
    <col min="13" max="13" width="13.28515625" customWidth="1"/>
  </cols>
  <sheetData>
    <row r="1" spans="1:15" x14ac:dyDescent="0.2">
      <c r="A1" s="209" t="s">
        <v>78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5" ht="15.75" x14ac:dyDescent="0.25">
      <c r="A2" s="45"/>
    </row>
    <row r="3" spans="1:15" s="3" customFormat="1" ht="15.75" x14ac:dyDescent="0.2">
      <c r="A3" s="121"/>
      <c r="B3" s="122"/>
      <c r="C3" s="181" t="s">
        <v>100</v>
      </c>
      <c r="D3" s="181"/>
      <c r="E3" s="181"/>
      <c r="F3" s="181"/>
      <c r="G3" s="181"/>
      <c r="H3" s="181"/>
      <c r="I3" s="125"/>
      <c r="J3" s="126"/>
      <c r="K3" s="125"/>
      <c r="L3" s="126"/>
      <c r="M3" s="122"/>
    </row>
    <row r="4" spans="1:15" ht="91.5" customHeight="1" x14ac:dyDescent="0.2">
      <c r="A4" s="112" t="s">
        <v>93</v>
      </c>
      <c r="B4" s="103" t="s">
        <v>0</v>
      </c>
      <c r="C4" s="104" t="str">
        <f>Effectifs!C4</f>
        <v>Ensemble effectifs de R&amp;D, chercheurs et soutien, administrations + entreprises</v>
      </c>
      <c r="D4" s="105" t="str">
        <f>Effectifs!F4</f>
        <v xml:space="preserve">Etablissements d'enseignement supérieur et de recherche ** : Enseignants-chercheurs, IGR et contractuels </v>
      </c>
      <c r="E4" s="106" t="str">
        <f>Effectifs!G4</f>
        <v>Chercheurs des organismes ***</v>
      </c>
      <c r="F4" s="106" t="str">
        <f>Effectifs!H4</f>
        <v>Chercheurs des EPST et Ministères</v>
      </c>
      <c r="G4" s="107" t="str">
        <f>Effectifs!I4</f>
        <v xml:space="preserve">Chercheurs des EPIC </v>
      </c>
      <c r="H4" s="108" t="str">
        <f>Effectifs!J4</f>
        <v>Chercheurs des entreprises</v>
      </c>
      <c r="I4" s="109" t="s">
        <v>96</v>
      </c>
      <c r="J4" s="110" t="s">
        <v>97</v>
      </c>
      <c r="K4" s="111" t="s">
        <v>98</v>
      </c>
      <c r="L4" s="110" t="s">
        <v>99</v>
      </c>
      <c r="M4" s="103" t="s">
        <v>95</v>
      </c>
      <c r="N4" s="6"/>
    </row>
    <row r="5" spans="1:15" s="6" customFormat="1" ht="12" x14ac:dyDescent="0.2">
      <c r="A5" s="36" t="s">
        <v>46</v>
      </c>
      <c r="B5" s="133" t="s">
        <v>2</v>
      </c>
      <c r="C5" s="50">
        <f>Effectifs!C5/Effectifs!C$22</f>
        <v>0.38175926735864796</v>
      </c>
      <c r="D5" s="50">
        <f>Effectifs!F5/Effectifs!F$22</f>
        <v>0.31233559077693579</v>
      </c>
      <c r="E5" s="99">
        <f>Effectifs!G5/Effectifs!G$22</f>
        <v>0.36884822917646842</v>
      </c>
      <c r="F5" s="99">
        <f>Effectifs!H5/Effectifs!H$22</f>
        <v>0.36709987782480202</v>
      </c>
      <c r="G5" s="53">
        <f>Effectifs!I5/Effectifs!I$22</f>
        <v>0.37233682333743362</v>
      </c>
      <c r="H5" s="53">
        <f>Effectifs!J5/Effectifs!J$22</f>
        <v>0.45182881620371257</v>
      </c>
      <c r="I5" s="56">
        <f>Effectifs!C5/Effectifs!L5*1000</f>
        <v>26.188709266670276</v>
      </c>
      <c r="J5" s="57">
        <f>Effectifs!D5/Effectifs!L5*1000</f>
        <v>18.221237918025224</v>
      </c>
      <c r="K5" s="50">
        <f>Effectifs!J5/Effectifs!D5</f>
        <v>0.66621335920857117</v>
      </c>
      <c r="L5" s="53">
        <f>Effectifs!K5/Effectifs!C5</f>
        <v>0.63745995999346572</v>
      </c>
      <c r="M5" s="37">
        <f>Effectifs!M5/Effectifs!M$22</f>
        <v>0.38307835143099345</v>
      </c>
      <c r="O5" s="63"/>
    </row>
    <row r="6" spans="1:15" s="6" customFormat="1" ht="12" x14ac:dyDescent="0.2">
      <c r="A6" s="29" t="s">
        <v>9</v>
      </c>
      <c r="B6" s="130" t="s">
        <v>10</v>
      </c>
      <c r="C6" s="51">
        <f>Effectifs!C6/Effectifs!C$22</f>
        <v>2.5494284378889887E-2</v>
      </c>
      <c r="D6" s="51">
        <f>Effectifs!F6/Effectifs!F$22</f>
        <v>2.203316093186666E-2</v>
      </c>
      <c r="E6" s="100">
        <f>Effectifs!G6/Effectifs!G$22</f>
        <v>1.511568545885663E-2</v>
      </c>
      <c r="F6" s="100">
        <f>Effectifs!H6/Effectifs!H$22</f>
        <v>1.780057159968336E-2</v>
      </c>
      <c r="G6" s="54">
        <f>Effectifs!I6/Effectifs!I$22</f>
        <v>9.7583652012220422E-3</v>
      </c>
      <c r="H6" s="54">
        <f>Effectifs!J6/Effectifs!J$22</f>
        <v>2.1640147400113004E-2</v>
      </c>
      <c r="I6" s="58">
        <f>Effectifs!C6/Effectifs!L6*1000</f>
        <v>10.844753530712353</v>
      </c>
      <c r="J6" s="59">
        <f>Effectifs!D6/Effectifs!L6*1000</f>
        <v>5.6630878200343782</v>
      </c>
      <c r="K6" s="51">
        <f>Effectifs!J6/Effectifs!D6</f>
        <v>0.63661455418506663</v>
      </c>
      <c r="L6" s="54">
        <f>Effectifs!K6/Effectifs!C6</f>
        <v>0.6475743674968214</v>
      </c>
      <c r="M6" s="38">
        <f>Effectifs!M6/Effectifs!M$22</f>
        <v>1.6186977758043029E-2</v>
      </c>
      <c r="O6" s="63"/>
    </row>
    <row r="7" spans="1:15" s="6" customFormat="1" ht="12" x14ac:dyDescent="0.2">
      <c r="A7" s="29" t="s">
        <v>47</v>
      </c>
      <c r="B7" s="130" t="s">
        <v>48</v>
      </c>
      <c r="C7" s="51">
        <f>Effectifs!C7/Effectifs!C$22</f>
        <v>2.973294606070195E-2</v>
      </c>
      <c r="D7" s="51">
        <f>Effectifs!F7/Effectifs!F$22</f>
        <v>2.7940823296699467E-2</v>
      </c>
      <c r="E7" s="100">
        <f>Effectifs!G7/Effectifs!G$22</f>
        <v>8.1704279005881258E-3</v>
      </c>
      <c r="F7" s="100">
        <f>Effectifs!H7/Effectifs!H$22</f>
        <v>1.2105347425931884E-2</v>
      </c>
      <c r="G7" s="54">
        <f>Effectifs!I7/Effectifs!I$22</f>
        <v>3.1883830625439592E-4</v>
      </c>
      <c r="H7" s="54">
        <f>Effectifs!J7/Effectifs!J$22</f>
        <v>2.9081507729250156E-2</v>
      </c>
      <c r="I7" s="58">
        <f>Effectifs!C7/Effectifs!L7*1000</f>
        <v>11.646351049600495</v>
      </c>
      <c r="J7" s="59">
        <f>Effectifs!D7/Effectifs!L7*1000</f>
        <v>6.3864546313957042</v>
      </c>
      <c r="K7" s="51">
        <f>Effectifs!J7/Effectifs!D7</f>
        <v>0.69855693059799262</v>
      </c>
      <c r="L7" s="54">
        <f>Effectifs!K7/Effectifs!C7</f>
        <v>0.72931184872566068</v>
      </c>
      <c r="M7" s="38">
        <f>Effectifs!M7/Effectifs!M$22</f>
        <v>2.3991173185860949E-2</v>
      </c>
      <c r="O7" s="63"/>
    </row>
    <row r="8" spans="1:15" s="6" customFormat="1" ht="12" x14ac:dyDescent="0.2">
      <c r="A8" s="29" t="s">
        <v>49</v>
      </c>
      <c r="B8" s="130" t="s">
        <v>50</v>
      </c>
      <c r="C8" s="51">
        <f>Effectifs!C8/Effectifs!C$22</f>
        <v>2.7438064666942596E-2</v>
      </c>
      <c r="D8" s="51">
        <f>Effectifs!F8/Effectifs!F$22</f>
        <v>3.3334260606426726E-2</v>
      </c>
      <c r="E8" s="100">
        <f>Effectifs!G8/Effectifs!G$22</f>
        <v>1.0913063785923251E-2</v>
      </c>
      <c r="F8" s="100">
        <f>Effectifs!H8/Effectifs!H$22</f>
        <v>1.2302208325490321E-2</v>
      </c>
      <c r="G8" s="54">
        <f>Effectifs!I8/Effectifs!I$22</f>
        <v>8.1412173118997466E-3</v>
      </c>
      <c r="H8" s="54">
        <f>Effectifs!J8/Effectifs!J$22</f>
        <v>2.4663359030409362E-2</v>
      </c>
      <c r="I8" s="58">
        <f>Effectifs!C8/Effectifs!L8*1000</f>
        <v>9.0906275746003313</v>
      </c>
      <c r="J8" s="59">
        <f>Effectifs!D8/Effectifs!L8*1000</f>
        <v>5.1857927832559154</v>
      </c>
      <c r="K8" s="51">
        <f>Effectifs!J8/Effectifs!D8</f>
        <v>0.61712088082791805</v>
      </c>
      <c r="L8" s="54">
        <f>Effectifs!K8/Effectifs!C8</f>
        <v>0.64818491939348377</v>
      </c>
      <c r="M8" s="38">
        <f>Effectifs!M8/Effectifs!M$22</f>
        <v>2.4690859672492901E-2</v>
      </c>
      <c r="O8" s="63"/>
    </row>
    <row r="9" spans="1:15" s="6" customFormat="1" ht="12" x14ac:dyDescent="0.2">
      <c r="A9" s="29" t="s">
        <v>67</v>
      </c>
      <c r="B9" s="130" t="s">
        <v>51</v>
      </c>
      <c r="C9" s="51">
        <f>Effectifs!C9/Effectifs!C$22</f>
        <v>3.8610230784621676E-2</v>
      </c>
      <c r="D9" s="51">
        <f>Effectifs!F9/Effectifs!F$22</f>
        <v>6.7773347899751132E-2</v>
      </c>
      <c r="E9" s="100">
        <f>Effectifs!G9/Effectifs!G$22</f>
        <v>1.9711511236440635E-2</v>
      </c>
      <c r="F9" s="100">
        <f>Effectifs!H9/Effectifs!H$22</f>
        <v>2.4602818754068643E-2</v>
      </c>
      <c r="G9" s="54">
        <f>Effectifs!I9/Effectifs!I$22</f>
        <v>9.9515812148122055E-3</v>
      </c>
      <c r="H9" s="54">
        <f>Effectifs!J9/Effectifs!J$22</f>
        <v>2.751564756123482E-2</v>
      </c>
      <c r="I9" s="58">
        <f>Effectifs!C9/Effectifs!L9*1000</f>
        <v>7.4904268644107432</v>
      </c>
      <c r="J9" s="59">
        <f>Effectifs!D9/Effectifs!L9*1000</f>
        <v>4.4011262377711855</v>
      </c>
      <c r="K9" s="51">
        <f>Effectifs!J9/Effectifs!D9</f>
        <v>0.47502106343634931</v>
      </c>
      <c r="L9" s="54">
        <f>Effectifs!K9/Effectifs!C9</f>
        <v>0.52497954832264471</v>
      </c>
      <c r="M9" s="38">
        <f>Effectifs!M9/Effectifs!M$22</f>
        <v>4.5977475477334197E-2</v>
      </c>
      <c r="O9" s="63"/>
    </row>
    <row r="10" spans="1:15" s="6" customFormat="1" ht="12" x14ac:dyDescent="0.2">
      <c r="A10" s="29" t="s">
        <v>65</v>
      </c>
      <c r="B10" s="130" t="s">
        <v>52</v>
      </c>
      <c r="C10" s="51">
        <f>Effectifs!C10/Effectifs!C$22</f>
        <v>4.7253404888979791E-2</v>
      </c>
      <c r="D10" s="51">
        <f>Effectifs!F10/Effectifs!F$22</f>
        <v>7.3861087796685543E-2</v>
      </c>
      <c r="E10" s="100">
        <f>Effectifs!G10/Effectifs!G$22</f>
        <v>4.5186325949384605E-2</v>
      </c>
      <c r="F10" s="100">
        <f>Effectifs!H10/Effectifs!H$22</f>
        <v>6.5573534736521166E-2</v>
      </c>
      <c r="G10" s="54">
        <f>Effectifs!I10/Effectifs!I$22</f>
        <v>4.506460620599631E-3</v>
      </c>
      <c r="H10" s="54">
        <f>Effectifs!J10/Effectifs!J$22</f>
        <v>2.9561083334478665E-2</v>
      </c>
      <c r="I10" s="58">
        <f>Effectifs!C10/Effectifs!L10*1000</f>
        <v>9.4646112629702444</v>
      </c>
      <c r="J10" s="59">
        <f>Effectifs!D10/Effectifs!L10*1000</f>
        <v>5.5225867682165131</v>
      </c>
      <c r="K10" s="51">
        <f>Effectifs!J10/Effectifs!D10</f>
        <v>0.41989456759858784</v>
      </c>
      <c r="L10" s="54">
        <f>Effectifs!K10/Effectifs!C10</f>
        <v>0.46077987667703618</v>
      </c>
      <c r="M10" s="38">
        <f>Effectifs!M10/Effectifs!M$22</f>
        <v>6.8596186708647852E-2</v>
      </c>
      <c r="O10" s="63"/>
    </row>
    <row r="11" spans="1:15" s="6" customFormat="1" ht="12" x14ac:dyDescent="0.2">
      <c r="A11" s="29" t="s">
        <v>23</v>
      </c>
      <c r="B11" s="130" t="s">
        <v>24</v>
      </c>
      <c r="C11" s="51">
        <f>Effectifs!C11/Effectifs!C$22</f>
        <v>3.3345218249062399E-2</v>
      </c>
      <c r="D11" s="51">
        <f>Effectifs!F11/Effectifs!F$22</f>
        <v>4.2049585187948102E-2</v>
      </c>
      <c r="E11" s="100">
        <f>Effectifs!G11/Effectifs!G$22</f>
        <v>1.9690648214104E-2</v>
      </c>
      <c r="F11" s="100">
        <f>Effectifs!H11/Effectifs!H$22</f>
        <v>2.4417143132894205E-2</v>
      </c>
      <c r="G11" s="54">
        <f>Effectifs!I11/Effectifs!I$22</f>
        <v>1.0259579018653953E-2</v>
      </c>
      <c r="H11" s="54">
        <f>Effectifs!J11/Effectifs!J$22</f>
        <v>3.0235101624942924E-2</v>
      </c>
      <c r="I11" s="58">
        <f>Effectifs!C11/Effectifs!L11*1000</f>
        <v>9.1982696881438955</v>
      </c>
      <c r="J11" s="59">
        <f>Effectifs!D11/Effectifs!L11*1000</f>
        <v>5.533091416253944</v>
      </c>
      <c r="K11" s="51">
        <f>Effectifs!J11/Effectifs!D11</f>
        <v>0.5903491553782062</v>
      </c>
      <c r="L11" s="54">
        <f>Effectifs!K11/Effectifs!C11</f>
        <v>0.6070297485995757</v>
      </c>
      <c r="M11" s="38">
        <f>Effectifs!M11/Effectifs!M$22</f>
        <v>3.1580080463945961E-2</v>
      </c>
      <c r="O11" s="63"/>
    </row>
    <row r="12" spans="1:15" s="6" customFormat="1" ht="12" x14ac:dyDescent="0.2">
      <c r="A12" s="29" t="s">
        <v>25</v>
      </c>
      <c r="B12" s="130" t="s">
        <v>26</v>
      </c>
      <c r="C12" s="51">
        <f>Effectifs!C12/Effectifs!C$22</f>
        <v>3.9327287408917173E-2</v>
      </c>
      <c r="D12" s="51">
        <f>Effectifs!F12/Effectifs!F$22</f>
        <v>4.724648449646026E-2</v>
      </c>
      <c r="E12" s="100">
        <f>Effectifs!G12/Effectifs!G$22</f>
        <v>3.2518213631387863E-2</v>
      </c>
      <c r="F12" s="100">
        <f>Effectifs!H12/Effectifs!H$22</f>
        <v>3.7403890495485453E-2</v>
      </c>
      <c r="G12" s="54">
        <f>Effectifs!I12/Effectifs!I$22</f>
        <v>2.276951880285143E-2</v>
      </c>
      <c r="H12" s="54">
        <f>Effectifs!J12/Effectifs!J$22</f>
        <v>3.9184114071749383E-2</v>
      </c>
      <c r="I12" s="58">
        <f>Effectifs!C12/Effectifs!L12*1000</f>
        <v>12.607941759421475</v>
      </c>
      <c r="J12" s="59">
        <f>Effectifs!D12/Effectifs!L12*1000</f>
        <v>8.2493302878566084</v>
      </c>
      <c r="K12" s="51">
        <f>Effectifs!J12/Effectifs!D12</f>
        <v>0.59639545675668071</v>
      </c>
      <c r="L12" s="54">
        <f>Effectifs!K12/Effectifs!C12</f>
        <v>0.5538599153220447</v>
      </c>
      <c r="M12" s="38">
        <f>Effectifs!M12/Effectifs!M$22</f>
        <v>3.7621604165825696E-2</v>
      </c>
      <c r="O12" s="63"/>
    </row>
    <row r="13" spans="1:15" s="6" customFormat="1" ht="12" x14ac:dyDescent="0.2">
      <c r="A13" s="29" t="s">
        <v>68</v>
      </c>
      <c r="B13" s="130" t="s">
        <v>53</v>
      </c>
      <c r="C13" s="51">
        <f>Effectifs!C13/Effectifs!C$22</f>
        <v>5.0654905328166668E-2</v>
      </c>
      <c r="D13" s="51">
        <f>Effectifs!F13/Effectifs!F$22</f>
        <v>7.4436710401584422E-2</v>
      </c>
      <c r="E13" s="100">
        <f>Effectifs!G13/Effectifs!G$22</f>
        <v>3.942195803296613E-2</v>
      </c>
      <c r="F13" s="100">
        <f>Effectifs!H13/Effectifs!H$22</f>
        <v>5.6479583830945056E-2</v>
      </c>
      <c r="G13" s="54">
        <f>Effectifs!I13/Effectifs!I$22</f>
        <v>5.3858166692492566E-3</v>
      </c>
      <c r="H13" s="54">
        <f>Effectifs!J13/Effectifs!J$22</f>
        <v>3.9911025200835358E-2</v>
      </c>
      <c r="I13" s="58">
        <f>Effectifs!C13/Effectifs!L13*1000</f>
        <v>9.1348787135459304</v>
      </c>
      <c r="J13" s="59">
        <f>Effectifs!D13/Effectifs!L13*1000</f>
        <v>5.533249139751983</v>
      </c>
      <c r="K13" s="51">
        <f>Effectifs!J13/Effectifs!D13</f>
        <v>0.50943258532049229</v>
      </c>
      <c r="L13" s="54">
        <f>Effectifs!K13/Effectifs!C13</f>
        <v>0.5318360563219755</v>
      </c>
      <c r="M13" s="38">
        <f>Effectifs!M13/Effectifs!M$22</f>
        <v>6.4936288163188416E-2</v>
      </c>
      <c r="O13" s="63"/>
    </row>
    <row r="14" spans="1:15" s="6" customFormat="1" ht="12" x14ac:dyDescent="0.2">
      <c r="A14" s="29" t="s">
        <v>66</v>
      </c>
      <c r="B14" s="130" t="s">
        <v>54</v>
      </c>
      <c r="C14" s="51">
        <f>Effectifs!C14/Effectifs!C$22</f>
        <v>0.10772091050350256</v>
      </c>
      <c r="D14" s="51">
        <f>Effectifs!F14/Effectifs!F$22</f>
        <v>9.6697519621290695E-2</v>
      </c>
      <c r="E14" s="100">
        <f>Effectifs!G14/Effectifs!G$22</f>
        <v>0.16982095694851476</v>
      </c>
      <c r="F14" s="100">
        <f>Effectifs!H14/Effectifs!H$22</f>
        <v>0.14462756698144169</v>
      </c>
      <c r="G14" s="54">
        <f>Effectifs!I14/Effectifs!I$22</f>
        <v>0.22009089442434696</v>
      </c>
      <c r="H14" s="54">
        <f>Effectifs!J14/Effectifs!J$22</f>
        <v>0.10376336671132776</v>
      </c>
      <c r="I14" s="58">
        <f>Effectifs!C14/Effectifs!L14*1000</f>
        <v>20.435488293141184</v>
      </c>
      <c r="J14" s="59">
        <f>Effectifs!D14/Effectifs!L14*1000</f>
        <v>13.915242548337869</v>
      </c>
      <c r="K14" s="51">
        <f>Effectifs!J14/Effectifs!D14</f>
        <v>0.55402716846680933</v>
      </c>
      <c r="L14" s="54">
        <f>Effectifs!K14/Effectifs!C14</f>
        <v>0.52954300597127424</v>
      </c>
      <c r="M14" s="38">
        <f>Effectifs!M14/Effectifs!M$22</f>
        <v>9.616652538381841E-2</v>
      </c>
      <c r="O14" s="63"/>
    </row>
    <row r="15" spans="1:15" s="6" customFormat="1" ht="12" x14ac:dyDescent="0.2">
      <c r="A15" s="29" t="s">
        <v>55</v>
      </c>
      <c r="B15" s="130" t="s">
        <v>56</v>
      </c>
      <c r="C15" s="51">
        <f>Effectifs!C15/Effectifs!C$22</f>
        <v>0.14279424422866502</v>
      </c>
      <c r="D15" s="51">
        <f>Effectifs!F15/Effectifs!F$22</f>
        <v>0.12631270183621471</v>
      </c>
      <c r="E15" s="100">
        <f>Effectifs!G15/Effectifs!G$22</f>
        <v>0.15265963086075296</v>
      </c>
      <c r="F15" s="100">
        <f>Effectifs!H15/Effectifs!H$22</f>
        <v>0.13624595851923529</v>
      </c>
      <c r="G15" s="54">
        <f>Effectifs!I15/Effectifs!I$22</f>
        <v>0.18541085185305631</v>
      </c>
      <c r="H15" s="54">
        <f>Effectifs!J15/Effectifs!J$22</f>
        <v>0.13626368977248923</v>
      </c>
      <c r="I15" s="58">
        <f>Effectifs!C15/Effectifs!L15*1000</f>
        <v>18.230416189679939</v>
      </c>
      <c r="J15" s="59">
        <f>Effectifs!D15/Effectifs!L15*1000</f>
        <v>11.290865040072918</v>
      </c>
      <c r="K15" s="51">
        <f>Effectifs!J15/Effectifs!D15</f>
        <v>0.60343652580933238</v>
      </c>
      <c r="L15" s="54">
        <f>Effectifs!K15/Effectifs!C15</f>
        <v>0.62343964778469141</v>
      </c>
      <c r="M15" s="38">
        <f>Effectifs!M15/Effectifs!M$22</f>
        <v>0.128432836825038</v>
      </c>
      <c r="O15" s="63"/>
    </row>
    <row r="16" spans="1:15" s="6" customFormat="1" ht="12" x14ac:dyDescent="0.2">
      <c r="A16" s="29" t="s">
        <v>57</v>
      </c>
      <c r="B16" s="130" t="s">
        <v>42</v>
      </c>
      <c r="C16" s="210">
        <f>Effectifs!C16/Effectifs!C$22</f>
        <v>6.9354974851882079E-2</v>
      </c>
      <c r="D16" s="51">
        <f>Effectifs!F16/Effectifs!F$22</f>
        <v>6.3425973402186378E-2</v>
      </c>
      <c r="E16" s="100">
        <f>Effectifs!G16/Effectifs!G$22</f>
        <v>9.9839567615990971E-2</v>
      </c>
      <c r="F16" s="100">
        <f>Effectifs!H16/Effectifs!H$22</f>
        <v>9.571019007622926E-2</v>
      </c>
      <c r="G16" s="54">
        <f>Effectifs!I16/Effectifs!I$22</f>
        <v>0.10807917137750263</v>
      </c>
      <c r="H16" s="212">
        <f>Effectifs!J16/Effectifs!J$22</f>
        <v>6.5336566297348214E-2</v>
      </c>
      <c r="I16" s="205">
        <f>Effectifs!C16/Effectifs!L16*1000</f>
        <v>13.574757844739606</v>
      </c>
      <c r="J16" s="200">
        <f>Effectifs!D16/Effectifs!L16*1000</f>
        <v>9.0350568156606457</v>
      </c>
      <c r="K16" s="210">
        <f>Effectifs!J16/Effectifs!D16</f>
        <v>0.55433547974069208</v>
      </c>
      <c r="L16" s="212">
        <f>Effectifs!K16/Effectifs!C16</f>
        <v>0.52965807550146615</v>
      </c>
      <c r="M16" s="38">
        <f>Effectifs!M16/Effectifs!M$22</f>
        <v>6.6295294608377395E-2</v>
      </c>
      <c r="O16" s="63"/>
    </row>
    <row r="17" spans="1:15" s="6" customFormat="1" ht="12" x14ac:dyDescent="0.2">
      <c r="A17" s="29" t="s">
        <v>43</v>
      </c>
      <c r="B17" s="130" t="s">
        <v>44</v>
      </c>
      <c r="C17" s="211" t="e">
        <f>#REF!/#REF!</f>
        <v>#REF!</v>
      </c>
      <c r="D17" s="51">
        <f>Effectifs!F17/Effectifs!F$22</f>
        <v>2.2550842685486031E-3</v>
      </c>
      <c r="E17" s="100">
        <f>Effectifs!G17/Effectifs!G$22</f>
        <v>6.708100345176576E-4</v>
      </c>
      <c r="F17" s="100">
        <f>Effectifs!H17/Effectifs!H$22</f>
        <v>8.3090639424015676E-4</v>
      </c>
      <c r="G17" s="54">
        <f>Effectifs!I17/Effectifs!I$22</f>
        <v>3.5135981349234432E-4</v>
      </c>
      <c r="H17" s="213" t="e">
        <f>#REF!/#REF!</f>
        <v>#REF!</v>
      </c>
      <c r="I17" s="206" t="e">
        <f>Effectifs!C17/Effectifs!L17*1000</f>
        <v>#DIV/0!</v>
      </c>
      <c r="J17" s="201" t="e">
        <f>#REF!/#REF!*1000</f>
        <v>#REF!</v>
      </c>
      <c r="K17" s="211" t="e">
        <f>#REF!/#REF!</f>
        <v>#REF!</v>
      </c>
      <c r="L17" s="213"/>
      <c r="M17" s="38">
        <f>Effectifs!M17/Effectifs!M$22</f>
        <v>1.8703158008046394E-3</v>
      </c>
      <c r="O17" s="63"/>
    </row>
    <row r="18" spans="1:15" s="6" customFormat="1" ht="12" x14ac:dyDescent="0.2">
      <c r="A18" s="134" t="s">
        <v>90</v>
      </c>
      <c r="B18" s="34"/>
      <c r="C18" s="70">
        <f>Effectifs!C18/Effectifs!C$22</f>
        <v>6.5142612910203332E-3</v>
      </c>
      <c r="D18" s="70">
        <f>Effectifs!F18/Effectifs!F$22</f>
        <v>1.0297669477401504E-2</v>
      </c>
      <c r="E18" s="101">
        <f>Effectifs!G18/Effectifs!G$22</f>
        <v>1.7432971154104075E-2</v>
      </c>
      <c r="F18" s="101">
        <f>Effectifs!H18/Effectifs!H$22</f>
        <v>4.8004019030313061E-3</v>
      </c>
      <c r="G18" s="71">
        <f>Effectifs!I18/Effectifs!I$22</f>
        <v>4.2639522048625381E-2</v>
      </c>
      <c r="H18" s="71">
        <f>Effectifs!J18/Effectifs!J$22</f>
        <v>1.0155750621085682E-3</v>
      </c>
      <c r="I18" s="72">
        <f>Effectifs!C18/Effectifs!L18*1000</f>
        <v>4.6457583673111937</v>
      </c>
      <c r="J18" s="73">
        <f>Effectifs!D18/Effectifs!L18*1000</f>
        <v>2.7677561475927508</v>
      </c>
      <c r="K18" s="70">
        <f>Effectifs!J18/Effectifs!D18</f>
        <v>0.10248691773277455</v>
      </c>
      <c r="L18" s="71">
        <f>Effectifs!K18/Effectifs!C18</f>
        <v>9.9255601027410725E-2</v>
      </c>
      <c r="M18" s="74">
        <f>(Effectifs!M18)/Effectifs!M$22</f>
        <v>1.0576030355629113E-2</v>
      </c>
      <c r="O18" s="63"/>
    </row>
    <row r="19" spans="1:15" s="6" customFormat="1" ht="12" x14ac:dyDescent="0.2">
      <c r="A19" s="26" t="s">
        <v>69</v>
      </c>
      <c r="B19" s="39"/>
      <c r="C19" s="52">
        <f>SUM(C5:C15,C16,C18)</f>
        <v>1</v>
      </c>
      <c r="D19" s="52">
        <f>SUM(D5:D17,D18)</f>
        <v>0.99999999999999989</v>
      </c>
      <c r="E19" s="102">
        <f>SUM(E5:E18)</f>
        <v>1</v>
      </c>
      <c r="F19" s="102">
        <f>SUM(F5:F18)</f>
        <v>0.99999999999999989</v>
      </c>
      <c r="G19" s="55">
        <f>SUM(G5:G18)</f>
        <v>0.99999999999999989</v>
      </c>
      <c r="H19" s="55">
        <f>SUM(H5:H15,H16,H18)</f>
        <v>1</v>
      </c>
      <c r="I19" s="60">
        <f>Effectifs!C21/Effectifs!L21*1000</f>
        <v>15.681223964263802</v>
      </c>
      <c r="J19" s="61">
        <f>Effectifs!D21/Effectifs!L21*1000</f>
        <v>10.156710491778131</v>
      </c>
      <c r="K19" s="52">
        <f>Effectifs!J21/Effectifs!D21</f>
        <v>0.59735570003279015</v>
      </c>
      <c r="L19" s="55">
        <f>Effectifs!K21/Effectifs!C21</f>
        <v>0.58660475665666711</v>
      </c>
      <c r="M19" s="41">
        <f>Effectifs!M22/Effectifs!M$22</f>
        <v>1</v>
      </c>
    </row>
    <row r="20" spans="1:15" x14ac:dyDescent="0.2">
      <c r="A20" s="95"/>
      <c r="B20" s="89" t="s">
        <v>82</v>
      </c>
      <c r="C20" s="93" t="s">
        <v>75</v>
      </c>
      <c r="D20" s="93"/>
      <c r="E20" s="93"/>
      <c r="F20" s="93"/>
      <c r="G20" s="93"/>
      <c r="H20" s="93" t="s">
        <v>75</v>
      </c>
      <c r="I20" s="189" t="s">
        <v>75</v>
      </c>
      <c r="J20" s="189"/>
      <c r="K20" s="189" t="s">
        <v>75</v>
      </c>
      <c r="L20" s="189"/>
      <c r="M20" s="93"/>
      <c r="N20" s="6"/>
    </row>
    <row r="21" spans="1:15" x14ac:dyDescent="0.2">
      <c r="A21" s="94"/>
      <c r="B21" s="97" t="s">
        <v>79</v>
      </c>
      <c r="C21" s="190" t="str">
        <f>Effectifs!C63</f>
        <v xml:space="preserve"> enquêtes R&amp;D : 2015 semi définitif</v>
      </c>
      <c r="D21" s="191"/>
      <c r="E21" s="191"/>
      <c r="F21" s="191"/>
      <c r="G21" s="191"/>
      <c r="H21" s="191"/>
      <c r="I21" s="190" t="str">
        <f>C21</f>
        <v xml:space="preserve"> enquêtes R&amp;D : 2015 semi définitif</v>
      </c>
      <c r="J21" s="191"/>
      <c r="K21" s="190" t="str">
        <f>I21</f>
        <v xml:space="preserve"> enquêtes R&amp;D : 2015 semi définitif</v>
      </c>
      <c r="L21" s="191"/>
      <c r="M21" s="202" t="str">
        <f>Effectifs!M63</f>
        <v>Enquête Ecoles doctorales 2016-2017</v>
      </c>
      <c r="N21" s="6"/>
    </row>
    <row r="22" spans="1:15" ht="39" customHeight="1" x14ac:dyDescent="0.2">
      <c r="A22" s="95"/>
      <c r="B22" s="96"/>
      <c r="C22" s="187"/>
      <c r="D22" s="188"/>
      <c r="E22" s="188"/>
      <c r="F22" s="188"/>
      <c r="G22" s="188"/>
      <c r="H22" s="188"/>
      <c r="I22" s="196" t="s">
        <v>81</v>
      </c>
      <c r="J22" s="197"/>
      <c r="K22" s="187"/>
      <c r="L22" s="188"/>
      <c r="M22" s="203"/>
      <c r="N22" s="6"/>
    </row>
    <row r="23" spans="1:15" ht="15" x14ac:dyDescent="0.2">
      <c r="A23" s="198" t="str">
        <f>Effectifs!A28</f>
        <v>** Universités et établissements d'enseignement supérieur ; Centres hospitaliers (CHU, CLCC) ; voir III.1</v>
      </c>
      <c r="B23" s="198"/>
      <c r="C23" s="198"/>
      <c r="D23" s="198"/>
      <c r="E23" s="198"/>
      <c r="F23" s="4"/>
      <c r="G23" s="5"/>
      <c r="H23" s="5"/>
    </row>
    <row r="24" spans="1:15" ht="15" x14ac:dyDescent="0.2">
      <c r="A24" s="199" t="str">
        <f>Effectifs!A29</f>
        <v>*** Organismes : EPST, EPIC et Ministères, hors ISBL</v>
      </c>
      <c r="B24" s="199"/>
      <c r="C24" s="199"/>
      <c r="D24" s="98"/>
      <c r="E24" s="147"/>
      <c r="F24" s="4"/>
      <c r="G24" s="5"/>
      <c r="H24" s="5"/>
      <c r="J24" s="2"/>
    </row>
    <row r="25" spans="1:15" x14ac:dyDescent="0.2">
      <c r="A25" s="199" t="str">
        <f>Effectifs!A30</f>
        <v>**** Ensemble des inscrits, selon la région de l'école doctorale</v>
      </c>
      <c r="B25" s="199"/>
      <c r="C25" s="199"/>
      <c r="D25" s="148"/>
      <c r="E25" s="148"/>
    </row>
    <row r="26" spans="1:15" x14ac:dyDescent="0.2">
      <c r="A26" s="199" t="str">
        <f>Effectifs!A31</f>
        <v>***** Régions, départements, collectivités territoriales uniques et celles à statuts particuliers</v>
      </c>
      <c r="B26" s="199"/>
      <c r="C26" s="199"/>
      <c r="D26" s="199"/>
      <c r="E26" s="148"/>
      <c r="I26" s="152"/>
      <c r="J26" s="152"/>
    </row>
    <row r="27" spans="1:15" x14ac:dyDescent="0.2">
      <c r="B27" s="151"/>
      <c r="C27" s="151"/>
      <c r="D27" s="153"/>
      <c r="E27" s="153"/>
      <c r="F27" s="153"/>
      <c r="G27" s="153"/>
      <c r="H27" s="153"/>
      <c r="I27" s="14"/>
      <c r="J27" s="14"/>
    </row>
    <row r="28" spans="1:15" x14ac:dyDescent="0.2">
      <c r="A28" s="149"/>
      <c r="B28" s="150"/>
      <c r="C28" s="149"/>
      <c r="D28" s="149"/>
      <c r="E28" s="154"/>
    </row>
    <row r="29" spans="1:15" s="3" customFormat="1" ht="15.75" x14ac:dyDescent="0.2">
      <c r="A29" s="121"/>
      <c r="B29" s="122"/>
      <c r="C29" s="204" t="s">
        <v>119</v>
      </c>
      <c r="D29" s="181"/>
      <c r="E29" s="181"/>
      <c r="F29" s="181"/>
      <c r="G29" s="181"/>
      <c r="H29" s="181"/>
      <c r="I29" s="125"/>
      <c r="J29" s="126"/>
      <c r="K29" s="125"/>
      <c r="L29" s="126"/>
      <c r="M29" s="122"/>
    </row>
    <row r="30" spans="1:15" ht="93" customHeight="1" x14ac:dyDescent="0.2">
      <c r="A30" s="112" t="s">
        <v>62</v>
      </c>
      <c r="B30" s="103" t="s">
        <v>0</v>
      </c>
      <c r="C30" s="113" t="str">
        <f t="shared" ref="C30:H30" si="0">C4</f>
        <v>Ensemble effectifs de R&amp;D, chercheurs et soutien, administrations + entreprises</v>
      </c>
      <c r="D30" s="114" t="str">
        <f t="shared" si="0"/>
        <v xml:space="preserve">Etablissements d'enseignement supérieur et de recherche ** : Enseignants-chercheurs, IGR et contractuels </v>
      </c>
      <c r="E30" s="115" t="str">
        <f t="shared" si="0"/>
        <v>Chercheurs des organismes ***</v>
      </c>
      <c r="F30" s="114" t="str">
        <f t="shared" si="0"/>
        <v>Chercheurs des EPST et Ministères</v>
      </c>
      <c r="G30" s="115" t="str">
        <f t="shared" si="0"/>
        <v xml:space="preserve">Chercheurs des EPIC </v>
      </c>
      <c r="H30" s="113" t="str">
        <f t="shared" si="0"/>
        <v>Chercheurs des entreprises</v>
      </c>
      <c r="I30" s="109" t="s">
        <v>96</v>
      </c>
      <c r="J30" s="110" t="s">
        <v>97</v>
      </c>
      <c r="K30" s="111" t="s">
        <v>98</v>
      </c>
      <c r="L30" s="110" t="s">
        <v>99</v>
      </c>
      <c r="M30" s="103" t="s">
        <v>95</v>
      </c>
    </row>
    <row r="31" spans="1:15" s="6" customFormat="1" ht="12" x14ac:dyDescent="0.2">
      <c r="A31" s="36" t="s">
        <v>1</v>
      </c>
      <c r="B31" s="120" t="s">
        <v>2</v>
      </c>
      <c r="C31" s="37">
        <f>Effectifs!C35/Effectifs!C$22</f>
        <v>0.38175926735864796</v>
      </c>
      <c r="D31" s="50">
        <f>Effectifs!F35/Effectifs!F$22</f>
        <v>0.31233559077693579</v>
      </c>
      <c r="E31" s="53">
        <f>Effectifs!G35/Effectifs!G$22</f>
        <v>0.36884822917646842</v>
      </c>
      <c r="F31" s="50">
        <f>Effectifs!H35/Effectifs!H$22</f>
        <v>0.36709987782480202</v>
      </c>
      <c r="G31" s="53">
        <f>Effectifs!I35/Effectifs!I$22</f>
        <v>0.37233682333743362</v>
      </c>
      <c r="H31" s="37">
        <f>Effectifs!J35/Effectifs!J$22</f>
        <v>0.45182881620371257</v>
      </c>
      <c r="I31" s="56">
        <f>Effectifs!C35/Effectifs!L35*1000</f>
        <v>26.188709266670276</v>
      </c>
      <c r="J31" s="57">
        <f>Effectifs!D35/Effectifs!L35*1000</f>
        <v>18.221237918025224</v>
      </c>
      <c r="K31" s="50">
        <f>Effectifs!J35/Effectifs!D35</f>
        <v>0.66621335920857117</v>
      </c>
      <c r="L31" s="53">
        <f>Effectifs!K35/Effectifs!C35</f>
        <v>0.63745995999346572</v>
      </c>
      <c r="M31" s="37">
        <f>Effectifs!M35/Effectifs!M$61</f>
        <v>0.38307835143099345</v>
      </c>
    </row>
    <row r="32" spans="1:15" s="6" customFormat="1" ht="12" x14ac:dyDescent="0.2">
      <c r="A32" s="29" t="s">
        <v>3</v>
      </c>
      <c r="B32" s="131" t="s">
        <v>4</v>
      </c>
      <c r="C32" s="38">
        <f>Effectifs!C36/Effectifs!C$22</f>
        <v>6.608429370498263E-3</v>
      </c>
      <c r="D32" s="51">
        <f>Effectifs!F36/Effectifs!F$22</f>
        <v>1.336178580287831E-2</v>
      </c>
      <c r="E32" s="54">
        <f>Effectifs!G36/Effectifs!G$22</f>
        <v>7.8172467367465526E-4</v>
      </c>
      <c r="F32" s="51">
        <f>Effectifs!H36/Effectifs!H$22</f>
        <v>1.135145966285014E-3</v>
      </c>
      <c r="G32" s="54">
        <f>Effectifs!I36/Effectifs!I$22</f>
        <v>7.6521193501055031E-5</v>
      </c>
      <c r="H32" s="38">
        <f>Effectifs!J36/Effectifs!J$22</f>
        <v>5.2245172686724833E-3</v>
      </c>
      <c r="I32" s="58">
        <f>Effectifs!C36/Effectifs!L36*1000</f>
        <v>5.3929042341410005</v>
      </c>
      <c r="J32" s="59">
        <f>Effectifs!D36/Effectifs!L36*1000</f>
        <v>3.3049248315189219</v>
      </c>
      <c r="K32" s="51">
        <f>Effectifs!J36/Effectifs!D36</f>
        <v>0.50524476584683864</v>
      </c>
      <c r="L32" s="54">
        <f>Effectifs!K36/Effectifs!C36</f>
        <v>0.57373960980471783</v>
      </c>
      <c r="M32" s="38">
        <f>Effectifs!M36/Effectifs!M$61</f>
        <v>8.7999031203326201E-3</v>
      </c>
    </row>
    <row r="33" spans="1:13" s="6" customFormat="1" ht="12" x14ac:dyDescent="0.2">
      <c r="A33" s="29" t="s">
        <v>5</v>
      </c>
      <c r="B33" s="131" t="s">
        <v>6</v>
      </c>
      <c r="C33" s="38">
        <f>Effectifs!C37/Effectifs!C$22</f>
        <v>1.3906885208017066E-2</v>
      </c>
      <c r="D33" s="51">
        <f>Effectifs!F37/Effectifs!F$22</f>
        <v>1.4941332419009141E-2</v>
      </c>
      <c r="E33" s="54">
        <f>Effectifs!G37/Effectifs!G$22</f>
        <v>3.8775417228513538E-3</v>
      </c>
      <c r="F33" s="51">
        <f>Effectifs!H37/Effectifs!H$22</f>
        <v>3.1715057909381984E-3</v>
      </c>
      <c r="G33" s="54">
        <f>Effectifs!I37/Effectifs!I$22</f>
        <v>5.2863391176978854E-3</v>
      </c>
      <c r="H33" s="38">
        <f>Effectifs!J37/Effectifs!J$22</f>
        <v>1.3221076335065328E-2</v>
      </c>
      <c r="I33" s="58">
        <f>Effectifs!C37/Effectifs!L37*1000</f>
        <v>8.9164298627324499</v>
      </c>
      <c r="J33" s="59">
        <f>Effectifs!D37/Effectifs!L37*1000</f>
        <v>4.9700000908454989</v>
      </c>
      <c r="K33" s="51">
        <f>Effectifs!J37/Effectifs!D37</f>
        <v>0.66798133688623929</v>
      </c>
      <c r="L33" s="54">
        <f>Effectifs!K37/Effectifs!C37</f>
        <v>0.72437422812175545</v>
      </c>
      <c r="M33" s="38">
        <f>Effectifs!M37/Effectifs!M$61</f>
        <v>1.1221894804827836E-2</v>
      </c>
    </row>
    <row r="34" spans="1:13" s="6" customFormat="1" ht="12" x14ac:dyDescent="0.2">
      <c r="A34" s="29" t="s">
        <v>7</v>
      </c>
      <c r="B34" s="131" t="s">
        <v>8</v>
      </c>
      <c r="C34" s="38">
        <f>Effectifs!C38/Effectifs!C$22</f>
        <v>1.6708944366394852E-2</v>
      </c>
      <c r="D34" s="51">
        <f>Effectifs!F38/Effectifs!F$22</f>
        <v>1.984210788816955E-2</v>
      </c>
      <c r="E34" s="54">
        <f>Effectifs!G38/Effectifs!G$22</f>
        <v>2.9612718439037183E-3</v>
      </c>
      <c r="F34" s="51">
        <f>Effectifs!H38/Effectifs!H$22</f>
        <v>3.9765262552039502E-3</v>
      </c>
      <c r="G34" s="54">
        <f>Effectifs!I38/Effectifs!I$22</f>
        <v>9.3547159055039765E-4</v>
      </c>
      <c r="H34" s="38">
        <f>Effectifs!J38/Effectifs!J$22</f>
        <v>1.5494305862822204E-2</v>
      </c>
      <c r="I34" s="58">
        <f>Effectifs!C38/Effectifs!L38*1000</f>
        <v>10.070386105441747</v>
      </c>
      <c r="J34" s="59">
        <f>Effectifs!D38/Effectifs!L38*1000</f>
        <v>5.5709592573931923</v>
      </c>
      <c r="K34" s="51">
        <f>Effectifs!J38/Effectifs!D38</f>
        <v>0.65649592735599349</v>
      </c>
      <c r="L34" s="54">
        <f>Effectifs!K38/Effectifs!C38</f>
        <v>0.70287104383671828</v>
      </c>
      <c r="M34" s="207">
        <f>Effectifs!M38/Effectifs!M$61</f>
        <v>2.4690859672492901E-2</v>
      </c>
    </row>
    <row r="35" spans="1:13" s="6" customFormat="1" ht="12" x14ac:dyDescent="0.2">
      <c r="A35" s="29" t="s">
        <v>11</v>
      </c>
      <c r="B35" s="131" t="s">
        <v>12</v>
      </c>
      <c r="C35" s="38">
        <f>Effectifs!C39/Effectifs!C$22</f>
        <v>1.0729120300547741E-2</v>
      </c>
      <c r="D35" s="51">
        <f>Effectifs!F39/Effectifs!F$22</f>
        <v>1.3492152718257178E-2</v>
      </c>
      <c r="E35" s="54">
        <f>Effectifs!G39/Effectifs!G$22</f>
        <v>7.9517919420195315E-3</v>
      </c>
      <c r="F35" s="51">
        <f>Effectifs!H39/Effectifs!H$22</f>
        <v>8.3256820702863697E-3</v>
      </c>
      <c r="G35" s="54">
        <f>Effectifs!I39/Effectifs!I$22</f>
        <v>7.2057457213493478E-3</v>
      </c>
      <c r="H35" s="38">
        <f>Effectifs!J39/Effectifs!J$22</f>
        <v>9.1690531675871541E-3</v>
      </c>
      <c r="I35" s="58">
        <f>Effectifs!C39/Effectifs!L39*1000</f>
        <v>7.894488145194221</v>
      </c>
      <c r="J35" s="59">
        <f>Effectifs!D39/Effectifs!L39*1000</f>
        <v>4.715561810931268</v>
      </c>
      <c r="K35" s="51">
        <f>Effectifs!J39/Effectifs!D39</f>
        <v>0.56032976870248363</v>
      </c>
      <c r="L35" s="54">
        <f>Effectifs!K39/Effectifs!C39</f>
        <v>0.56301974411913203</v>
      </c>
      <c r="M35" s="208">
        <f>Effectifs!M39/Effectifs!M$61</f>
        <v>0</v>
      </c>
    </row>
    <row r="36" spans="1:13" s="6" customFormat="1" ht="12" x14ac:dyDescent="0.2">
      <c r="A36" s="29" t="s">
        <v>9</v>
      </c>
      <c r="B36" s="131" t="s">
        <v>10</v>
      </c>
      <c r="C36" s="38">
        <f>Effectifs!C40/Effectifs!C$22</f>
        <v>2.5494284378889887E-2</v>
      </c>
      <c r="D36" s="51">
        <f>Effectifs!F40/Effectifs!F$22</f>
        <v>2.203316093186666E-2</v>
      </c>
      <c r="E36" s="54">
        <f>Effectifs!G40/Effectifs!G$22</f>
        <v>1.511568545885663E-2</v>
      </c>
      <c r="F36" s="51">
        <f>Effectifs!H40/Effectifs!H$22</f>
        <v>1.780057159968336E-2</v>
      </c>
      <c r="G36" s="54">
        <f>Effectifs!I40/Effectifs!I$22</f>
        <v>9.7583652012220422E-3</v>
      </c>
      <c r="H36" s="38">
        <f>Effectifs!J40/Effectifs!J$22</f>
        <v>2.1640147400113004E-2</v>
      </c>
      <c r="I36" s="58">
        <f>Effectifs!C40/Effectifs!L40*1000</f>
        <v>10.844753530712353</v>
      </c>
      <c r="J36" s="59">
        <f>Effectifs!D40/Effectifs!L40*1000</f>
        <v>5.6630878200343782</v>
      </c>
      <c r="K36" s="51">
        <f>Effectifs!J40/Effectifs!D40</f>
        <v>0.63661455418506663</v>
      </c>
      <c r="L36" s="54">
        <f>Effectifs!K40/Effectifs!C40</f>
        <v>0.6475743674968214</v>
      </c>
      <c r="M36" s="38">
        <f>Effectifs!M40/Effectifs!M$61</f>
        <v>1.6186977758043029E-2</v>
      </c>
    </row>
    <row r="37" spans="1:13" s="6" customFormat="1" ht="12" x14ac:dyDescent="0.2">
      <c r="A37" s="29" t="s">
        <v>13</v>
      </c>
      <c r="B37" s="131" t="s">
        <v>14</v>
      </c>
      <c r="C37" s="38">
        <f>Effectifs!C41/Effectifs!C$22</f>
        <v>1.0637056568677096E-2</v>
      </c>
      <c r="D37" s="51">
        <f>Effectifs!F41/Effectifs!F$22</f>
        <v>1.2714889366718017E-2</v>
      </c>
      <c r="E37" s="54">
        <f>Effectifs!G41/Effectifs!G$22</f>
        <v>5.9050868731992355E-3</v>
      </c>
      <c r="F37" s="51">
        <f>Effectifs!H41/Effectifs!H$22</f>
        <v>8.8453181460688701E-3</v>
      </c>
      <c r="G37" s="54">
        <f>Effectifs!I41/Effectifs!I$22</f>
        <v>3.8260596750527516E-5</v>
      </c>
      <c r="H37" s="38">
        <f>Effectifs!J41/Effectifs!J$22</f>
        <v>8.7568520164064776E-3</v>
      </c>
      <c r="I37" s="58">
        <f>Effectifs!C41/Effectifs!L41*1000</f>
        <v>7.0219019157589866</v>
      </c>
      <c r="J37" s="59">
        <f>Effectifs!D41/Effectifs!L41*1000</f>
        <v>3.9005906754652209</v>
      </c>
      <c r="K37" s="51">
        <f>Effectifs!J41/Effectifs!D41</f>
        <v>0.5804217883480649</v>
      </c>
      <c r="L37" s="54">
        <f>Effectifs!K41/Effectifs!C41</f>
        <v>0.59215043721018479</v>
      </c>
      <c r="M37" s="38">
        <f>Effectifs!M41/Effectifs!M$61</f>
        <v>5.8800575895800533E-3</v>
      </c>
    </row>
    <row r="38" spans="1:13" s="6" customFormat="1" ht="12" x14ac:dyDescent="0.2">
      <c r="A38" s="29" t="s">
        <v>15</v>
      </c>
      <c r="B38" s="131" t="s">
        <v>16</v>
      </c>
      <c r="C38" s="38">
        <f>Effectifs!C42/Effectifs!C$22</f>
        <v>2.4703345576604602E-2</v>
      </c>
      <c r="D38" s="51">
        <f>Effectifs!F42/Effectifs!F$22</f>
        <v>5.2832015480741991E-2</v>
      </c>
      <c r="E38" s="54">
        <f>Effectifs!G42/Effectifs!G$22</f>
        <v>1.5833969513589279E-2</v>
      </c>
      <c r="F38" s="51">
        <f>Effectifs!H42/Effectifs!H$22</f>
        <v>2.1431312963130444E-2</v>
      </c>
      <c r="G38" s="54">
        <f>Effectifs!I42/Effectifs!I$22</f>
        <v>4.6652420971143209E-3</v>
      </c>
      <c r="H38" s="38">
        <f>Effectifs!J42/Effectifs!J$22</f>
        <v>1.4294571226169452E-2</v>
      </c>
      <c r="I38" s="58">
        <f>Effectifs!C42/Effectifs!L42*1000</f>
        <v>6.8717408355295877</v>
      </c>
      <c r="J38" s="59">
        <f>Effectifs!D42/Effectifs!L42*1000</f>
        <v>4.1543144810588251</v>
      </c>
      <c r="K38" s="51">
        <f>Effectifs!J42/Effectifs!D42</f>
        <v>0.37486556344316802</v>
      </c>
      <c r="L38" s="54">
        <f>Effectifs!K42/Effectifs!C42</f>
        <v>0.41272920901306959</v>
      </c>
      <c r="M38" s="38">
        <f>Effectifs!M42/Effectifs!M$61</f>
        <v>3.4755580672506357E-2</v>
      </c>
    </row>
    <row r="39" spans="1:13" s="6" customFormat="1" ht="12" x14ac:dyDescent="0.2">
      <c r="A39" s="29" t="s">
        <v>17</v>
      </c>
      <c r="B39" s="131" t="s">
        <v>18</v>
      </c>
      <c r="C39" s="38">
        <f>Effectifs!C43/Effectifs!C$22</f>
        <v>1.7921951159905265E-2</v>
      </c>
      <c r="D39" s="51">
        <f>Effectifs!F43/Effectifs!F$22</f>
        <v>3.031080163966025E-2</v>
      </c>
      <c r="E39" s="54">
        <f>Effectifs!G43/Effectifs!G$22</f>
        <v>1.6500521788446396E-2</v>
      </c>
      <c r="F39" s="51">
        <f>Effectifs!H43/Effectifs!H$22</f>
        <v>2.270323890508268E-2</v>
      </c>
      <c r="G39" s="54">
        <f>Effectifs!I43/Effectifs!I$22</f>
        <v>4.1238546530943561E-3</v>
      </c>
      <c r="H39" s="38">
        <f>Effectifs!J43/Effectifs!J$22</f>
        <v>8.4752115191369989E-3</v>
      </c>
      <c r="I39" s="58">
        <f>Effectifs!C43/Effectifs!L43*1000</f>
        <v>9.1990379347293807</v>
      </c>
      <c r="J39" s="59">
        <f>Effectifs!D43/Effectifs!L43*1000</f>
        <v>5.0733329616143594</v>
      </c>
      <c r="K39" s="51">
        <f>Effectifs!J43/Effectifs!D43</f>
        <v>0.33582040805170366</v>
      </c>
      <c r="L39" s="54">
        <f>Effectifs!K43/Effectifs!C43</f>
        <v>0.3927873135525568</v>
      </c>
      <c r="M39" s="38">
        <f>Effectifs!M43/Effectifs!M$61</f>
        <v>2.4690859672492901E-2</v>
      </c>
    </row>
    <row r="40" spans="1:13" s="6" customFormat="1" ht="12" x14ac:dyDescent="0.2">
      <c r="A40" s="29" t="s">
        <v>19</v>
      </c>
      <c r="B40" s="131" t="s">
        <v>20</v>
      </c>
      <c r="C40" s="38">
        <f>Effectifs!C44/Effectifs!C$22</f>
        <v>2.2723024358576246E-2</v>
      </c>
      <c r="D40" s="51">
        <f>Effectifs!F44/Effectifs!F$22</f>
        <v>3.0188500354146993E-2</v>
      </c>
      <c r="E40" s="54">
        <f>Effectifs!G44/Effectifs!G$22</f>
        <v>2.7904079487263551E-2</v>
      </c>
      <c r="F40" s="51">
        <f>Effectifs!H44/Effectifs!H$22</f>
        <v>4.1735149865153476E-2</v>
      </c>
      <c r="G40" s="54">
        <f>Effectifs!I44/Effectifs!I$22</f>
        <v>3.0608477400422007E-4</v>
      </c>
      <c r="H40" s="38">
        <f>Effectifs!J44/Effectifs!J$22</f>
        <v>1.586135454666918E-2</v>
      </c>
      <c r="I40" s="58">
        <f>Effectifs!C44/Effectifs!L44*1000</f>
        <v>12.492003972632977</v>
      </c>
      <c r="J40" s="59">
        <f>Effectifs!D44/Effectifs!L44*1000</f>
        <v>7.4977118413024035</v>
      </c>
      <c r="K40" s="51">
        <f>Effectifs!J44/Effectifs!D44</f>
        <v>0.45548102791864442</v>
      </c>
      <c r="L40" s="54">
        <f>Effectifs!K44/Effectifs!C44</f>
        <v>0.48155497113715806</v>
      </c>
      <c r="M40" s="38">
        <f>Effectifs!M44/Effectifs!M$61</f>
        <v>3.5105423915822331E-2</v>
      </c>
    </row>
    <row r="41" spans="1:13" s="6" customFormat="1" ht="12" x14ac:dyDescent="0.2">
      <c r="A41" s="29" t="s">
        <v>21</v>
      </c>
      <c r="B41" s="131" t="s">
        <v>22</v>
      </c>
      <c r="C41" s="38">
        <f>Effectifs!C45/Effectifs!C$22</f>
        <v>1.9095889492024856E-2</v>
      </c>
      <c r="D41" s="51">
        <f>Effectifs!F45/Effectifs!F$22</f>
        <v>1.5225933929981447E-2</v>
      </c>
      <c r="E41" s="54">
        <f>Effectifs!G45/Effectifs!G$22</f>
        <v>2.2653410273888908E-3</v>
      </c>
      <c r="F41" s="51">
        <f>Effectifs!H45/Effectifs!H$22</f>
        <v>3.2600292798630149E-3</v>
      </c>
      <c r="G41" s="54">
        <f>Effectifs!I45/Effectifs!I$22</f>
        <v>2.8057770950386842E-4</v>
      </c>
      <c r="H41" s="38">
        <f>Effectifs!J45/Effectifs!J$22</f>
        <v>2.0324655712843653E-2</v>
      </c>
      <c r="I41" s="58">
        <f>Effectifs!C45/Effectifs!L45*1000</f>
        <v>18.394258306813565</v>
      </c>
      <c r="J41" s="59">
        <f>Effectifs!D45/Effectifs!L45*1000</f>
        <v>10.013779517707786</v>
      </c>
      <c r="K41" s="51">
        <f>Effectifs!J45/Effectifs!D45</f>
        <v>0.76570299460199853</v>
      </c>
      <c r="L41" s="54">
        <f>Effectifs!K45/Effectifs!C45</f>
        <v>0.80571539588375707</v>
      </c>
      <c r="M41" s="38">
        <f>Effectifs!M45/Effectifs!M$61</f>
        <v>1.8111115596280897E-2</v>
      </c>
    </row>
    <row r="42" spans="1:13" s="6" customFormat="1" ht="12" x14ac:dyDescent="0.2">
      <c r="A42" s="29" t="s">
        <v>23</v>
      </c>
      <c r="B42" s="131" t="s">
        <v>24</v>
      </c>
      <c r="C42" s="38">
        <f>Effectifs!C46/Effectifs!C$22</f>
        <v>3.3345218249062399E-2</v>
      </c>
      <c r="D42" s="51">
        <f>Effectifs!F46/Effectifs!F$22</f>
        <v>4.2049585187948102E-2</v>
      </c>
      <c r="E42" s="54">
        <f>Effectifs!G46/Effectifs!G$22</f>
        <v>1.9690648214104E-2</v>
      </c>
      <c r="F42" s="51">
        <f>Effectifs!H46/Effectifs!H$22</f>
        <v>2.4417143132894205E-2</v>
      </c>
      <c r="G42" s="54">
        <f>Effectifs!I46/Effectifs!I$22</f>
        <v>1.0259579018653953E-2</v>
      </c>
      <c r="H42" s="38">
        <f>Effectifs!J46/Effectifs!J$22</f>
        <v>3.0235101624942924E-2</v>
      </c>
      <c r="I42" s="58">
        <f>Effectifs!C46/Effectifs!L46*1000</f>
        <v>9.1982696881438955</v>
      </c>
      <c r="J42" s="59">
        <f>Effectifs!D46/Effectifs!L46*1000</f>
        <v>5.533091416253944</v>
      </c>
      <c r="K42" s="51">
        <f>Effectifs!J46/Effectifs!D46</f>
        <v>0.5903491553782062</v>
      </c>
      <c r="L42" s="54">
        <f>Effectifs!K46/Effectifs!C46</f>
        <v>0.6070297485995757</v>
      </c>
      <c r="M42" s="38">
        <f>Effectifs!M46/Effectifs!M$61</f>
        <v>3.1580080463945961E-2</v>
      </c>
    </row>
    <row r="43" spans="1:13" s="6" customFormat="1" ht="12" x14ac:dyDescent="0.2">
      <c r="A43" s="29" t="s">
        <v>25</v>
      </c>
      <c r="B43" s="131" t="s">
        <v>26</v>
      </c>
      <c r="C43" s="38">
        <f>Effectifs!C47/Effectifs!C$22</f>
        <v>3.9327287408917173E-2</v>
      </c>
      <c r="D43" s="51">
        <f>Effectifs!F47/Effectifs!F$22</f>
        <v>4.724648449646026E-2</v>
      </c>
      <c r="E43" s="54">
        <f>Effectifs!G47/Effectifs!G$22</f>
        <v>3.2518213631387863E-2</v>
      </c>
      <c r="F43" s="51">
        <f>Effectifs!H47/Effectifs!H$22</f>
        <v>3.7403890495485453E-2</v>
      </c>
      <c r="G43" s="54">
        <f>Effectifs!I47/Effectifs!I$22</f>
        <v>2.276951880285143E-2</v>
      </c>
      <c r="H43" s="38">
        <f>Effectifs!J47/Effectifs!J$22</f>
        <v>3.9184114071749383E-2</v>
      </c>
      <c r="I43" s="58">
        <f>Effectifs!C47/Effectifs!L47*1000</f>
        <v>12.607941759421475</v>
      </c>
      <c r="J43" s="59">
        <f>Effectifs!D47/Effectifs!L47*1000</f>
        <v>8.2493302878566084</v>
      </c>
      <c r="K43" s="51">
        <f>Effectifs!J47/Effectifs!D47</f>
        <v>0.59639545675668071</v>
      </c>
      <c r="L43" s="54">
        <f>Effectifs!K47/Effectifs!C47</f>
        <v>0.5538599153220447</v>
      </c>
      <c r="M43" s="38">
        <f>Effectifs!M47/Effectifs!M$61</f>
        <v>3.7621604165825696E-2</v>
      </c>
    </row>
    <row r="44" spans="1:13" s="6" customFormat="1" ht="12" x14ac:dyDescent="0.2">
      <c r="A44" s="29" t="s">
        <v>27</v>
      </c>
      <c r="B44" s="131" t="s">
        <v>28</v>
      </c>
      <c r="C44" s="38">
        <f>Effectifs!C48/Effectifs!C$22</f>
        <v>1.0830974408706432E-2</v>
      </c>
      <c r="D44" s="51">
        <f>Effectifs!F48/Effectifs!F$22</f>
        <v>1.9410349783322615E-2</v>
      </c>
      <c r="E44" s="54">
        <f>Effectifs!G48/Effectifs!G$22</f>
        <v>5.5648918763223001E-3</v>
      </c>
      <c r="F44" s="51">
        <f>Effectifs!H48/Effectifs!H$22</f>
        <v>7.1365271883757466E-3</v>
      </c>
      <c r="G44" s="54">
        <f>Effectifs!I48/Effectifs!I$22</f>
        <v>2.4289102170459887E-3</v>
      </c>
      <c r="H44" s="38">
        <f>Effectifs!J48/Effectifs!J$22</f>
        <v>6.9648882287009538E-3</v>
      </c>
      <c r="I44" s="58">
        <f>Effectifs!C48/Effectifs!L48*1000</f>
        <v>6.5683771993893396</v>
      </c>
      <c r="J44" s="59">
        <f>Effectifs!D48/Effectifs!L48*1000</f>
        <v>3.7173728485869204</v>
      </c>
      <c r="K44" s="51">
        <f>Effectifs!J48/Effectifs!D48</f>
        <v>0.4450013911467896</v>
      </c>
      <c r="L44" s="54">
        <f>Effectifs!K48/Effectifs!C48</f>
        <v>0.494393068693112</v>
      </c>
      <c r="M44" s="38">
        <f>Effectifs!M48/Effectifs!M$61</f>
        <v>1.5890956552160281E-2</v>
      </c>
    </row>
    <row r="45" spans="1:13" s="6" customFormat="1" ht="12" x14ac:dyDescent="0.2">
      <c r="A45" s="29" t="s">
        <v>29</v>
      </c>
      <c r="B45" s="131" t="s">
        <v>30</v>
      </c>
      <c r="C45" s="38">
        <f>Effectifs!C49/Effectifs!C$22</f>
        <v>3.467267666202211E-2</v>
      </c>
      <c r="D45" s="51">
        <f>Effectifs!F49/Effectifs!F$22</f>
        <v>4.4565732496636715E-2</v>
      </c>
      <c r="E45" s="54">
        <f>Effectifs!G49/Effectifs!G$22</f>
        <v>3.2355354324372324E-2</v>
      </c>
      <c r="F45" s="51">
        <f>Effectifs!H49/Effectifs!H$22</f>
        <v>4.7222967019727322E-2</v>
      </c>
      <c r="G45" s="54">
        <f>Effectifs!I49/Effectifs!I$22</f>
        <v>2.689082274949575E-3</v>
      </c>
      <c r="H45" s="38">
        <f>Effectifs!J49/Effectifs!J$22</f>
        <v>2.9402480190305502E-2</v>
      </c>
      <c r="I45" s="58">
        <f>Effectifs!C49/Effectifs!L49*1000</f>
        <v>10.702266866098991</v>
      </c>
      <c r="J45" s="59">
        <f>Effectifs!D49/Effectifs!L49*1000</f>
        <v>6.6357292910385244</v>
      </c>
      <c r="K45" s="51">
        <f>Effectifs!J49/Effectifs!D49</f>
        <v>0.53564431118996536</v>
      </c>
      <c r="L45" s="54">
        <f>Effectifs!K49/Effectifs!C49</f>
        <v>0.54084474217615908</v>
      </c>
      <c r="M45" s="38">
        <f>Effectifs!M49/Effectifs!M$61</f>
        <v>4.1833178594975713E-2</v>
      </c>
    </row>
    <row r="46" spans="1:13" s="6" customFormat="1" ht="12" x14ac:dyDescent="0.2">
      <c r="A46" s="29" t="s">
        <v>31</v>
      </c>
      <c r="B46" s="131" t="s">
        <v>32</v>
      </c>
      <c r="C46" s="38">
        <f>Effectifs!C50/Effectifs!C$22</f>
        <v>7.1998682266077238E-2</v>
      </c>
      <c r="D46" s="51">
        <f>Effectifs!F50/Effectifs!F$22</f>
        <v>5.4559377109511989E-2</v>
      </c>
      <c r="E46" s="54">
        <f>Effectifs!G50/Effectifs!G$22</f>
        <v>9.0455039548200625E-2</v>
      </c>
      <c r="F46" s="51">
        <f>Effectifs!H50/Effectifs!H$22</f>
        <v>7.6416543601972822E-2</v>
      </c>
      <c r="G46" s="54">
        <f>Effectifs!I50/Effectifs!I$22</f>
        <v>0.11846692339527085</v>
      </c>
      <c r="H46" s="38">
        <f>Effectifs!J50/Effectifs!J$22</f>
        <v>8.7715671634832862E-2</v>
      </c>
      <c r="I46" s="58">
        <f>Effectifs!C50/Effectifs!L50*1000</f>
        <v>24.538575493072244</v>
      </c>
      <c r="J46" s="59">
        <f>Effectifs!D50/Effectifs!L50*1000</f>
        <v>17.796480625208769</v>
      </c>
      <c r="K46" s="51">
        <f>Effectifs!J50/Effectifs!D50</f>
        <v>0.65790115871944566</v>
      </c>
      <c r="L46" s="54">
        <f>Effectifs!K50/Effectifs!C50</f>
        <v>0.63285876166904198</v>
      </c>
      <c r="M46" s="38">
        <f>Effectifs!M50/Effectifs!M$61</f>
        <v>5.604219647734765E-2</v>
      </c>
    </row>
    <row r="47" spans="1:13" s="6" customFormat="1" ht="12" x14ac:dyDescent="0.2">
      <c r="A47" s="29" t="s">
        <v>33</v>
      </c>
      <c r="B47" s="131" t="s">
        <v>34</v>
      </c>
      <c r="C47" s="38">
        <f>Effectifs!C51/Effectifs!C$22</f>
        <v>5.151254257438116E-3</v>
      </c>
      <c r="D47" s="51">
        <f>Effectifs!F51/Effectifs!F$22</f>
        <v>1.046062812162509E-2</v>
      </c>
      <c r="E47" s="54">
        <f>Effectifs!G51/Effectifs!G$22</f>
        <v>1.5017118322715193E-3</v>
      </c>
      <c r="F47" s="51">
        <f>Effectifs!H51/Effectifs!H$22</f>
        <v>2.1200896228420001E-3</v>
      </c>
      <c r="G47" s="54">
        <f>Effectifs!I51/Effectifs!I$22</f>
        <v>2.6782417725369257E-4</v>
      </c>
      <c r="H47" s="38">
        <f>Effectifs!J51/Effectifs!J$22</f>
        <v>3.5436567818288483E-3</v>
      </c>
      <c r="I47" s="58">
        <f>Effectifs!C51/Effectifs!L51*1000</f>
        <v>7.846408325060068</v>
      </c>
      <c r="J47" s="59">
        <f>Effectifs!D51/Effectifs!L51*1000</f>
        <v>4.6536628969367344</v>
      </c>
      <c r="K47" s="51">
        <f>Effectifs!J51/Effectifs!D51</f>
        <v>0.45426307311788044</v>
      </c>
      <c r="L47" s="54">
        <f>Effectifs!K51/Effectifs!C51</f>
        <v>0.54992656095729342</v>
      </c>
      <c r="M47" s="38">
        <f>Effectifs!M51/Effectifs!M$61</f>
        <v>7.2121530160524231E-3</v>
      </c>
    </row>
    <row r="48" spans="1:13" s="6" customFormat="1" ht="12" x14ac:dyDescent="0.2">
      <c r="A48" s="29" t="s">
        <v>35</v>
      </c>
      <c r="B48" s="131" t="s">
        <v>36</v>
      </c>
      <c r="C48" s="38">
        <f>Effectifs!C52/Effectifs!C$22</f>
        <v>0.12473725823285915</v>
      </c>
      <c r="D48" s="51">
        <f>Effectifs!F52/Effectifs!F$22</f>
        <v>0.10909998928423459</v>
      </c>
      <c r="E48" s="54">
        <f>Effectifs!G52/Effectifs!G$22</f>
        <v>0.14220406335035446</v>
      </c>
      <c r="F48" s="51">
        <f>Effectifs!H52/Effectifs!H$22</f>
        <v>0.12063993853849315</v>
      </c>
      <c r="G48" s="54">
        <f>Effectifs!I52/Effectifs!I$22</f>
        <v>0.18523230240155389</v>
      </c>
      <c r="H48" s="38">
        <f>Effectifs!J52/Effectifs!J$22</f>
        <v>0.12701832487709616</v>
      </c>
      <c r="I48" s="58">
        <f>Effectifs!C52/Effectifs!L52*1000</f>
        <v>18.975402484582254</v>
      </c>
      <c r="J48" s="59">
        <f>Effectifs!D52/Effectifs!L52*1000</f>
        <v>12.35061173345615</v>
      </c>
      <c r="K48" s="51">
        <f>Effectifs!J52/Effectifs!D52</f>
        <v>0.61272485708175739</v>
      </c>
      <c r="L48" s="54">
        <f>Effectifs!K52/Effectifs!C52</f>
        <v>0.62059299410148105</v>
      </c>
      <c r="M48" s="38">
        <f>Effectifs!M52/Effectifs!M$61</f>
        <v>0.11520607112582247</v>
      </c>
    </row>
    <row r="49" spans="1:13" s="6" customFormat="1" ht="12" x14ac:dyDescent="0.2">
      <c r="A49" s="29" t="s">
        <v>37</v>
      </c>
      <c r="B49" s="131" t="s">
        <v>38</v>
      </c>
      <c r="C49" s="38">
        <f>Effectifs!C53/Effectifs!C$22</f>
        <v>1.8056985995805949E-2</v>
      </c>
      <c r="D49" s="51">
        <f>Effectifs!F53/Effectifs!F$22</f>
        <v>1.7212712551980106E-2</v>
      </c>
      <c r="E49" s="54">
        <f>Effectifs!G53/Effectifs!G$22</f>
        <v>1.0455567510398516E-2</v>
      </c>
      <c r="F49" s="51">
        <f>Effectifs!H53/Effectifs!H$22</f>
        <v>1.5606019980742146E-2</v>
      </c>
      <c r="G49" s="54">
        <f>Effectifs!I53/Effectifs!I$22</f>
        <v>1.7854945150246171E-4</v>
      </c>
      <c r="H49" s="38">
        <f>Effectifs!J53/Effectifs!J$22</f>
        <v>9.2453648953930156E-3</v>
      </c>
      <c r="I49" s="58">
        <f>Effectifs!C53/Effectifs!L53*1000</f>
        <v>14.340977189777597</v>
      </c>
      <c r="J49" s="59">
        <f>Effectifs!D53/Effectifs!L53*1000</f>
        <v>5.7581188037105537</v>
      </c>
      <c r="K49" s="51">
        <f>Effectifs!J53/Effectifs!D53</f>
        <v>0.49942433945611275</v>
      </c>
      <c r="L49" s="54">
        <f>Effectifs!K53/Effectifs!C53</f>
        <v>0.64310426820720457</v>
      </c>
      <c r="M49" s="38">
        <f>Effectifs!M53/Effectifs!M$61</f>
        <v>1.3226765699215545E-2</v>
      </c>
    </row>
    <row r="50" spans="1:13" s="6" customFormat="1" ht="12" x14ac:dyDescent="0.2">
      <c r="A50" s="29" t="s">
        <v>39</v>
      </c>
      <c r="B50" s="131" t="s">
        <v>40</v>
      </c>
      <c r="C50" s="38">
        <f>Effectifs!C54/Effectifs!C$22</f>
        <v>3.5722228237425421E-2</v>
      </c>
      <c r="D50" s="51">
        <f>Effectifs!F54/Effectifs!F$22</f>
        <v>4.2138142511778699E-2</v>
      </c>
      <c r="E50" s="54">
        <f>Effectifs!G54/Effectifs!G$22</f>
        <v>7.9365917400314151E-2</v>
      </c>
      <c r="F50" s="51">
        <f>Effectifs!H54/Effectifs!H$22</f>
        <v>6.8211023379468869E-2</v>
      </c>
      <c r="G50" s="54">
        <f>Effectifs!I54/Effectifs!I$22</f>
        <v>0.10162397102907614</v>
      </c>
      <c r="H50" s="38">
        <f>Effectifs!J54/Effectifs!J$22</f>
        <v>1.6047695076494881E-2</v>
      </c>
      <c r="I50" s="58">
        <f>Effectifs!C54/Effectifs!L54*1000</f>
        <v>15.284428324886232</v>
      </c>
      <c r="J50" s="59">
        <f>Effectifs!D54/Effectifs!L54*1000</f>
        <v>9.0426943642845021</v>
      </c>
      <c r="K50" s="51">
        <f>Effectifs!J54/Effectifs!D54</f>
        <v>0.29738444930128133</v>
      </c>
      <c r="L50" s="54">
        <f>Effectifs!K54/Effectifs!C54</f>
        <v>0.32130856387200046</v>
      </c>
      <c r="M50" s="38">
        <f>Effectifs!M54/Effectifs!M$61</f>
        <v>4.0124328906470753E-2</v>
      </c>
    </row>
    <row r="51" spans="1:13" s="6" customFormat="1" ht="12" x14ac:dyDescent="0.2">
      <c r="A51" s="29" t="s">
        <v>41</v>
      </c>
      <c r="B51" s="131" t="s">
        <v>42</v>
      </c>
      <c r="C51" s="194">
        <f>Effectifs!C55/Effectifs!C$22</f>
        <v>6.9354974851882079E-2</v>
      </c>
      <c r="D51" s="51">
        <f>Effectifs!F55/Effectifs!F$22</f>
        <v>6.3425973402186378E-2</v>
      </c>
      <c r="E51" s="54">
        <f>Effectifs!G55/Effectifs!G$22</f>
        <v>9.9839567615990971E-2</v>
      </c>
      <c r="F51" s="51">
        <f>Effectifs!H55/Effectifs!H$22</f>
        <v>9.571019007622926E-2</v>
      </c>
      <c r="G51" s="54">
        <f>Effectifs!I55/Effectifs!I$22</f>
        <v>0.10807917137750263</v>
      </c>
      <c r="H51" s="194">
        <f>Effectifs!J55/Effectifs!J$22</f>
        <v>6.5336566297348214E-2</v>
      </c>
      <c r="I51" s="205">
        <f>Effectifs!C55/Effectifs!L55*1000</f>
        <v>13.574757844739606</v>
      </c>
      <c r="J51" s="200">
        <f>Effectifs!D55/Effectifs!L55*1000</f>
        <v>9.0350568156606457</v>
      </c>
      <c r="K51" s="210">
        <f>Effectifs!J55/Effectifs!D55</f>
        <v>0.55433547974069208</v>
      </c>
      <c r="L51" s="212">
        <f>Effectifs!K55/Effectifs!C55</f>
        <v>0.52965807550146615</v>
      </c>
      <c r="M51" s="38">
        <f>Effectifs!M55/Effectifs!M$61</f>
        <v>6.6295294608377395E-2</v>
      </c>
    </row>
    <row r="52" spans="1:13" s="6" customFormat="1" ht="12" x14ac:dyDescent="0.2">
      <c r="A52" s="29" t="s">
        <v>43</v>
      </c>
      <c r="B52" s="131" t="s">
        <v>44</v>
      </c>
      <c r="C52" s="195" t="e">
        <f>#REF!/#REF!</f>
        <v>#REF!</v>
      </c>
      <c r="D52" s="51">
        <f>Effectifs!F56/Effectifs!F$22</f>
        <v>2.2550842685486031E-3</v>
      </c>
      <c r="E52" s="54">
        <f>Effectifs!G56/Effectifs!G$22</f>
        <v>6.708100345176576E-4</v>
      </c>
      <c r="F52" s="51">
        <f>Effectifs!H56/Effectifs!H$22</f>
        <v>8.3090639424015676E-4</v>
      </c>
      <c r="G52" s="54">
        <f>Effectifs!I56/Effectifs!I$22</f>
        <v>3.5135981349234432E-4</v>
      </c>
      <c r="H52" s="195" t="e">
        <f>#REF!/#REF!</f>
        <v>#REF!</v>
      </c>
      <c r="I52" s="206" t="e">
        <f>#REF!/#REF!*1000</f>
        <v>#REF!</v>
      </c>
      <c r="J52" s="201" t="e">
        <f>#REF!/#REF!*1000</f>
        <v>#REF!</v>
      </c>
      <c r="K52" s="211" t="e">
        <f>#REF!/#REF!</f>
        <v>#REF!</v>
      </c>
      <c r="L52" s="213"/>
      <c r="M52" s="38">
        <f>Effectifs!M56/Effectifs!M$61</f>
        <v>1.8703158008046394E-3</v>
      </c>
    </row>
    <row r="53" spans="1:13" s="6" customFormat="1" ht="12" x14ac:dyDescent="0.2">
      <c r="A53" s="69" t="s">
        <v>90</v>
      </c>
      <c r="B53" s="34"/>
      <c r="C53" s="74">
        <f>Effectifs!C57/Effectifs!C$22</f>
        <v>6.5142612910203332E-3</v>
      </c>
      <c r="D53" s="70">
        <f>Effectifs!F57/Effectifs!F$22</f>
        <v>1.0297669477401504E-2</v>
      </c>
      <c r="E53" s="71">
        <f>Effectifs!G57/Effectifs!G$22</f>
        <v>1.7432971154104075E-2</v>
      </c>
      <c r="F53" s="70">
        <f>Effectifs!H57/Effectifs!H$22</f>
        <v>4.8004019030313061E-3</v>
      </c>
      <c r="G53" s="71">
        <f>Effectifs!I57/Effectifs!I$22</f>
        <v>4.2639522048625381E-2</v>
      </c>
      <c r="H53" s="74">
        <f>Effectifs!J57/Effectifs!J$22</f>
        <v>1.0155750621085682E-3</v>
      </c>
      <c r="I53" s="72">
        <f>Effectifs!C57/Effectifs!L57*1000</f>
        <v>4.6457583673111937</v>
      </c>
      <c r="J53" s="73">
        <f>Effectifs!D57/Effectifs!L57*1000</f>
        <v>2.7677561475927508</v>
      </c>
      <c r="K53" s="70">
        <f>Effectifs!J57/Effectifs!D57</f>
        <v>0.10248691773277455</v>
      </c>
      <c r="L53" s="71">
        <f>Effectifs!K57/Effectifs!C57</f>
        <v>9.9255601027410725E-2</v>
      </c>
      <c r="M53" s="74">
        <f>Effectifs!M57/Effectifs!M$61</f>
        <v>1.0576030355629113E-2</v>
      </c>
    </row>
    <row r="54" spans="1:13" s="6" customFormat="1" ht="12" x14ac:dyDescent="0.2">
      <c r="A54" s="33" t="s">
        <v>69</v>
      </c>
      <c r="B54" s="33"/>
      <c r="C54" s="40">
        <f>SUM(C31:C50,C51,C53)</f>
        <v>1.0000000000000002</v>
      </c>
      <c r="D54" s="52">
        <f>SUM(D31:D52,D53)</f>
        <v>0.99999999999999989</v>
      </c>
      <c r="E54" s="55">
        <f>SUM(E31:E53)</f>
        <v>1.0000000000000002</v>
      </c>
      <c r="F54" s="52">
        <f>SUM(F31:F53)</f>
        <v>0.99999999999999989</v>
      </c>
      <c r="G54" s="55">
        <f>SUM(G31:G53)</f>
        <v>1</v>
      </c>
      <c r="H54" s="40">
        <f>SUM(H31:H50,H51,H53)</f>
        <v>0.99999999999999989</v>
      </c>
      <c r="I54" s="60">
        <f>Effectifs!C60/Effectifs!L60*1000</f>
        <v>15.681223964263806</v>
      </c>
      <c r="J54" s="61">
        <f>Effectifs!D60/Effectifs!L60*1000</f>
        <v>10.156710491778133</v>
      </c>
      <c r="K54" s="52">
        <f>Effectifs!J60/Effectifs!D60</f>
        <v>0.59735570003278993</v>
      </c>
      <c r="L54" s="55">
        <f>Effectifs!K60/Effectifs!C60</f>
        <v>0.58660475665666711</v>
      </c>
      <c r="M54" s="40">
        <f>Effectifs!M61/Effectifs!M$61</f>
        <v>1</v>
      </c>
    </row>
    <row r="55" spans="1:13" x14ac:dyDescent="0.2">
      <c r="A55" s="6"/>
      <c r="B55" s="89" t="s">
        <v>82</v>
      </c>
      <c r="C55" s="93" t="s">
        <v>75</v>
      </c>
      <c r="D55" s="93"/>
      <c r="E55" s="93"/>
      <c r="F55" s="93"/>
      <c r="G55" s="93"/>
      <c r="H55" s="93" t="s">
        <v>75</v>
      </c>
      <c r="I55" s="189" t="s">
        <v>75</v>
      </c>
      <c r="J55" s="189"/>
      <c r="K55" s="189" t="s">
        <v>75</v>
      </c>
      <c r="L55" s="189"/>
      <c r="M55" s="93"/>
    </row>
    <row r="56" spans="1:13" x14ac:dyDescent="0.2">
      <c r="A56" s="94"/>
      <c r="B56" s="97" t="s">
        <v>79</v>
      </c>
      <c r="C56" s="190" t="str">
        <f>C21</f>
        <v xml:space="preserve"> enquêtes R&amp;D : 2015 semi définitif</v>
      </c>
      <c r="D56" s="191"/>
      <c r="E56" s="191"/>
      <c r="F56" s="191"/>
      <c r="G56" s="191"/>
      <c r="H56" s="191"/>
      <c r="I56" s="192" t="str">
        <f>C56</f>
        <v xml:space="preserve"> enquêtes R&amp;D : 2015 semi définitif</v>
      </c>
      <c r="J56" s="193"/>
      <c r="K56" s="190" t="str">
        <f>I56</f>
        <v xml:space="preserve"> enquêtes R&amp;D : 2015 semi définitif</v>
      </c>
      <c r="L56" s="191"/>
      <c r="M56" s="202" t="str">
        <f>M21</f>
        <v>Enquête Ecoles doctorales 2016-2017</v>
      </c>
    </row>
    <row r="57" spans="1:13" ht="40.5" customHeight="1" x14ac:dyDescent="0.2">
      <c r="A57" s="95"/>
      <c r="B57" s="96"/>
      <c r="C57" s="187"/>
      <c r="D57" s="188"/>
      <c r="E57" s="188"/>
      <c r="F57" s="188"/>
      <c r="G57" s="188"/>
      <c r="H57" s="188"/>
      <c r="I57" s="196" t="s">
        <v>81</v>
      </c>
      <c r="J57" s="197"/>
      <c r="K57" s="187"/>
      <c r="L57" s="188"/>
      <c r="M57" s="203"/>
    </row>
    <row r="58" spans="1:13" x14ac:dyDescent="0.2">
      <c r="A58" s="81" t="str">
        <f t="shared" ref="A58:A61" si="1">A23</f>
        <v>** Universités et établissements d'enseignement supérieur ; Centres hospitaliers (CHU, CLCC) ; voir III.1</v>
      </c>
      <c r="B58" s="81"/>
      <c r="C58" s="81"/>
      <c r="D58" s="81"/>
      <c r="E58" s="81"/>
      <c r="F58" s="81"/>
      <c r="G58" s="6"/>
      <c r="H58" s="6"/>
      <c r="I58" s="6"/>
      <c r="J58" s="6"/>
      <c r="K58" s="6"/>
      <c r="L58" s="6"/>
      <c r="M58" s="6"/>
    </row>
    <row r="59" spans="1:13" x14ac:dyDescent="0.2">
      <c r="A59" s="81" t="str">
        <f t="shared" si="1"/>
        <v>*** Organismes : EPST, EPIC et Ministères, hors ISBL</v>
      </c>
      <c r="B59" s="1"/>
      <c r="C59" s="81"/>
      <c r="D59" s="81"/>
      <c r="E59" s="81"/>
      <c r="F59" s="81"/>
    </row>
    <row r="60" spans="1:13" x14ac:dyDescent="0.2">
      <c r="A60" s="81" t="str">
        <f t="shared" si="1"/>
        <v>**** Ensemble des inscrits, selon la région de l'école doctorale</v>
      </c>
      <c r="B60" s="1"/>
      <c r="C60" s="81"/>
      <c r="D60" s="81"/>
      <c r="E60" s="81"/>
      <c r="F60" s="81"/>
    </row>
    <row r="61" spans="1:13" x14ac:dyDescent="0.2">
      <c r="A61" s="81" t="str">
        <f t="shared" si="1"/>
        <v>***** Régions, départements, collectivités territoriales uniques et celles à statuts particuliers</v>
      </c>
      <c r="B61" s="81"/>
      <c r="C61" s="81"/>
      <c r="D61" s="81"/>
      <c r="E61" s="81"/>
      <c r="F61" s="81"/>
    </row>
    <row r="62" spans="1:13" x14ac:dyDescent="0.2">
      <c r="A62" s="81"/>
      <c r="B62" s="81"/>
      <c r="C62" s="81"/>
      <c r="D62" s="81"/>
    </row>
  </sheetData>
  <sortState ref="A24:B27">
    <sortCondition ref="B24:B27"/>
  </sortState>
  <mergeCells count="38">
    <mergeCell ref="A1:M1"/>
    <mergeCell ref="K16:K17"/>
    <mergeCell ref="M21:M22"/>
    <mergeCell ref="L16:L17"/>
    <mergeCell ref="L51:L52"/>
    <mergeCell ref="K51:K52"/>
    <mergeCell ref="C3:H3"/>
    <mergeCell ref="C16:C17"/>
    <mergeCell ref="H16:H17"/>
    <mergeCell ref="I16:I17"/>
    <mergeCell ref="J16:J17"/>
    <mergeCell ref="I20:J20"/>
    <mergeCell ref="K20:L20"/>
    <mergeCell ref="C21:H21"/>
    <mergeCell ref="I21:J21"/>
    <mergeCell ref="K21:L21"/>
    <mergeCell ref="I57:J57"/>
    <mergeCell ref="J51:J52"/>
    <mergeCell ref="M56:M57"/>
    <mergeCell ref="C29:H29"/>
    <mergeCell ref="I51:I52"/>
    <mergeCell ref="C57:H57"/>
    <mergeCell ref="K57:L57"/>
    <mergeCell ref="M34:M35"/>
    <mergeCell ref="C51:C52"/>
    <mergeCell ref="C22:H22"/>
    <mergeCell ref="K22:L22"/>
    <mergeCell ref="I55:J55"/>
    <mergeCell ref="K55:L55"/>
    <mergeCell ref="C56:H56"/>
    <mergeCell ref="I56:J56"/>
    <mergeCell ref="K56:L56"/>
    <mergeCell ref="H51:H52"/>
    <mergeCell ref="I22:J22"/>
    <mergeCell ref="A23:E23"/>
    <mergeCell ref="A24:C24"/>
    <mergeCell ref="A25:C25"/>
    <mergeCell ref="A26:D26"/>
  </mergeCells>
  <pageMargins left="0.23622047244094491" right="0.23622047244094491" top="0.35433070866141736" bottom="0.35433070866141736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Sommaire</vt:lpstr>
      <vt:lpstr>Effectifs</vt:lpstr>
      <vt:lpstr>% et ratio calculés</vt:lpstr>
      <vt:lpstr>Sommaire!Zone_d_impression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2018-05-14T08:30:57Z</cp:lastPrinted>
  <dcterms:created xsi:type="dcterms:W3CDTF">2016-04-06T14:00:24Z</dcterms:created>
  <dcterms:modified xsi:type="dcterms:W3CDTF">2018-10-04T15:11:31Z</dcterms:modified>
</cp:coreProperties>
</file>