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870" windowHeight="5430" tabRatio="601" activeTab="0"/>
  </bookViews>
  <sheets>
    <sheet name="Gra 1" sheetId="1" r:id="rId1"/>
    <sheet name="Tab 1" sheetId="2" r:id="rId2"/>
    <sheet name="Tab 2" sheetId="3" r:id="rId3"/>
    <sheet name="Tab 3" sheetId="4" r:id="rId4"/>
    <sheet name="Tab 4" sheetId="5" r:id="rId5"/>
    <sheet name="Gra 2" sheetId="6" r:id="rId6"/>
    <sheet name="Gra 3" sheetId="7" r:id="rId7"/>
    <sheet name="Gra 4" sheetId="8" r:id="rId8"/>
    <sheet name="Tab 5" sheetId="9" r:id="rId9"/>
    <sheet name="Gra 5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6">'Gra 3'!$A$25:$J$62</definedName>
    <definedName name="_xlnm.Print_Area" localSheetId="9">'Gra 5'!$A$15:$F$40</definedName>
  </definedNames>
  <calcPr fullCalcOnLoad="1"/>
</workbook>
</file>

<file path=xl/sharedStrings.xml><?xml version="1.0" encoding="utf-8"?>
<sst xmlns="http://schemas.openxmlformats.org/spreadsheetml/2006/main" count="314" uniqueCount="237">
  <si>
    <t>Université (hors IUT)</t>
  </si>
  <si>
    <t>Autres formations</t>
  </si>
  <si>
    <t>France métropolitaine + DOM</t>
  </si>
  <si>
    <t>Ensemble supérieur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</si>
  <si>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</si>
  <si>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</si>
  <si>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</si>
  <si>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</si>
  <si>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</si>
  <si>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</si>
  <si>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</si>
  <si>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</si>
  <si>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</si>
  <si>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STS et CPGE</t>
  </si>
  <si>
    <t>IUT</t>
  </si>
  <si>
    <t>Université (1)</t>
  </si>
  <si>
    <t>(1) hors Iut et formations d'ingénieurs</t>
  </si>
  <si>
    <t>Formations d'ingénieurs (2)</t>
  </si>
  <si>
    <t>Total enseignement supérieur</t>
  </si>
  <si>
    <t>CPGE</t>
  </si>
  <si>
    <t>STS et assimilés</t>
  </si>
  <si>
    <t>2007-08</t>
  </si>
  <si>
    <t xml:space="preserve"> </t>
  </si>
  <si>
    <t>IUFM</t>
  </si>
  <si>
    <t>Autres formations non universitaires (1)</t>
  </si>
  <si>
    <t>Ecoles de commerce, gestion et comptabilité</t>
  </si>
  <si>
    <t>(2)  y compris les formations d'ingénieurs dépendantes des universités, des INP, des Universités de Technologies et les NFI.</t>
  </si>
  <si>
    <t xml:space="preserve">(1) Groupe non homogène : grands établissements, ENS, UT et INP hors ingénieurs, préparations intégrées, formations comptables non universitaires, écoles artistiques et culturelles, d'architecture, </t>
  </si>
  <si>
    <t>1998-1999</t>
  </si>
  <si>
    <t>(2) y compris formations universitaires et nouvelles formations d'ingénieurs</t>
  </si>
  <si>
    <t>(1) hors IUT et formations d'ingénieurs</t>
  </si>
  <si>
    <t>2008-2009</t>
  </si>
  <si>
    <t>Ensemble étudiants</t>
  </si>
  <si>
    <t>Ensemble université (filières générales et de santé)</t>
  </si>
  <si>
    <t>Formations paramédicales et sociales (2007-2008)</t>
  </si>
  <si>
    <t>2008-09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</si>
  <si>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</si>
  <si>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</si>
  <si>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</si>
  <si>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</si>
  <si>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</si>
  <si>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</si>
  <si>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</si>
  <si>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</si>
  <si>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</si>
  <si>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</si>
  <si>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</si>
  <si>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Filières universitaires, sciences, STAPS</t>
  </si>
  <si>
    <t>Sources : MESR DGESIP/DGRI SIES et MEN-DEPP</t>
  </si>
  <si>
    <t xml:space="preserve"> juridiques et administratives, de journalisme, vétérinaires…</t>
  </si>
  <si>
    <t>Filières univ. droit, économie, AES</t>
  </si>
  <si>
    <t>Filières univ. médecine, odontologie, pharmacie</t>
  </si>
  <si>
    <t>Filières univ. lettres, sciences humaines</t>
  </si>
  <si>
    <t>Amiens</t>
  </si>
  <si>
    <t>Nantes</t>
  </si>
  <si>
    <t>Reims</t>
  </si>
  <si>
    <t>Versailles</t>
  </si>
  <si>
    <t>Martinique</t>
  </si>
  <si>
    <t>Paris</t>
  </si>
  <si>
    <t>Guadeloupe</t>
  </si>
  <si>
    <t>Rouen</t>
  </si>
  <si>
    <t>Besançon</t>
  </si>
  <si>
    <t>Guyane</t>
  </si>
  <si>
    <t>Lyon</t>
  </si>
  <si>
    <t>Rennes</t>
  </si>
  <si>
    <t>Lille</t>
  </si>
  <si>
    <t>Toulouse</t>
  </si>
  <si>
    <t>Grenoble</t>
  </si>
  <si>
    <t>Nancy-Metz</t>
  </si>
  <si>
    <t>Dijon</t>
  </si>
  <si>
    <t>Créteil</t>
  </si>
  <si>
    <t>Caen</t>
  </si>
  <si>
    <t>Limoges</t>
  </si>
  <si>
    <t>Orléans-Tours</t>
  </si>
  <si>
    <t>Réunion</t>
  </si>
  <si>
    <t>Nice</t>
  </si>
  <si>
    <t>Poitiers</t>
  </si>
  <si>
    <t>Bordeaux</t>
  </si>
  <si>
    <t>Aix-Marseille</t>
  </si>
  <si>
    <t>Montpellier</t>
  </si>
  <si>
    <t>Strasbourg</t>
  </si>
  <si>
    <t>Corse</t>
  </si>
  <si>
    <t>(2) Y compris les formations d'ingénieurs dépendantes des universités, des INP, des universités de technologies et les NFI.</t>
  </si>
  <si>
    <t>Graphique 3 - Part des filles dans les différentes formations d'enseignement supérieur</t>
  </si>
  <si>
    <t>Tableau 1 - Effectifs de l'enseignement supérieur</t>
  </si>
  <si>
    <t>Type d'établissement</t>
  </si>
  <si>
    <t>Effectifs</t>
  </si>
  <si>
    <t>Part des femmes (%)</t>
  </si>
  <si>
    <t xml:space="preserve">1990-1991 </t>
  </si>
  <si>
    <t>1995-1996</t>
  </si>
  <si>
    <t>2002-2003</t>
  </si>
  <si>
    <t>2003-2004</t>
  </si>
  <si>
    <t>2004-2005</t>
  </si>
  <si>
    <t>2005-2006</t>
  </si>
  <si>
    <t>2006-2007</t>
  </si>
  <si>
    <t>2007-2008</t>
  </si>
  <si>
    <t>- dont IUFM</t>
  </si>
  <si>
    <t>Écoles normales d'instituteurs (post-bac), CREPS</t>
  </si>
  <si>
    <t>IUFM total (a)</t>
  </si>
  <si>
    <t>Écoles paramédicales et sociales hors université (b)</t>
  </si>
  <si>
    <t xml:space="preserve">Formations d'ingénieurs (c) </t>
  </si>
  <si>
    <t xml:space="preserve">  - universitaires</t>
  </si>
  <si>
    <t xml:space="preserve">  - non universitaires</t>
  </si>
  <si>
    <t>Écoles de commerce reconnues à diplôme visé</t>
  </si>
  <si>
    <t>CPGE et préparations intégrées</t>
  </si>
  <si>
    <t>Grands établissements</t>
  </si>
  <si>
    <t>Écoles normales supérieures</t>
  </si>
  <si>
    <t>Écoles vétérinaires</t>
  </si>
  <si>
    <t>Autres écoles ou formations</t>
  </si>
  <si>
    <t xml:space="preserve"> Ensemble (d)</t>
  </si>
  <si>
    <t>Évolution n / n-1</t>
  </si>
  <si>
    <t>(a) En 2008-2009, les IUFM sont intégrés dans une université de rattachement, à l'exception de ceux de Guadeloupe, de Guyane et de Martinique.</t>
  </si>
  <si>
    <t>Jusqu'en 1998, double compte avec certaines formations paramédicales universitaires ou en lycées (environ 3 000 étudiants en 1998).</t>
  </si>
  <si>
    <t>(c) Y compris les formations d'ingénieurs en partenariat (FIP, ex-NFI = nouvelles formations d'ingénieurs).</t>
  </si>
  <si>
    <t>(d)  Sans double compte des IUT et des formations d'ingénieurs dépendantes des universités.</t>
  </si>
  <si>
    <t>Tableau 2 - Les principales contributions aux évolutions entre 2007 et 2008</t>
  </si>
  <si>
    <t>Formations du supérieur</t>
  </si>
  <si>
    <t>Évolution 2008/2007 absolue</t>
  </si>
  <si>
    <t>Evolution 2008/2007 relative (en %)</t>
  </si>
  <si>
    <t>Contribution absolue (**)</t>
  </si>
  <si>
    <t>Total universités</t>
  </si>
  <si>
    <t xml:space="preserve">    dont formations de santé universitaires (*)</t>
  </si>
  <si>
    <t xml:space="preserve">    dont IUFM</t>
  </si>
  <si>
    <t xml:space="preserve">   -</t>
  </si>
  <si>
    <t>Filière des grandes écoles</t>
  </si>
  <si>
    <t>IUT et STS</t>
  </si>
  <si>
    <t xml:space="preserve">Autres formations (***) </t>
  </si>
  <si>
    <t>Ensemble du supérieur</t>
  </si>
  <si>
    <t xml:space="preserve">   dont nouveaux bacheliers</t>
  </si>
  <si>
    <t xml:space="preserve">   dont étudiants étrangers</t>
  </si>
  <si>
    <t>(*) Seulement les étudiants préparant un diplôme habilité nationalement.</t>
  </si>
  <si>
    <t>(**) La contribution absolue correspond au rapport entre l'évolution 2008/2007 et l'ensemble des effectifs du supérieur en 2007.</t>
  </si>
  <si>
    <t>(***) L'évolution s'explique par l'entrée des IUFM dans le champ des universités en 2008, à l'exception ceux de Guadeloupe, de Guyane et de Martinique.</t>
  </si>
  <si>
    <t>Tableau 3 - Effectifs universitaires (hors IUT) selon le cursus depuis 2004-2005 (en %)</t>
  </si>
  <si>
    <t>Cursus licence</t>
  </si>
  <si>
    <t>Cursus master</t>
  </si>
  <si>
    <t>Cursus doctorat</t>
  </si>
  <si>
    <t>Ensemble</t>
  </si>
  <si>
    <t>2008-2009 *</t>
  </si>
  <si>
    <t>* En 2008-2009, les IUFM sont intégrés dans une université de rattachement (cursus master), à l'exception de ceux de Guadeloupe, de Guyane et de Martinique.</t>
  </si>
  <si>
    <t>Tableau 4 - Répartition par académie des principales filières de l'enseignement supérieur en 2008-2009, évolution par rapport à 2007-2008</t>
  </si>
  <si>
    <t>Principales filières courtes</t>
  </si>
  <si>
    <t>Universités hors IUT,</t>
  </si>
  <si>
    <t>Écoles</t>
  </si>
  <si>
    <t>Filières</t>
  </si>
  <si>
    <t>Autres</t>
  </si>
  <si>
    <t>IUFM et ingénieurs</t>
  </si>
  <si>
    <t>IUFM total*</t>
  </si>
  <si>
    <t xml:space="preserve">IUT </t>
  </si>
  <si>
    <t xml:space="preserve">STS </t>
  </si>
  <si>
    <t xml:space="preserve"> paramédicales </t>
  </si>
  <si>
    <t>Total</t>
  </si>
  <si>
    <t>grandes</t>
  </si>
  <si>
    <t>formations</t>
  </si>
  <si>
    <t>Académies</t>
  </si>
  <si>
    <t>et sociales</t>
  </si>
  <si>
    <t>écoles (1)</t>
  </si>
  <si>
    <t>(2)</t>
  </si>
  <si>
    <t xml:space="preserve">dont </t>
  </si>
  <si>
    <t xml:space="preserve">Évolution </t>
  </si>
  <si>
    <t>doctorat</t>
  </si>
  <si>
    <t xml:space="preserve">Amiens         </t>
  </si>
  <si>
    <t xml:space="preserve">Besançon       </t>
  </si>
  <si>
    <t xml:space="preserve">Bordeaux       </t>
  </si>
  <si>
    <t xml:space="preserve">Caen </t>
  </si>
  <si>
    <t>Clermont-Ferrand</t>
  </si>
  <si>
    <t xml:space="preserve">Corse          </t>
  </si>
  <si>
    <t xml:space="preserve">Dijon          </t>
  </si>
  <si>
    <t xml:space="preserve">Grenoble </t>
  </si>
  <si>
    <t xml:space="preserve">Lille          </t>
  </si>
  <si>
    <t xml:space="preserve">Limoges        </t>
  </si>
  <si>
    <t xml:space="preserve">Lyon           </t>
  </si>
  <si>
    <t xml:space="preserve">Montpellier    </t>
  </si>
  <si>
    <t xml:space="preserve">Nantes         </t>
  </si>
  <si>
    <t xml:space="preserve">Nice           </t>
  </si>
  <si>
    <t xml:space="preserve">Poitiers       </t>
  </si>
  <si>
    <t xml:space="preserve">Reims          </t>
  </si>
  <si>
    <t xml:space="preserve">Rennes         </t>
  </si>
  <si>
    <t xml:space="preserve">Rouen          </t>
  </si>
  <si>
    <t xml:space="preserve">Strasbourg     </t>
  </si>
  <si>
    <t xml:space="preserve">Toulouse       </t>
  </si>
  <si>
    <t>Total province</t>
  </si>
  <si>
    <t xml:space="preserve">Versailles     </t>
  </si>
  <si>
    <t>Total Île-de-France</t>
  </si>
  <si>
    <t xml:space="preserve"> France métropolitaine</t>
  </si>
  <si>
    <t xml:space="preserve">Réunion     </t>
  </si>
  <si>
    <t>Total DOM</t>
  </si>
  <si>
    <t xml:space="preserve"> France métro. + DOM</t>
  </si>
  <si>
    <t xml:space="preserve">(1) Filières grandes écoles : classes préparatoires intégrées, CPGE, écoles d'ingénieurs (y compris les écoles dépendantes des universités), </t>
  </si>
  <si>
    <t>écoles vétérinaires, écoles de commerce reconnues à diplôme visé et écoles normales supérieures et autres grands établissements.</t>
  </si>
  <si>
    <t xml:space="preserve">(2) Écoles d'art, d'architecture, établissements universitaires privés, écoles de commerce à diplôme non visé, </t>
  </si>
  <si>
    <t>autres établissements ou formations de spécialités diverses.</t>
  </si>
  <si>
    <t>(*) La colonne "IUFM total" comprend l'ensemble des IUFM (ceux qui sont intégrés dans une université de rattachement et les autres).</t>
  </si>
  <si>
    <t>Tableau 5 - Poids des différentes filières du supérieur en 2008-2009</t>
  </si>
  <si>
    <t>Université</t>
  </si>
  <si>
    <t xml:space="preserve">Filière </t>
  </si>
  <si>
    <t xml:space="preserve">(hors IUT, </t>
  </si>
  <si>
    <t xml:space="preserve"> IUFM et </t>
  </si>
  <si>
    <t>IUFM (a)</t>
  </si>
  <si>
    <t>STS</t>
  </si>
  <si>
    <t>paramédicales</t>
  </si>
  <si>
    <t>écoles</t>
  </si>
  <si>
    <t>ingénieurs)</t>
  </si>
  <si>
    <t>(b)</t>
  </si>
  <si>
    <t>(c)</t>
  </si>
  <si>
    <t xml:space="preserve">   %  </t>
  </si>
  <si>
    <t>Étudiants étrangers</t>
  </si>
  <si>
    <t>Part des étrangers</t>
  </si>
  <si>
    <t>Sources : MESR DGESIP-DGRI SIES et MEN-DEPP</t>
  </si>
  <si>
    <t>(a) Les IUFM comprennent ceux qui sont intégrés dans une université de rattachement et les autres.</t>
  </si>
  <si>
    <t xml:space="preserve">(b) Filières grandes écoles : classes préparatoires intégrées, CPGE, écoles d'ingénieurs (y compris les écoles dépendantes des universités), </t>
  </si>
  <si>
    <t>écoles vétérinaires, écoles de commerce reconnues à diplôme visé, écoles normales supérieures et autres grands établissements.</t>
  </si>
  <si>
    <t xml:space="preserve">(c) Ecoles d'arts, d'architecture, établissements universitaires privés, écoles de commerce à diplôme non visé, </t>
  </si>
  <si>
    <t xml:space="preserve">autres établissements ou formations de spécialités diverses. </t>
  </si>
  <si>
    <t xml:space="preserve">Lecture : à la rentrée 2008, 53,9 % des étudiants de l'enseignement supérieur sont inscrits à l'université ; cette part est de 73,8 % pour ceux de nationalité étrangère. </t>
  </si>
  <si>
    <t>Graphique 1 - Effectifs deseffectifs de l'enseignement supérieur de 1990 à 2008</t>
  </si>
  <si>
    <t>Graphique 2 - Evolution des enseignements privé et public depuis 1998 (base 100)</t>
  </si>
  <si>
    <t>Privé base 100 en 1998</t>
  </si>
  <si>
    <t>Public base 100 en 1998</t>
  </si>
  <si>
    <t>Graphique 4 - Part des étudiants à l'université par académie en 2008</t>
  </si>
  <si>
    <t xml:space="preserve">Graphique 5 – Évolution de la proportion d'étrangers dans les principales formations d'enseignement supérieur </t>
  </si>
  <si>
    <t>TYPE D'ETABLISSEMENT</t>
  </si>
  <si>
    <t>Note : la baisse apparente des effectifs hors université s'explique par le rattachement de vingt-sept IUFM à l'université.</t>
  </si>
  <si>
    <t>Universités et assimilés</t>
  </si>
  <si>
    <t>(y compris IUT et formations d'ingénieurs)</t>
  </si>
  <si>
    <t>- dont disciplines générales et de santé</t>
  </si>
  <si>
    <t xml:space="preserve">  (hors IUT, IUFM et formations d'ingénieurs)</t>
  </si>
  <si>
    <t>(b) Estimation pour 2001-2002, chiffres 2007-2008 en 2008-2009 pour l'ensemble des formations paramédicales et sociales.</t>
  </si>
  <si>
    <t xml:space="preserve">    (hors formations d'ingénieurs, de santé et IUFM)</t>
  </si>
  <si>
    <t xml:space="preserve">    dont filières générales des universités </t>
  </si>
  <si>
    <t xml:space="preserve">relative en % </t>
  </si>
  <si>
    <t>écoles artistiques et culturelles, d'architecture, juridiques et administratives, de journalisme, vétérinaires …</t>
  </si>
  <si>
    <t xml:space="preserve">(1) Groupe non homogène : grands établissements, ENS, UT et INP hors ingénieurs, préparations intégrées, formations comptables non universitaires, </t>
  </si>
  <si>
    <t>métropole + DOM</t>
  </si>
  <si>
    <t>académie</t>
  </si>
  <si>
    <t>%</t>
  </si>
  <si>
    <t>Étudiants français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</si>
</sst>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0.0%"/>
    <numFmt numFmtId="180" formatCode="0&quot; F&quot;;\ \-0&quot; F&quot;"/>
    <numFmt numFmtId="181" formatCode="&quot; F&quot;#,##0_);\(&quot; F&quot;#,##0\)"/>
    <numFmt numFmtId="182" formatCode="#,##0__"/>
    <numFmt numFmtId="183" formatCode="#,##0.000"/>
    <numFmt numFmtId="184" formatCode="&quot; &quot;0.0&quot; &quot;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0"/>
      <name val="MS Sans Serif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Univers 47 CondensedLight"/>
      <family val="2"/>
    </font>
    <font>
      <sz val="8"/>
      <name val="Univers 47 CondensedLight"/>
      <family val="2"/>
    </font>
    <font>
      <b/>
      <sz val="8"/>
      <name val="Univers 47 CondensedLight"/>
      <family val="0"/>
    </font>
    <font>
      <sz val="10"/>
      <name val="Univers 47 CondensedLight"/>
      <family val="2"/>
    </font>
    <font>
      <b/>
      <sz val="10"/>
      <name val="Univers 47 CondensedLight"/>
      <family val="2"/>
    </font>
    <font>
      <i/>
      <sz val="8"/>
      <name val="Univers 47 CondensedLight"/>
      <family val="2"/>
    </font>
    <font>
      <sz val="8"/>
      <color indexed="10"/>
      <name val="Univers 47 CondensedLight"/>
      <family val="2"/>
    </font>
    <font>
      <sz val="8"/>
      <color indexed="52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7" fontId="8" fillId="0" borderId="6" xfId="0" applyNumberFormat="1" applyFont="1" applyBorder="1" applyAlignment="1">
      <alignment/>
    </xf>
    <xf numFmtId="0" fontId="12" fillId="0" borderId="1" xfId="0" applyFont="1" applyBorder="1" applyAlignment="1" quotePrefix="1">
      <alignment/>
    </xf>
    <xf numFmtId="3" fontId="12" fillId="0" borderId="1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 quotePrefix="1">
      <alignment horizontal="right"/>
    </xf>
    <xf numFmtId="177" fontId="8" fillId="0" borderId="5" xfId="0" applyNumberFormat="1" applyFont="1" applyBorder="1" applyAlignment="1" quotePrefix="1">
      <alignment horizontal="right"/>
    </xf>
    <xf numFmtId="0" fontId="8" fillId="0" borderId="1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184" fontId="12" fillId="0" borderId="7" xfId="0" applyNumberFormat="1" applyFont="1" applyBorder="1" applyAlignment="1">
      <alignment/>
    </xf>
    <xf numFmtId="184" fontId="12" fillId="0" borderId="7" xfId="22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8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3" fontId="8" fillId="0" borderId="5" xfId="0" applyNumberFormat="1" applyFont="1" applyFill="1" applyBorder="1" applyAlignment="1">
      <alignment/>
    </xf>
    <xf numFmtId="178" fontId="8" fillId="0" borderId="5" xfId="0" applyNumberFormat="1" applyFont="1" applyBorder="1" applyAlignment="1">
      <alignment/>
    </xf>
    <xf numFmtId="3" fontId="12" fillId="0" borderId="5" xfId="0" applyNumberFormat="1" applyFont="1" applyFill="1" applyBorder="1" applyAlignment="1">
      <alignment/>
    </xf>
    <xf numFmtId="178" fontId="12" fillId="0" borderId="5" xfId="0" applyNumberFormat="1" applyFont="1" applyBorder="1" applyAlignment="1">
      <alignment/>
    </xf>
    <xf numFmtId="3" fontId="12" fillId="0" borderId="5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78" fontId="12" fillId="0" borderId="5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78" fontId="12" fillId="0" borderId="10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3" fontId="12" fillId="0" borderId="7" xfId="0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 horizontal="center"/>
    </xf>
    <xf numFmtId="178" fontId="8" fillId="0" borderId="5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8" fontId="9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0" fontId="8" fillId="0" borderId="7" xfId="0" applyFont="1" applyBorder="1" applyAlignment="1">
      <alignment horizontal="center" shrinkToFit="1"/>
    </xf>
    <xf numFmtId="184" fontId="8" fillId="0" borderId="5" xfId="22" applyNumberFormat="1" applyFont="1" applyBorder="1" applyAlignment="1">
      <alignment/>
    </xf>
    <xf numFmtId="0" fontId="9" fillId="0" borderId="8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84" fontId="9" fillId="0" borderId="10" xfId="22" applyNumberFormat="1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8" fillId="0" borderId="7" xfId="0" applyFont="1" applyBorder="1" applyAlignment="1" quotePrefix="1">
      <alignment horizontal="center"/>
    </xf>
    <xf numFmtId="0" fontId="8" fillId="0" borderId="9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177" fontId="8" fillId="0" borderId="7" xfId="0" applyNumberFormat="1" applyFont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9" fontId="8" fillId="0" borderId="10" xfId="22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79" fontId="5" fillId="0" borderId="0" xfId="22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179" fontId="8" fillId="0" borderId="0" xfId="22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5" fillId="0" borderId="0" xfId="17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77" fontId="9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shrinkToFit="1"/>
    </xf>
    <xf numFmtId="3" fontId="9" fillId="0" borderId="14" xfId="0" applyNumberFormat="1" applyFont="1" applyFill="1" applyBorder="1" applyAlignment="1">
      <alignment/>
    </xf>
    <xf numFmtId="184" fontId="9" fillId="0" borderId="10" xfId="22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4" fontId="8" fillId="0" borderId="5" xfId="22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7" fontId="5" fillId="0" borderId="5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77" fontId="5" fillId="0" borderId="12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3" fillId="0" borderId="5" xfId="0" applyNumberFormat="1" applyFont="1" applyFill="1" applyBorder="1" applyAlignment="1" applyProtection="1">
      <alignment horizontal="left"/>
      <protection locked="0"/>
    </xf>
    <xf numFmtId="179" fontId="5" fillId="0" borderId="5" xfId="22" applyNumberFormat="1" applyFont="1" applyFill="1" applyBorder="1" applyAlignment="1" applyProtection="1">
      <alignment/>
      <protection locked="0"/>
    </xf>
    <xf numFmtId="179" fontId="5" fillId="0" borderId="7" xfId="22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180" fontId="5" fillId="0" borderId="5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179" fontId="5" fillId="0" borderId="12" xfId="22" applyNumberFormat="1" applyFont="1" applyFill="1" applyBorder="1" applyAlignment="1" applyProtection="1">
      <alignment/>
      <protection locked="0"/>
    </xf>
    <xf numFmtId="179" fontId="5" fillId="0" borderId="2" xfId="22" applyNumberFormat="1" applyFont="1" applyFill="1" applyBorder="1" applyAlignment="1" applyProtection="1">
      <alignment/>
      <protection locked="0"/>
    </xf>
    <xf numFmtId="179" fontId="5" fillId="0" borderId="13" xfId="22" applyNumberFormat="1" applyFont="1" applyFill="1" applyBorder="1" applyAlignment="1" applyProtection="1">
      <alignment/>
      <protection locked="0"/>
    </xf>
    <xf numFmtId="179" fontId="3" fillId="0" borderId="0" xfId="22" applyNumberFormat="1" applyFont="1" applyFill="1" applyBorder="1" applyAlignment="1" applyProtection="1">
      <alignment/>
      <protection locked="0"/>
    </xf>
    <xf numFmtId="179" fontId="3" fillId="0" borderId="5" xfId="22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0" xfId="2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/>
    </xf>
    <xf numFmtId="178" fontId="5" fillId="0" borderId="5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/>
    </xf>
    <xf numFmtId="180" fontId="8" fillId="0" borderId="5" xfId="0" applyNumberFormat="1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/>
      <protection locked="0"/>
    </xf>
    <xf numFmtId="181" fontId="8" fillId="0" borderId="10" xfId="0" applyNumberFormat="1" applyFont="1" applyFill="1" applyBorder="1" applyAlignment="1" applyProtection="1">
      <alignment horizontal="center"/>
      <protection locked="0"/>
    </xf>
    <xf numFmtId="179" fontId="8" fillId="0" borderId="14" xfId="22" applyNumberFormat="1" applyFont="1" applyFill="1" applyBorder="1" applyAlignment="1" applyProtection="1">
      <alignment/>
      <protection locked="0"/>
    </xf>
    <xf numFmtId="179" fontId="8" fillId="0" borderId="15" xfId="22" applyNumberFormat="1" applyFont="1" applyFill="1" applyBorder="1" applyAlignment="1" applyProtection="1">
      <alignment/>
      <protection locked="0"/>
    </xf>
    <xf numFmtId="179" fontId="8" fillId="0" borderId="6" xfId="22" applyNumberFormat="1" applyFont="1" applyFill="1" applyBorder="1" applyAlignment="1" applyProtection="1">
      <alignment/>
      <protection locked="0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4" xfId="21" applyNumberFormat="1" applyFont="1" applyFill="1" applyBorder="1" applyAlignment="1" applyProtection="1">
      <alignment horizontal="center" vertical="center"/>
      <protection locked="0"/>
    </xf>
    <xf numFmtId="3" fontId="9" fillId="0" borderId="15" xfId="21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S_synth_sup_02_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DE\EDE2008\fiche%2012_&#233;tudiants%20&#233;trangers\graph%201%20et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synth_sup_08_09\Demande\edefemm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C1\EDE%20sup\2009\EDE%202009%20fiche11_&#233;trangers%20graph%201%20et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quiepa\LOCALS~1\Temp\notes7904F8\~7038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"/>
      <sheetName val="etr"/>
      <sheetName val="prop"/>
      <sheetName val="Graph1"/>
      <sheetName val="prepa graf3"/>
      <sheetName val="Graph3"/>
    </sheetNames>
    <sheetDataSet>
      <sheetData sheetId="0">
        <row r="7">
          <cell r="B7">
            <v>1263397</v>
          </cell>
          <cell r="C7">
            <v>1252818</v>
          </cell>
          <cell r="D7">
            <v>1254288</v>
          </cell>
          <cell r="E7">
            <v>1232561</v>
          </cell>
          <cell r="F7">
            <v>1251826</v>
          </cell>
          <cell r="G7">
            <v>1287088</v>
          </cell>
          <cell r="H7">
            <v>1286382</v>
          </cell>
          <cell r="I7">
            <v>1283516</v>
          </cell>
          <cell r="J7">
            <v>1259425</v>
          </cell>
        </row>
        <row r="8">
          <cell r="B8">
            <v>114587</v>
          </cell>
          <cell r="C8">
            <v>117407</v>
          </cell>
          <cell r="D8">
            <v>119244</v>
          </cell>
          <cell r="E8">
            <v>118043</v>
          </cell>
          <cell r="F8">
            <v>115465</v>
          </cell>
          <cell r="G8">
            <v>113722</v>
          </cell>
          <cell r="H8">
            <v>112395</v>
          </cell>
          <cell r="I8">
            <v>112597</v>
          </cell>
          <cell r="J8">
            <v>113769</v>
          </cell>
        </row>
        <row r="9">
          <cell r="B9">
            <v>87235</v>
          </cell>
          <cell r="C9">
            <v>90495</v>
          </cell>
          <cell r="D9">
            <v>96487</v>
          </cell>
          <cell r="E9">
            <v>99260</v>
          </cell>
          <cell r="F9">
            <v>102407</v>
          </cell>
          <cell r="G9">
            <v>105007</v>
          </cell>
          <cell r="H9">
            <v>107219</v>
          </cell>
          <cell r="I9">
            <v>108057</v>
          </cell>
          <cell r="J9">
            <v>108846</v>
          </cell>
        </row>
        <row r="10">
          <cell r="B10">
            <v>236282</v>
          </cell>
          <cell r="C10">
            <v>238789</v>
          </cell>
          <cell r="D10">
            <v>238894</v>
          </cell>
          <cell r="E10">
            <v>236824</v>
          </cell>
          <cell r="F10">
            <v>235459</v>
          </cell>
          <cell r="G10">
            <v>234195</v>
          </cell>
          <cell r="H10">
            <v>230275</v>
          </cell>
          <cell r="I10">
            <v>230403</v>
          </cell>
          <cell r="J10">
            <v>228329</v>
          </cell>
        </row>
        <row r="11">
          <cell r="B11">
            <v>71373</v>
          </cell>
          <cell r="C11">
            <v>70855</v>
          </cell>
          <cell r="D11">
            <v>70263</v>
          </cell>
          <cell r="E11">
            <v>70703</v>
          </cell>
          <cell r="F11">
            <v>72015</v>
          </cell>
          <cell r="G11">
            <v>72053</v>
          </cell>
          <cell r="H11">
            <v>73147</v>
          </cell>
          <cell r="I11">
            <v>74790</v>
          </cell>
          <cell r="J11">
            <v>76160</v>
          </cell>
        </row>
        <row r="12">
          <cell r="B12">
            <v>307655</v>
          </cell>
          <cell r="C12">
            <v>309644</v>
          </cell>
          <cell r="D12">
            <v>309157</v>
          </cell>
          <cell r="E12">
            <v>307527</v>
          </cell>
          <cell r="F12">
            <v>307474</v>
          </cell>
          <cell r="G12">
            <v>306248</v>
          </cell>
          <cell r="H12">
            <v>303422</v>
          </cell>
          <cell r="I12">
            <v>305193</v>
          </cell>
          <cell r="J12">
            <v>304489</v>
          </cell>
        </row>
        <row r="15">
          <cell r="B15">
            <v>2126761</v>
          </cell>
          <cell r="C15">
            <v>2136543</v>
          </cell>
          <cell r="D15">
            <v>2160253</v>
          </cell>
          <cell r="E15">
            <v>2163902</v>
          </cell>
          <cell r="F15">
            <v>2208421</v>
          </cell>
          <cell r="G15">
            <v>2256150</v>
          </cell>
          <cell r="H15">
            <v>2269797</v>
          </cell>
          <cell r="I15">
            <v>2283267</v>
          </cell>
          <cell r="J15">
            <v>2254386</v>
          </cell>
        </row>
      </sheetData>
      <sheetData sheetId="1">
        <row r="7">
          <cell r="B7">
            <v>113532</v>
          </cell>
          <cell r="C7">
            <v>120234</v>
          </cell>
          <cell r="D7">
            <v>131139</v>
          </cell>
          <cell r="E7">
            <v>147268</v>
          </cell>
          <cell r="F7">
            <v>166638</v>
          </cell>
          <cell r="G7">
            <v>185460</v>
          </cell>
          <cell r="H7">
            <v>193637</v>
          </cell>
          <cell r="I7">
            <v>200054</v>
          </cell>
          <cell r="J7">
            <v>198567</v>
          </cell>
        </row>
        <row r="8">
          <cell r="B8">
            <v>4095</v>
          </cell>
          <cell r="C8">
            <v>4554</v>
          </cell>
          <cell r="D8">
            <v>5219</v>
          </cell>
          <cell r="E8">
            <v>6027</v>
          </cell>
          <cell r="F8">
            <v>6444</v>
          </cell>
          <cell r="G8">
            <v>6592</v>
          </cell>
          <cell r="H8">
            <v>6546</v>
          </cell>
          <cell r="I8">
            <v>6590</v>
          </cell>
          <cell r="J8">
            <v>6169</v>
          </cell>
        </row>
        <row r="9">
          <cell r="B9">
            <v>4059</v>
          </cell>
          <cell r="C9">
            <v>4686</v>
          </cell>
          <cell r="D9">
            <v>5473</v>
          </cell>
          <cell r="E9">
            <v>6572</v>
          </cell>
          <cell r="F9">
            <v>7472</v>
          </cell>
          <cell r="G9">
            <v>9068</v>
          </cell>
          <cell r="H9">
            <v>10429</v>
          </cell>
          <cell r="I9">
            <v>11557</v>
          </cell>
          <cell r="J9">
            <v>12458</v>
          </cell>
        </row>
        <row r="10">
          <cell r="B10">
            <v>8172</v>
          </cell>
          <cell r="C10">
            <v>8352</v>
          </cell>
          <cell r="D10">
            <v>8280</v>
          </cell>
          <cell r="E10">
            <v>8760</v>
          </cell>
          <cell r="F10">
            <v>9693</v>
          </cell>
          <cell r="G10">
            <v>9625</v>
          </cell>
          <cell r="H10">
            <v>8746</v>
          </cell>
          <cell r="I10">
            <v>8134</v>
          </cell>
          <cell r="J10">
            <v>6514</v>
          </cell>
        </row>
        <row r="11">
          <cell r="B11">
            <v>1670</v>
          </cell>
          <cell r="C11">
            <v>1868</v>
          </cell>
          <cell r="D11">
            <v>2166</v>
          </cell>
          <cell r="E11">
            <v>2587</v>
          </cell>
          <cell r="F11">
            <v>2955</v>
          </cell>
          <cell r="G11">
            <v>2806</v>
          </cell>
          <cell r="H11">
            <v>2822</v>
          </cell>
          <cell r="I11">
            <v>2961</v>
          </cell>
          <cell r="J11">
            <v>2392</v>
          </cell>
        </row>
        <row r="12">
          <cell r="B12">
            <v>9842</v>
          </cell>
          <cell r="C12">
            <v>10220</v>
          </cell>
          <cell r="D12">
            <v>10446</v>
          </cell>
          <cell r="E12">
            <v>11347</v>
          </cell>
          <cell r="F12">
            <v>12648</v>
          </cell>
          <cell r="G12">
            <v>12431</v>
          </cell>
          <cell r="H12">
            <v>11568</v>
          </cell>
          <cell r="I12">
            <v>11095</v>
          </cell>
          <cell r="J12">
            <v>8906</v>
          </cell>
        </row>
        <row r="15">
          <cell r="B15">
            <v>151969</v>
          </cell>
          <cell r="C15">
            <v>160533</v>
          </cell>
          <cell r="D15">
            <v>174080</v>
          </cell>
          <cell r="E15">
            <v>196748</v>
          </cell>
          <cell r="F15">
            <v>221471</v>
          </cell>
          <cell r="G15">
            <v>244335</v>
          </cell>
          <cell r="H15">
            <v>255585</v>
          </cell>
          <cell r="I15">
            <v>265710</v>
          </cell>
          <cell r="J15">
            <v>263126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"/>
      <sheetName val="femmes"/>
      <sheetName val="prop"/>
      <sheetName val="prop1"/>
      <sheetName val="Graph1"/>
      <sheetName val="Graphique"/>
    </sheetNames>
    <sheetDataSet>
      <sheetData sheetId="0">
        <row r="7">
          <cell r="B7">
            <v>1263397</v>
          </cell>
          <cell r="C7">
            <v>1203288</v>
          </cell>
        </row>
        <row r="8">
          <cell r="B8">
            <v>333357</v>
          </cell>
          <cell r="C8">
            <v>360392</v>
          </cell>
        </row>
        <row r="9">
          <cell r="B9">
            <v>493472</v>
          </cell>
          <cell r="C9">
            <v>400249</v>
          </cell>
        </row>
        <row r="10">
          <cell r="B10">
            <v>294750</v>
          </cell>
          <cell r="C10">
            <v>249493</v>
          </cell>
        </row>
        <row r="11">
          <cell r="B11">
            <v>141818</v>
          </cell>
          <cell r="C11">
            <v>193154</v>
          </cell>
        </row>
        <row r="12">
          <cell r="B12">
            <v>114587</v>
          </cell>
          <cell r="C12">
            <v>118115</v>
          </cell>
        </row>
        <row r="13">
          <cell r="B13">
            <v>81602</v>
          </cell>
          <cell r="C13">
            <v>64037</v>
          </cell>
        </row>
        <row r="14">
          <cell r="B14">
            <v>87235</v>
          </cell>
          <cell r="C14">
            <v>114427</v>
          </cell>
        </row>
        <row r="15">
          <cell r="B15">
            <v>236282</v>
          </cell>
          <cell r="C15">
            <v>234164</v>
          </cell>
        </row>
        <row r="16">
          <cell r="B16">
            <v>71373</v>
          </cell>
          <cell r="C16">
            <v>80003</v>
          </cell>
        </row>
        <row r="17">
          <cell r="B17">
            <v>51329</v>
          </cell>
          <cell r="C17">
            <v>100609</v>
          </cell>
        </row>
        <row r="18">
          <cell r="B18">
            <v>83716</v>
          </cell>
          <cell r="C18">
            <v>134407</v>
          </cell>
        </row>
        <row r="19">
          <cell r="B19">
            <v>137240</v>
          </cell>
          <cell r="C19">
            <v>182695</v>
          </cell>
        </row>
        <row r="20">
          <cell r="B20">
            <v>2126761</v>
          </cell>
          <cell r="C20">
            <v>2231745</v>
          </cell>
        </row>
      </sheetData>
      <sheetData sheetId="1">
        <row r="7">
          <cell r="B7">
            <v>737509</v>
          </cell>
          <cell r="C7">
            <v>712366</v>
          </cell>
        </row>
        <row r="8">
          <cell r="B8">
            <v>190786</v>
          </cell>
          <cell r="C8">
            <v>213550</v>
          </cell>
        </row>
        <row r="9">
          <cell r="B9">
            <v>351972</v>
          </cell>
          <cell r="C9">
            <v>282418</v>
          </cell>
        </row>
        <row r="10">
          <cell r="B10">
            <v>114210</v>
          </cell>
          <cell r="C10">
            <v>96407</v>
          </cell>
        </row>
        <row r="11">
          <cell r="B11">
            <v>80541</v>
          </cell>
          <cell r="C11">
            <v>119991</v>
          </cell>
        </row>
        <row r="12">
          <cell r="B12">
            <v>44279</v>
          </cell>
          <cell r="C12">
            <v>47598</v>
          </cell>
        </row>
        <row r="13">
          <cell r="B13">
            <v>55596</v>
          </cell>
          <cell r="C13">
            <v>47832</v>
          </cell>
        </row>
        <row r="14">
          <cell r="B14">
            <v>18933</v>
          </cell>
          <cell r="C14">
            <v>29229</v>
          </cell>
        </row>
        <row r="15">
          <cell r="B15">
            <v>120535</v>
          </cell>
          <cell r="C15">
            <v>118951</v>
          </cell>
        </row>
        <row r="16">
          <cell r="B16">
            <v>27275</v>
          </cell>
          <cell r="C16">
            <v>34179</v>
          </cell>
        </row>
        <row r="17">
          <cell r="B17">
            <v>22861</v>
          </cell>
          <cell r="C17">
            <v>48110</v>
          </cell>
        </row>
        <row r="18">
          <cell r="B18">
            <v>66222</v>
          </cell>
          <cell r="C18">
            <v>109702</v>
          </cell>
        </row>
        <row r="19">
          <cell r="B19">
            <v>72312</v>
          </cell>
          <cell r="C19">
            <v>99566</v>
          </cell>
        </row>
        <row r="20">
          <cell r="B20">
            <v>1165522</v>
          </cell>
          <cell r="C20">
            <v>1247533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"/>
      <sheetName val="etr"/>
      <sheetName val="prop"/>
      <sheetName val="Graph1"/>
      <sheetName val="prepa graf3"/>
      <sheetName val="Graph3"/>
    </sheetNames>
    <sheetDataSet>
      <sheetData sheetId="0">
        <row r="7">
          <cell r="K7">
            <v>1221113</v>
          </cell>
          <cell r="L7">
            <v>1203288</v>
          </cell>
        </row>
        <row r="8">
          <cell r="K8">
            <v>116223</v>
          </cell>
          <cell r="L8">
            <v>118115</v>
          </cell>
        </row>
        <row r="9">
          <cell r="K9">
            <v>108773</v>
          </cell>
          <cell r="L9">
            <v>114427</v>
          </cell>
        </row>
        <row r="10">
          <cell r="K10">
            <v>230877</v>
          </cell>
          <cell r="L10">
            <v>234164</v>
          </cell>
        </row>
        <row r="11">
          <cell r="K11">
            <v>78072</v>
          </cell>
          <cell r="L11">
            <v>80003</v>
          </cell>
        </row>
        <row r="12">
          <cell r="K12">
            <v>308949</v>
          </cell>
          <cell r="L12">
            <v>314167</v>
          </cell>
        </row>
      </sheetData>
      <sheetData sheetId="1">
        <row r="7">
          <cell r="K7">
            <v>194480</v>
          </cell>
          <cell r="L7">
            <v>196761</v>
          </cell>
        </row>
        <row r="8">
          <cell r="K8">
            <v>6277</v>
          </cell>
          <cell r="L8">
            <v>6916</v>
          </cell>
        </row>
        <row r="9">
          <cell r="K9">
            <v>12821</v>
          </cell>
          <cell r="L9">
            <v>13550</v>
          </cell>
        </row>
        <row r="10">
          <cell r="K10">
            <v>5593</v>
          </cell>
          <cell r="L10">
            <v>5122</v>
          </cell>
        </row>
        <row r="11">
          <cell r="K11">
            <v>2153</v>
          </cell>
          <cell r="L11">
            <v>2440</v>
          </cell>
        </row>
        <row r="12">
          <cell r="K12">
            <v>7746</v>
          </cell>
          <cell r="L12">
            <v>7562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 1 08"/>
      <sheetName val=" Tab 2 08"/>
      <sheetName val="TAB 3 08"/>
      <sheetName val="Tab 4 08"/>
      <sheetName val="Tab 5 08"/>
    </sheetNames>
    <sheetDataSet>
      <sheetData sheetId="0">
        <row r="8">
          <cell r="J8">
            <v>1203288</v>
          </cell>
        </row>
        <row r="11">
          <cell r="J11">
            <v>64037</v>
          </cell>
        </row>
        <row r="12">
          <cell r="J12">
            <v>118115</v>
          </cell>
        </row>
        <row r="13">
          <cell r="J13">
            <v>234164</v>
          </cell>
        </row>
        <row r="14">
          <cell r="J14">
            <v>134407</v>
          </cell>
        </row>
      </sheetData>
      <sheetData sheetId="1">
        <row r="8">
          <cell r="C8">
            <v>314703</v>
          </cell>
        </row>
        <row r="12">
          <cell r="C12">
            <v>2231745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SheetLayoutView="100" workbookViewId="0" topLeftCell="A1">
      <selection activeCell="D30" sqref="D30"/>
    </sheetView>
  </sheetViews>
  <sheetFormatPr defaultColWidth="11.421875" defaultRowHeight="12" customHeight="1"/>
  <cols>
    <col min="1" max="1" width="14.7109375" style="0" customWidth="1"/>
    <col min="2" max="20" width="8.7109375" style="0" customWidth="1"/>
    <col min="21" max="16384" width="9.7109375" style="0" customWidth="1"/>
  </cols>
  <sheetData>
    <row r="1" ht="12" customHeight="1">
      <c r="A1" s="109" t="s">
        <v>215</v>
      </c>
    </row>
    <row r="2" ht="12" customHeight="1">
      <c r="A2" s="108" t="s">
        <v>2</v>
      </c>
    </row>
    <row r="4" spans="1:23" ht="12.75" customHeight="1">
      <c r="A4" s="115"/>
      <c r="B4" s="113">
        <v>1990</v>
      </c>
      <c r="C4" s="113">
        <v>1991</v>
      </c>
      <c r="D4" s="113">
        <v>1992</v>
      </c>
      <c r="E4" s="113">
        <v>1993</v>
      </c>
      <c r="F4" s="113">
        <v>1994</v>
      </c>
      <c r="G4" s="113">
        <v>1995</v>
      </c>
      <c r="H4" s="113">
        <v>1996</v>
      </c>
      <c r="I4" s="113">
        <v>1997</v>
      </c>
      <c r="J4" s="113">
        <v>1998</v>
      </c>
      <c r="K4" s="113">
        <v>1999</v>
      </c>
      <c r="L4" s="113">
        <v>2000</v>
      </c>
      <c r="M4" s="113">
        <v>2001</v>
      </c>
      <c r="N4" s="113">
        <v>2002</v>
      </c>
      <c r="O4" s="113">
        <v>2003</v>
      </c>
      <c r="P4" s="113">
        <v>2004</v>
      </c>
      <c r="Q4" s="113">
        <v>2005</v>
      </c>
      <c r="R4" s="113">
        <v>2006</v>
      </c>
      <c r="S4" s="113">
        <v>2007</v>
      </c>
      <c r="T4" s="114">
        <v>2008</v>
      </c>
      <c r="W4" s="108"/>
    </row>
    <row r="5" spans="1:23" ht="12.75" customHeight="1">
      <c r="A5" s="116" t="s">
        <v>3</v>
      </c>
      <c r="B5" s="118">
        <v>1717060</v>
      </c>
      <c r="C5" s="118">
        <v>1860858</v>
      </c>
      <c r="D5" s="118">
        <v>1969652</v>
      </c>
      <c r="E5" s="118">
        <v>2095603</v>
      </c>
      <c r="F5" s="118">
        <v>2144420</v>
      </c>
      <c r="G5" s="119">
        <v>2179434</v>
      </c>
      <c r="H5" s="119">
        <v>2166605</v>
      </c>
      <c r="I5" s="119">
        <v>2144000</v>
      </c>
      <c r="J5" s="118">
        <v>2126761</v>
      </c>
      <c r="K5" s="118">
        <v>2136543</v>
      </c>
      <c r="L5" s="118">
        <v>2160253</v>
      </c>
      <c r="M5" s="118">
        <v>2163902</v>
      </c>
      <c r="N5" s="120">
        <v>2208421</v>
      </c>
      <c r="O5" s="118">
        <v>2256150</v>
      </c>
      <c r="P5" s="118">
        <v>2269797</v>
      </c>
      <c r="Q5" s="118">
        <v>2283267</v>
      </c>
      <c r="R5" s="118">
        <v>2253832</v>
      </c>
      <c r="S5" s="118">
        <v>2231495</v>
      </c>
      <c r="T5" s="121">
        <v>2231745</v>
      </c>
      <c r="W5" s="108"/>
    </row>
    <row r="6" spans="1:23" ht="12.75" customHeight="1">
      <c r="A6" s="116" t="s">
        <v>0</v>
      </c>
      <c r="B6" s="118">
        <v>1085609</v>
      </c>
      <c r="C6" s="118">
        <v>1135290</v>
      </c>
      <c r="D6" s="118">
        <v>1200331</v>
      </c>
      <c r="E6" s="118">
        <v>1292460</v>
      </c>
      <c r="F6" s="118">
        <v>1327146</v>
      </c>
      <c r="G6" s="118">
        <v>1355623</v>
      </c>
      <c r="H6" s="118">
        <v>1334490</v>
      </c>
      <c r="I6" s="118">
        <v>1304138</v>
      </c>
      <c r="J6" s="118">
        <v>1282323</v>
      </c>
      <c r="K6" s="118">
        <v>1272927</v>
      </c>
      <c r="L6" s="118">
        <v>1277514</v>
      </c>
      <c r="M6" s="118">
        <v>1256304</v>
      </c>
      <c r="N6" s="120">
        <v>1277066</v>
      </c>
      <c r="O6" s="118">
        <v>1311943</v>
      </c>
      <c r="P6" s="118">
        <v>1312141</v>
      </c>
      <c r="Q6" s="118">
        <f>1421719-112597</f>
        <v>1309122</v>
      </c>
      <c r="R6" s="118">
        <f>1399177-113769</f>
        <v>1285408</v>
      </c>
      <c r="S6" s="118">
        <f>1363750-116223</f>
        <v>1247527</v>
      </c>
      <c r="T6" s="121">
        <f>1404376-118115</f>
        <v>1286261</v>
      </c>
      <c r="W6" s="108"/>
    </row>
    <row r="7" spans="1:23" ht="12.75" customHeight="1">
      <c r="A7" s="117" t="s">
        <v>1</v>
      </c>
      <c r="B7" s="122">
        <f>B5-B6</f>
        <v>631451</v>
      </c>
      <c r="C7" s="122">
        <f aca="true" t="shared" si="0" ref="C7:T7">C5-C6</f>
        <v>725568</v>
      </c>
      <c r="D7" s="122">
        <f t="shared" si="0"/>
        <v>769321</v>
      </c>
      <c r="E7" s="122">
        <f t="shared" si="0"/>
        <v>803143</v>
      </c>
      <c r="F7" s="122">
        <f t="shared" si="0"/>
        <v>817274</v>
      </c>
      <c r="G7" s="122">
        <f t="shared" si="0"/>
        <v>823811</v>
      </c>
      <c r="H7" s="122">
        <f t="shared" si="0"/>
        <v>832115</v>
      </c>
      <c r="I7" s="122">
        <f t="shared" si="0"/>
        <v>839862</v>
      </c>
      <c r="J7" s="122">
        <f t="shared" si="0"/>
        <v>844438</v>
      </c>
      <c r="K7" s="122">
        <f t="shared" si="0"/>
        <v>863616</v>
      </c>
      <c r="L7" s="122">
        <f t="shared" si="0"/>
        <v>882739</v>
      </c>
      <c r="M7" s="122">
        <f t="shared" si="0"/>
        <v>907598</v>
      </c>
      <c r="N7" s="122">
        <f t="shared" si="0"/>
        <v>931355</v>
      </c>
      <c r="O7" s="122">
        <f t="shared" si="0"/>
        <v>944207</v>
      </c>
      <c r="P7" s="122">
        <f t="shared" si="0"/>
        <v>957656</v>
      </c>
      <c r="Q7" s="122">
        <f t="shared" si="0"/>
        <v>974145</v>
      </c>
      <c r="R7" s="122">
        <f t="shared" si="0"/>
        <v>968424</v>
      </c>
      <c r="S7" s="122">
        <f t="shared" si="0"/>
        <v>983968</v>
      </c>
      <c r="T7" s="123">
        <f t="shared" si="0"/>
        <v>945484</v>
      </c>
      <c r="W7" s="108"/>
    </row>
    <row r="9" ht="12" customHeight="1">
      <c r="A9" s="108" t="s">
        <v>222</v>
      </c>
    </row>
    <row r="10" ht="12" customHeight="1">
      <c r="A10" s="37" t="s">
        <v>48</v>
      </c>
    </row>
  </sheetData>
  <printOptions/>
  <pageMargins left="0.53" right="0.43" top="1" bottom="1" header="0.4921259845" footer="0.4921259845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M21" sqref="M21"/>
    </sheetView>
  </sheetViews>
  <sheetFormatPr defaultColWidth="11.421875" defaultRowHeight="12" customHeight="1"/>
  <cols>
    <col min="1" max="1" width="20.7109375" style="5" customWidth="1"/>
    <col min="2" max="12" width="8.7109375" style="5" customWidth="1"/>
    <col min="13" max="16384" width="9.7109375" style="5" customWidth="1"/>
  </cols>
  <sheetData>
    <row r="1" ht="12" customHeight="1">
      <c r="A1" s="184" t="s">
        <v>220</v>
      </c>
    </row>
    <row r="2" ht="12" customHeight="1">
      <c r="A2" s="42" t="s">
        <v>2</v>
      </c>
    </row>
    <row r="4" spans="1:13" s="4" customFormat="1" ht="15.75" customHeight="1">
      <c r="A4" s="191" t="s">
        <v>221</v>
      </c>
      <c r="B4" s="192" t="s">
        <v>4</v>
      </c>
      <c r="C4" s="192" t="s">
        <v>5</v>
      </c>
      <c r="D4" s="192" t="s">
        <v>6</v>
      </c>
      <c r="E4" s="192" t="s">
        <v>7</v>
      </c>
      <c r="F4" s="193" t="s">
        <v>8</v>
      </c>
      <c r="G4" s="193" t="s">
        <v>9</v>
      </c>
      <c r="H4" s="193" t="s">
        <v>10</v>
      </c>
      <c r="I4" s="193" t="s">
        <v>11</v>
      </c>
      <c r="J4" s="193" t="s">
        <v>12</v>
      </c>
      <c r="K4" s="193" t="s">
        <v>21</v>
      </c>
      <c r="L4" s="194" t="s">
        <v>35</v>
      </c>
      <c r="M4" s="111"/>
    </row>
    <row r="5" spans="1:13" s="4" customFormat="1" ht="12" customHeight="1">
      <c r="A5" s="185" t="s">
        <v>15</v>
      </c>
      <c r="B5" s="112">
        <f>'[1]etr'!B7/'[1]tot'!B7</f>
        <v>0.08986248977953881</v>
      </c>
      <c r="C5" s="112">
        <f>'[1]etr'!C7/'[1]tot'!C7</f>
        <v>0.09597084333079506</v>
      </c>
      <c r="D5" s="112">
        <f>'[1]etr'!D7/'[1]tot'!D7</f>
        <v>0.10455254295664154</v>
      </c>
      <c r="E5" s="112">
        <f>'[1]etr'!E7/'[1]tot'!E7</f>
        <v>0.11948130761885213</v>
      </c>
      <c r="F5" s="112">
        <f>'[1]etr'!F7/'[1]tot'!F7</f>
        <v>0.13311594422867076</v>
      </c>
      <c r="G5" s="112">
        <f>'[1]etr'!G7/'[1]tot'!G7</f>
        <v>0.1440927116094626</v>
      </c>
      <c r="H5" s="112">
        <f>'[1]etr'!H7/'[1]tot'!H7</f>
        <v>0.15052838114961187</v>
      </c>
      <c r="I5" s="112">
        <f>'[1]etr'!I7/'[1]tot'!I7</f>
        <v>0.15586404844193605</v>
      </c>
      <c r="J5" s="112">
        <f>'[1]etr'!J7/'[1]tot'!J7</f>
        <v>0.1576648073525617</v>
      </c>
      <c r="K5" s="112">
        <f>'[3]etr'!K7/'[3]tot'!K7</f>
        <v>0.1592645398091741</v>
      </c>
      <c r="L5" s="190">
        <f>'[3]etr'!L7/'[3]tot'!L7</f>
        <v>0.16351945668867304</v>
      </c>
      <c r="M5"/>
    </row>
    <row r="6" spans="1:13" s="4" customFormat="1" ht="12" customHeight="1">
      <c r="A6" s="186" t="s">
        <v>14</v>
      </c>
      <c r="B6" s="112">
        <f>'[1]etr'!B8/'[1]tot'!B8</f>
        <v>0.03573703823295837</v>
      </c>
      <c r="C6" s="112">
        <f>'[1]etr'!C8/'[1]tot'!C8</f>
        <v>0.038788147214390965</v>
      </c>
      <c r="D6" s="112">
        <f>'[1]etr'!D8/'[1]tot'!D8</f>
        <v>0.04376740129482406</v>
      </c>
      <c r="E6" s="112">
        <f>'[1]etr'!E8/'[1]tot'!E8</f>
        <v>0.05105766542700541</v>
      </c>
      <c r="F6" s="112">
        <f>'[1]etr'!F8/'[1]tot'!F8</f>
        <v>0.05580911964664617</v>
      </c>
      <c r="G6" s="112">
        <f>'[1]etr'!G8/'[1]tot'!G8</f>
        <v>0.05796591688503544</v>
      </c>
      <c r="H6" s="112">
        <f>'[1]etr'!H8/'[1]tot'!H8</f>
        <v>0.05824102495662618</v>
      </c>
      <c r="I6" s="112">
        <f>'[1]etr'!I8/'[1]tot'!I8</f>
        <v>0.05852731422684441</v>
      </c>
      <c r="J6" s="112">
        <f>'[1]etr'!J8/'[1]tot'!J8</f>
        <v>0.05422390985242025</v>
      </c>
      <c r="K6" s="112">
        <f>'[3]etr'!K8/'[3]tot'!K8</f>
        <v>0.05400824277466594</v>
      </c>
      <c r="L6" s="190">
        <f>'[3]etr'!L8/'[3]tot'!L8</f>
        <v>0.058553105024764004</v>
      </c>
      <c r="M6"/>
    </row>
    <row r="7" spans="1:13" s="4" customFormat="1" ht="12" customHeight="1">
      <c r="A7" s="186" t="s">
        <v>17</v>
      </c>
      <c r="B7" s="112">
        <f>'[1]etr'!B9/'[1]tot'!B9</f>
        <v>0.046529489310483174</v>
      </c>
      <c r="C7" s="112">
        <f>'[1]etr'!C9/'[1]tot'!C9</f>
        <v>0.05178186640145865</v>
      </c>
      <c r="D7" s="112">
        <f>'[1]etr'!D9/'[1]tot'!D9</f>
        <v>0.05672266730233089</v>
      </c>
      <c r="E7" s="112">
        <f>'[1]etr'!E9/'[1]tot'!E9</f>
        <v>0.06620995365706227</v>
      </c>
      <c r="F7" s="112">
        <f>'[1]etr'!F9/'[1]tot'!F9</f>
        <v>0.07296376224281544</v>
      </c>
      <c r="G7" s="112">
        <f>'[1]etr'!G9/'[1]tot'!G9</f>
        <v>0.0863561476853924</v>
      </c>
      <c r="H7" s="112">
        <f>'[1]etr'!H9/'[1]tot'!H9</f>
        <v>0.0972682080601386</v>
      </c>
      <c r="I7" s="112">
        <f>'[1]etr'!I9/'[1]tot'!I9</f>
        <v>0.10695281194184551</v>
      </c>
      <c r="J7" s="112">
        <f>'[1]etr'!J9/'[1]tot'!J9</f>
        <v>0.11445528544916671</v>
      </c>
      <c r="K7" s="112">
        <f>'[3]etr'!K9/'[3]tot'!K9</f>
        <v>0.11786932418890718</v>
      </c>
      <c r="L7" s="190">
        <f>'[3]etr'!L9/'[3]tot'!L9</f>
        <v>0.11841610808637822</v>
      </c>
      <c r="M7"/>
    </row>
    <row r="8" spans="1:13" s="4" customFormat="1" ht="12" customHeight="1">
      <c r="A8" s="186" t="s">
        <v>20</v>
      </c>
      <c r="B8" s="112">
        <f>'[1]etr'!B10/'[1]tot'!B10</f>
        <v>0.03458579155415986</v>
      </c>
      <c r="C8" s="112">
        <f>'[1]etr'!C10/'[1]tot'!C10</f>
        <v>0.034976485516502016</v>
      </c>
      <c r="D8" s="112">
        <f>'[1]etr'!D10/'[1]tot'!D10</f>
        <v>0.034659723559402916</v>
      </c>
      <c r="E8" s="112">
        <f>'[1]etr'!E10/'[1]tot'!E10</f>
        <v>0.036989494308009324</v>
      </c>
      <c r="F8" s="112">
        <f>'[1]etr'!F10/'[1]tot'!F10</f>
        <v>0.04116640264334767</v>
      </c>
      <c r="G8" s="112">
        <f>'[1]etr'!G10/'[1]tot'!G10</f>
        <v>0.04109823010738914</v>
      </c>
      <c r="H8" s="112">
        <f>'[1]etr'!H10/'[1]tot'!H10</f>
        <v>0.03798067527955705</v>
      </c>
      <c r="I8" s="112">
        <f>'[1]etr'!I10/'[1]tot'!I10</f>
        <v>0.03530335976528083</v>
      </c>
      <c r="J8" s="112">
        <f>'[1]etr'!J10/'[1]tot'!J10</f>
        <v>0.02852900857972487</v>
      </c>
      <c r="K8" s="112">
        <f>'[3]etr'!K10/'[3]tot'!K10</f>
        <v>0.024225020248877106</v>
      </c>
      <c r="L8" s="190">
        <f>'[3]etr'!L10/'[3]tot'!L10</f>
        <v>0.021873558702447858</v>
      </c>
      <c r="M8"/>
    </row>
    <row r="9" spans="1:13" s="4" customFormat="1" ht="12" customHeight="1">
      <c r="A9" s="186" t="s">
        <v>19</v>
      </c>
      <c r="B9" s="112">
        <f>'[1]etr'!B11/'[1]tot'!B11</f>
        <v>0.02339820380255839</v>
      </c>
      <c r="C9" s="112">
        <f>'[1]etr'!C11/'[1]tot'!C11</f>
        <v>0.026363700515136545</v>
      </c>
      <c r="D9" s="112">
        <f>'[1]etr'!D11/'[1]tot'!D11</f>
        <v>0.03082703556637206</v>
      </c>
      <c r="E9" s="112">
        <f>'[1]etr'!E11/'[1]tot'!E11</f>
        <v>0.0365896779486019</v>
      </c>
      <c r="F9" s="112">
        <f>'[1]etr'!F11/'[1]tot'!F11</f>
        <v>0.04103311810039575</v>
      </c>
      <c r="G9" s="112">
        <f>'[1]etr'!G11/'[1]tot'!G11</f>
        <v>0.038943555438357876</v>
      </c>
      <c r="H9" s="112">
        <f>'[1]etr'!H11/'[1]tot'!H11</f>
        <v>0.038579846063406566</v>
      </c>
      <c r="I9" s="112">
        <f>'[1]etr'!I11/'[1]tot'!I11</f>
        <v>0.03959085439229844</v>
      </c>
      <c r="J9" s="112">
        <f>'[1]etr'!J11/'[1]tot'!J11</f>
        <v>0.031407563025210083</v>
      </c>
      <c r="K9" s="112">
        <f>'[3]etr'!K11/'[3]tot'!K11</f>
        <v>0.027577108310277692</v>
      </c>
      <c r="L9" s="190">
        <f>'[3]etr'!L11/'[3]tot'!L11</f>
        <v>0.030498856292889016</v>
      </c>
      <c r="M9"/>
    </row>
    <row r="10" spans="1:13" s="4" customFormat="1" ht="12" customHeight="1">
      <c r="A10" s="186" t="s">
        <v>13</v>
      </c>
      <c r="B10" s="112">
        <f>'[1]etr'!B12/'[1]tot'!B12</f>
        <v>0.03199037883343355</v>
      </c>
      <c r="C10" s="112">
        <f>'[1]etr'!C12/'[1]tot'!C12</f>
        <v>0.033005645192543696</v>
      </c>
      <c r="D10" s="112">
        <f>'[1]etr'!D12/'[1]tot'!D12</f>
        <v>0.03378865754293126</v>
      </c>
      <c r="E10" s="112">
        <f>'[1]etr'!E12/'[1]tot'!E12</f>
        <v>0.0368975732212131</v>
      </c>
      <c r="F10" s="112">
        <f>'[1]etr'!F12/'[1]tot'!F12</f>
        <v>0.04113518541405127</v>
      </c>
      <c r="G10" s="112">
        <f>'[1]etr'!G12/'[1]tot'!G12</f>
        <v>0.04059128549410935</v>
      </c>
      <c r="H10" s="112">
        <f>'[1]etr'!H12/'[1]tot'!H12</f>
        <v>0.03812511947057234</v>
      </c>
      <c r="I10" s="112">
        <f>'[1]etr'!I12/'[1]tot'!I12</f>
        <v>0.03635404481754169</v>
      </c>
      <c r="J10" s="112">
        <f>'[1]etr'!J12/'[1]tot'!J12</f>
        <v>0.029249004069112513</v>
      </c>
      <c r="K10" s="112">
        <f>'[3]etr'!K12/'[3]tot'!K12</f>
        <v>0.0250720992785217</v>
      </c>
      <c r="L10" s="190">
        <f>'[3]etr'!L12/'[3]tot'!L12</f>
        <v>0.024070000986736353</v>
      </c>
      <c r="M10"/>
    </row>
    <row r="11" spans="1:13" s="4" customFormat="1" ht="12" customHeight="1">
      <c r="A11" s="187" t="s">
        <v>18</v>
      </c>
      <c r="B11" s="188">
        <f>'[1]etr'!B15/'[1]tot'!B15</f>
        <v>0.07145560784686196</v>
      </c>
      <c r="C11" s="188">
        <f>'[1]etr'!C15/'[1]tot'!C15</f>
        <v>0.07513679808924978</v>
      </c>
      <c r="D11" s="188">
        <f>'[1]etr'!D15/'[1]tot'!D15</f>
        <v>0.08058315391761983</v>
      </c>
      <c r="E11" s="188">
        <f>'[1]etr'!E15/'[1]tot'!E15</f>
        <v>0.09092278670660686</v>
      </c>
      <c r="F11" s="188">
        <f>'[1]etr'!F15/'[1]tot'!F15</f>
        <v>0.10028477360068574</v>
      </c>
      <c r="G11" s="188">
        <f>'[1]etr'!G15/'[1]tot'!G15</f>
        <v>0.10829732065687121</v>
      </c>
      <c r="H11" s="188">
        <f>'[1]etr'!H15/'[1]tot'!H15</f>
        <v>0.11260258075942474</v>
      </c>
      <c r="I11" s="188">
        <f>'[1]etr'!I15/'[1]tot'!I15</f>
        <v>0.11637272382073581</v>
      </c>
      <c r="J11" s="188">
        <f>'[1]etr'!J15/'[1]tot'!J15</f>
        <v>0.11671736783319271</v>
      </c>
      <c r="K11" s="188">
        <v>0.11674774086430846</v>
      </c>
      <c r="L11" s="189">
        <v>0.11938998407076078</v>
      </c>
      <c r="M11"/>
    </row>
    <row r="13" ht="12" customHeight="1">
      <c r="A13" s="6" t="s">
        <v>16</v>
      </c>
    </row>
    <row r="14" ht="12" customHeight="1">
      <c r="A14" s="6" t="s">
        <v>29</v>
      </c>
    </row>
    <row r="15" ht="12" customHeight="1">
      <c r="A15" s="37" t="s">
        <v>208</v>
      </c>
    </row>
    <row r="19" ht="12" customHeight="1">
      <c r="G19" s="7"/>
    </row>
    <row r="39" ht="12" customHeight="1">
      <c r="A39" s="6" t="s">
        <v>30</v>
      </c>
    </row>
    <row r="40" ht="12" customHeight="1">
      <c r="A40" s="6" t="s">
        <v>29</v>
      </c>
    </row>
  </sheetData>
  <printOptions/>
  <pageMargins left="0.78" right="0.21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0" sqref="A10"/>
    </sheetView>
  </sheetViews>
  <sheetFormatPr defaultColWidth="11.421875" defaultRowHeight="12.75"/>
  <cols>
    <col min="1" max="1" width="36.7109375" style="0" customWidth="1"/>
    <col min="2" max="11" width="9.7109375" style="0" customWidth="1"/>
  </cols>
  <sheetData>
    <row r="1" spans="1:11" ht="12.75">
      <c r="A1" s="124" t="s">
        <v>84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pans="1:11" ht="12.75">
      <c r="A2" s="10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>
      <c r="A3" s="67" t="s">
        <v>85</v>
      </c>
      <c r="B3" s="125" t="s">
        <v>86</v>
      </c>
      <c r="C3" s="126"/>
      <c r="D3" s="126"/>
      <c r="E3" s="126"/>
      <c r="F3" s="126"/>
      <c r="G3" s="126"/>
      <c r="H3" s="126"/>
      <c r="I3" s="126"/>
      <c r="J3" s="127"/>
      <c r="K3" s="12" t="s">
        <v>87</v>
      </c>
    </row>
    <row r="4" spans="1:11" ht="15.75" customHeight="1">
      <c r="A4" s="75"/>
      <c r="B4" s="129" t="s">
        <v>88</v>
      </c>
      <c r="C4" s="130" t="s">
        <v>89</v>
      </c>
      <c r="D4" s="130" t="s">
        <v>90</v>
      </c>
      <c r="E4" s="130" t="s">
        <v>91</v>
      </c>
      <c r="F4" s="130" t="s">
        <v>92</v>
      </c>
      <c r="G4" s="130" t="s">
        <v>93</v>
      </c>
      <c r="H4" s="130" t="s">
        <v>94</v>
      </c>
      <c r="I4" s="130" t="s">
        <v>95</v>
      </c>
      <c r="J4" s="131" t="s">
        <v>31</v>
      </c>
      <c r="K4" s="132" t="s">
        <v>31</v>
      </c>
    </row>
    <row r="5" spans="1:11" ht="12.75">
      <c r="A5" s="15" t="s">
        <v>223</v>
      </c>
      <c r="B5" s="16">
        <v>1159937</v>
      </c>
      <c r="C5" s="17">
        <v>1458715</v>
      </c>
      <c r="D5" s="17">
        <v>1392531</v>
      </c>
      <c r="E5" s="17">
        <v>1425665</v>
      </c>
      <c r="F5" s="18">
        <v>1424536</v>
      </c>
      <c r="G5" s="18">
        <v>1421719</v>
      </c>
      <c r="H5" s="18">
        <v>1399177</v>
      </c>
      <c r="I5" s="18">
        <v>1363750</v>
      </c>
      <c r="J5" s="18">
        <v>1404376</v>
      </c>
      <c r="K5" s="19">
        <v>57.8</v>
      </c>
    </row>
    <row r="6" spans="1:11" ht="12.75">
      <c r="A6" s="15" t="s">
        <v>224</v>
      </c>
      <c r="B6" s="16"/>
      <c r="C6" s="17"/>
      <c r="D6" s="17"/>
      <c r="E6" s="17"/>
      <c r="F6" s="18"/>
      <c r="G6" s="18"/>
      <c r="H6" s="18"/>
      <c r="I6" s="18"/>
      <c r="J6" s="18"/>
      <c r="K6" s="19"/>
    </row>
    <row r="7" spans="1:11" ht="12.75">
      <c r="A7" s="20" t="s">
        <v>225</v>
      </c>
      <c r="B7" s="21">
        <v>1075064</v>
      </c>
      <c r="C7" s="22">
        <f aca="true" t="shared" si="0" ref="C7:I7">C5-C12-C16</f>
        <v>1338091</v>
      </c>
      <c r="D7" s="22">
        <f t="shared" si="0"/>
        <v>1251826</v>
      </c>
      <c r="E7" s="22">
        <f t="shared" si="0"/>
        <v>1287088</v>
      </c>
      <c r="F7" s="22">
        <f t="shared" si="0"/>
        <v>1286382</v>
      </c>
      <c r="G7" s="23">
        <f t="shared" si="0"/>
        <v>1283516</v>
      </c>
      <c r="H7" s="23">
        <f t="shared" si="0"/>
        <v>1259425</v>
      </c>
      <c r="I7" s="23">
        <f t="shared" si="0"/>
        <v>1221113</v>
      </c>
      <c r="J7" s="23">
        <f>J5-J12-J16-J9</f>
        <v>1203288</v>
      </c>
      <c r="K7" s="24">
        <v>59.2</v>
      </c>
    </row>
    <row r="8" spans="1:11" ht="12.75">
      <c r="A8" s="32" t="s">
        <v>226</v>
      </c>
      <c r="B8" s="21"/>
      <c r="C8" s="22"/>
      <c r="D8" s="22"/>
      <c r="E8" s="22"/>
      <c r="F8" s="23"/>
      <c r="G8" s="23"/>
      <c r="H8" s="23"/>
      <c r="I8" s="23"/>
      <c r="J8" s="23"/>
      <c r="K8" s="24"/>
    </row>
    <row r="9" spans="1:11" ht="12.75">
      <c r="A9" s="20" t="s">
        <v>96</v>
      </c>
      <c r="B9" s="21"/>
      <c r="C9" s="22"/>
      <c r="D9" s="22"/>
      <c r="E9" s="22"/>
      <c r="F9" s="23"/>
      <c r="G9" s="23"/>
      <c r="H9" s="23"/>
      <c r="I9" s="23"/>
      <c r="J9" s="23">
        <v>62544</v>
      </c>
      <c r="K9" s="24">
        <v>74.6</v>
      </c>
    </row>
    <row r="10" spans="1:11" ht="12.75">
      <c r="A10" s="15" t="s">
        <v>97</v>
      </c>
      <c r="B10" s="25">
        <v>16500</v>
      </c>
      <c r="C10" s="26" t="s">
        <v>22</v>
      </c>
      <c r="D10" s="27"/>
      <c r="E10" s="27"/>
      <c r="F10" s="27"/>
      <c r="G10" s="27"/>
      <c r="H10" s="27"/>
      <c r="I10" s="27"/>
      <c r="J10" s="27"/>
      <c r="K10" s="28"/>
    </row>
    <row r="11" spans="1:11" ht="12.75">
      <c r="A11" s="15" t="s">
        <v>98</v>
      </c>
      <c r="B11" s="29" t="s">
        <v>22</v>
      </c>
      <c r="C11" s="30">
        <v>86068</v>
      </c>
      <c r="D11" s="30">
        <v>89062</v>
      </c>
      <c r="E11" s="30">
        <v>85808</v>
      </c>
      <c r="F11" s="31">
        <v>83622</v>
      </c>
      <c r="G11" s="31">
        <v>81565</v>
      </c>
      <c r="H11" s="31">
        <v>74161</v>
      </c>
      <c r="I11" s="31">
        <v>70100</v>
      </c>
      <c r="J11" s="31">
        <v>64037</v>
      </c>
      <c r="K11" s="19">
        <v>74.7</v>
      </c>
    </row>
    <row r="12" spans="1:11" ht="12.75">
      <c r="A12" s="15" t="s">
        <v>14</v>
      </c>
      <c r="B12" s="16">
        <v>74328</v>
      </c>
      <c r="C12" s="17">
        <v>103092</v>
      </c>
      <c r="D12" s="17">
        <v>115465</v>
      </c>
      <c r="E12" s="17">
        <v>113722</v>
      </c>
      <c r="F12" s="18">
        <v>112395</v>
      </c>
      <c r="G12" s="18">
        <v>112597</v>
      </c>
      <c r="H12" s="18">
        <v>113769</v>
      </c>
      <c r="I12" s="18">
        <v>116223</v>
      </c>
      <c r="J12" s="18">
        <v>118115</v>
      </c>
      <c r="K12" s="19">
        <v>40.3</v>
      </c>
    </row>
    <row r="13" spans="1:11" ht="12.75">
      <c r="A13" s="15" t="s">
        <v>20</v>
      </c>
      <c r="B13" s="16">
        <v>199333</v>
      </c>
      <c r="C13" s="17">
        <v>226254</v>
      </c>
      <c r="D13" s="17">
        <v>235459</v>
      </c>
      <c r="E13" s="17">
        <v>234195</v>
      </c>
      <c r="F13" s="18">
        <v>230275</v>
      </c>
      <c r="G13" s="18">
        <v>230403</v>
      </c>
      <c r="H13" s="18">
        <v>228329</v>
      </c>
      <c r="I13" s="18">
        <v>230877</v>
      </c>
      <c r="J13" s="18">
        <v>234164</v>
      </c>
      <c r="K13" s="19">
        <v>50.8</v>
      </c>
    </row>
    <row r="14" spans="1:11" ht="12.75">
      <c r="A14" s="15" t="s">
        <v>99</v>
      </c>
      <c r="B14" s="16">
        <v>74435</v>
      </c>
      <c r="C14" s="17">
        <v>90658</v>
      </c>
      <c r="D14" s="17">
        <v>111191</v>
      </c>
      <c r="E14" s="17">
        <v>119456</v>
      </c>
      <c r="F14" s="18">
        <v>124201</v>
      </c>
      <c r="G14" s="18">
        <f>96303+35351</f>
        <v>131654</v>
      </c>
      <c r="H14" s="18">
        <f>131100</f>
        <v>131100</v>
      </c>
      <c r="I14" s="18">
        <v>134407</v>
      </c>
      <c r="J14" s="18">
        <v>134407</v>
      </c>
      <c r="K14" s="19">
        <v>81.6</v>
      </c>
    </row>
    <row r="15" spans="1:11" ht="12.75">
      <c r="A15" s="15" t="s">
        <v>100</v>
      </c>
      <c r="B15" s="16">
        <v>57653</v>
      </c>
      <c r="C15" s="17">
        <v>79780</v>
      </c>
      <c r="D15" s="17">
        <v>102407</v>
      </c>
      <c r="E15" s="17">
        <v>104922</v>
      </c>
      <c r="F15" s="18">
        <v>107219</v>
      </c>
      <c r="G15" s="18">
        <f>G16+G17</f>
        <v>108057</v>
      </c>
      <c r="H15" s="18">
        <f>H16+H17</f>
        <v>108846</v>
      </c>
      <c r="I15" s="18">
        <f>I16+I17</f>
        <v>108773</v>
      </c>
      <c r="J15" s="18">
        <v>114427</v>
      </c>
      <c r="K15" s="19">
        <v>25.5</v>
      </c>
    </row>
    <row r="16" spans="1:11" ht="12.75">
      <c r="A16" s="32" t="s">
        <v>101</v>
      </c>
      <c r="B16" s="21">
        <f>10545</f>
        <v>10545</v>
      </c>
      <c r="C16" s="22">
        <f>26244-6349-2363</f>
        <v>17532</v>
      </c>
      <c r="D16" s="22">
        <v>25240</v>
      </c>
      <c r="E16" s="22">
        <v>24855</v>
      </c>
      <c r="F16" s="23">
        <f>1901+23858</f>
        <v>25759</v>
      </c>
      <c r="G16" s="23">
        <v>25606</v>
      </c>
      <c r="H16" s="23">
        <f>23516+2467</f>
        <v>25983</v>
      </c>
      <c r="I16" s="23">
        <f>24117+2297</f>
        <v>26414</v>
      </c>
      <c r="J16" s="23">
        <v>20429</v>
      </c>
      <c r="K16" s="24">
        <v>26.4</v>
      </c>
    </row>
    <row r="17" spans="1:11" ht="12.75">
      <c r="A17" s="32" t="s">
        <v>102</v>
      </c>
      <c r="B17" s="21">
        <f>B15-B16</f>
        <v>47108</v>
      </c>
      <c r="C17" s="21">
        <f>C15-C16</f>
        <v>62248</v>
      </c>
      <c r="D17" s="21">
        <f>D15-D16</f>
        <v>77167</v>
      </c>
      <c r="E17" s="22">
        <f>E15-E16</f>
        <v>80067</v>
      </c>
      <c r="F17" s="23">
        <f>F15-F16</f>
        <v>81460</v>
      </c>
      <c r="G17" s="23">
        <v>82451</v>
      </c>
      <c r="H17" s="23">
        <f>9222+5118+38311+25391+261+2451+2109</f>
        <v>82863</v>
      </c>
      <c r="I17" s="23">
        <f>5728+5450+39115+26673+261+2532+2600</f>
        <v>82359</v>
      </c>
      <c r="J17" s="23">
        <f>5795+4992+33644+16922+32645</f>
        <v>93998</v>
      </c>
      <c r="K17" s="24">
        <v>25.4</v>
      </c>
    </row>
    <row r="18" spans="1:11" ht="12.75">
      <c r="A18" s="15" t="s">
        <v>103</v>
      </c>
      <c r="B18" s="16">
        <v>19472</v>
      </c>
      <c r="C18" s="17">
        <v>28342</v>
      </c>
      <c r="D18" s="17">
        <v>48040</v>
      </c>
      <c r="E18" s="17">
        <v>55894</v>
      </c>
      <c r="F18" s="18">
        <v>60624</v>
      </c>
      <c r="G18" s="18">
        <v>65887</v>
      </c>
      <c r="H18" s="18">
        <v>66861</v>
      </c>
      <c r="I18" s="18">
        <v>75325</v>
      </c>
      <c r="J18" s="18">
        <v>78961</v>
      </c>
      <c r="K18" s="19">
        <v>47.4</v>
      </c>
    </row>
    <row r="19" spans="1:11" ht="12.75">
      <c r="A19" s="15" t="s">
        <v>104</v>
      </c>
      <c r="B19" s="16">
        <v>68392</v>
      </c>
      <c r="C19" s="17">
        <v>72497</v>
      </c>
      <c r="D19" s="17">
        <f>72015+3323</f>
        <v>75338</v>
      </c>
      <c r="E19" s="17">
        <v>75324</v>
      </c>
      <c r="F19" s="18">
        <f>73147+3309</f>
        <v>76456</v>
      </c>
      <c r="G19" s="18">
        <v>77848</v>
      </c>
      <c r="H19" s="18">
        <f>76160+3162</f>
        <v>79322</v>
      </c>
      <c r="I19" s="18">
        <f>78072+3835</f>
        <v>81907</v>
      </c>
      <c r="J19" s="18">
        <v>84069</v>
      </c>
      <c r="K19" s="19">
        <v>42.1</v>
      </c>
    </row>
    <row r="20" spans="1:11" ht="12.75">
      <c r="A20" s="15" t="s">
        <v>105</v>
      </c>
      <c r="B20" s="16">
        <v>15536</v>
      </c>
      <c r="C20" s="17">
        <f>12771+4054</f>
        <v>16825</v>
      </c>
      <c r="D20" s="17">
        <v>16872</v>
      </c>
      <c r="E20" s="17">
        <v>18655</v>
      </c>
      <c r="F20" s="18">
        <f>25603</f>
        <v>25603</v>
      </c>
      <c r="G20" s="18">
        <v>25944</v>
      </c>
      <c r="H20" s="18">
        <v>25776</v>
      </c>
      <c r="I20" s="18">
        <v>29726</v>
      </c>
      <c r="J20" s="18">
        <v>31121</v>
      </c>
      <c r="K20" s="19">
        <v>52.3</v>
      </c>
    </row>
    <row r="21" spans="1:11" ht="12.75">
      <c r="A21" s="15" t="s">
        <v>106</v>
      </c>
      <c r="B21" s="16">
        <v>2675</v>
      </c>
      <c r="C21" s="17">
        <v>3051</v>
      </c>
      <c r="D21" s="17">
        <v>3044</v>
      </c>
      <c r="E21" s="17">
        <v>3104</v>
      </c>
      <c r="F21" s="18">
        <v>3122</v>
      </c>
      <c r="G21" s="33">
        <v>3191</v>
      </c>
      <c r="H21" s="17">
        <v>3658</v>
      </c>
      <c r="I21" s="17">
        <v>3680</v>
      </c>
      <c r="J21" s="17">
        <v>4122</v>
      </c>
      <c r="K21" s="19">
        <v>43</v>
      </c>
    </row>
    <row r="22" spans="1:11" ht="12.75">
      <c r="A22" s="15" t="s">
        <v>107</v>
      </c>
      <c r="B22" s="16">
        <v>2073</v>
      </c>
      <c r="C22" s="17">
        <v>1985</v>
      </c>
      <c r="D22" s="17">
        <v>2594</v>
      </c>
      <c r="E22" s="17">
        <f>5578-3104</f>
        <v>2474</v>
      </c>
      <c r="F22" s="18">
        <v>2263</v>
      </c>
      <c r="G22" s="33">
        <v>1993</v>
      </c>
      <c r="H22" s="17">
        <v>2121</v>
      </c>
      <c r="I22" s="17">
        <v>2114</v>
      </c>
      <c r="J22" s="17">
        <v>2003</v>
      </c>
      <c r="K22" s="19">
        <v>72.6</v>
      </c>
    </row>
    <row r="23" spans="1:11" ht="12.75">
      <c r="A23" s="15" t="s">
        <v>108</v>
      </c>
      <c r="B23" s="17">
        <f>B24-B7-B10-B12-B13-B14-B15-B18-B19-B20-B21-B22</f>
        <v>111599</v>
      </c>
      <c r="C23" s="17">
        <f>C24-C7-C11-C12-C13-C14-C15-C18-C19-C20-C21-C22</f>
        <v>132791</v>
      </c>
      <c r="D23" s="17">
        <v>157230</v>
      </c>
      <c r="E23" s="17">
        <f aca="true" t="shared" si="1" ref="E23:J23">E24-(E5+E11+E13+E14+E17+E18+E19+E20+E21+E22)</f>
        <v>155508</v>
      </c>
      <c r="F23" s="17">
        <f t="shared" si="1"/>
        <v>157635</v>
      </c>
      <c r="G23" s="17">
        <f t="shared" si="1"/>
        <v>160612</v>
      </c>
      <c r="H23" s="17">
        <f t="shared" si="1"/>
        <v>160464</v>
      </c>
      <c r="I23" s="17">
        <f t="shared" si="1"/>
        <v>157250</v>
      </c>
      <c r="J23" s="17">
        <f t="shared" si="1"/>
        <v>100487</v>
      </c>
      <c r="K23" s="19">
        <v>54.9</v>
      </c>
    </row>
    <row r="24" spans="1:11" ht="12.75">
      <c r="A24" s="133" t="s">
        <v>109</v>
      </c>
      <c r="B24" s="134">
        <v>1717060</v>
      </c>
      <c r="C24" s="135">
        <v>2179434</v>
      </c>
      <c r="D24" s="135">
        <v>2208421</v>
      </c>
      <c r="E24" s="135">
        <v>2256150</v>
      </c>
      <c r="F24" s="136">
        <v>2269797</v>
      </c>
      <c r="G24" s="136">
        <v>2283267</v>
      </c>
      <c r="H24" s="136">
        <v>2253832</v>
      </c>
      <c r="I24" s="136">
        <v>2231495</v>
      </c>
      <c r="J24" s="136">
        <v>2231745</v>
      </c>
      <c r="K24" s="137">
        <v>55.88235555046918</v>
      </c>
    </row>
    <row r="25" spans="1:11" ht="12.75">
      <c r="A25" s="34" t="s">
        <v>110</v>
      </c>
      <c r="B25" s="35"/>
      <c r="C25" s="35"/>
      <c r="D25" s="36">
        <v>0.013300242172967769</v>
      </c>
      <c r="E25" s="36">
        <v>0.02161227410896749</v>
      </c>
      <c r="F25" s="36">
        <v>0.006048799946811956</v>
      </c>
      <c r="G25" s="36">
        <v>0.005934451406887975</v>
      </c>
      <c r="H25" s="36">
        <v>-0.012891615391454447</v>
      </c>
      <c r="I25" s="36">
        <v>-0.009910676572166821</v>
      </c>
      <c r="J25" s="36">
        <v>0.00011203251631752842</v>
      </c>
      <c r="K25" s="35"/>
    </row>
    <row r="26" spans="1:11" ht="12.75">
      <c r="A26" s="37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10"/>
    </row>
    <row r="27" spans="1:11" ht="12.75">
      <c r="A27" s="38" t="s">
        <v>111</v>
      </c>
      <c r="B27" s="10"/>
      <c r="C27" s="10"/>
      <c r="D27" s="10"/>
      <c r="E27" s="10"/>
      <c r="F27" s="10"/>
      <c r="G27" s="10"/>
      <c r="H27" s="10"/>
      <c r="I27" s="10"/>
      <c r="J27" s="33"/>
      <c r="K27" s="10"/>
    </row>
    <row r="28" spans="1:11" ht="12.75">
      <c r="A28" s="39" t="s">
        <v>227</v>
      </c>
      <c r="B28" s="40"/>
      <c r="C28" s="40"/>
      <c r="D28" s="40"/>
      <c r="E28" s="41"/>
      <c r="F28" s="41"/>
      <c r="G28" s="41"/>
      <c r="H28" s="41"/>
      <c r="I28" s="41"/>
      <c r="J28" s="41"/>
      <c r="K28" s="10"/>
    </row>
    <row r="29" spans="1:11" ht="12.75">
      <c r="A29" s="10" t="s">
        <v>112</v>
      </c>
      <c r="B29" s="10"/>
      <c r="C29" s="10"/>
      <c r="D29" s="10"/>
      <c r="E29" s="10"/>
      <c r="F29" s="10"/>
      <c r="G29" s="40"/>
      <c r="H29" s="40"/>
      <c r="I29" s="40"/>
      <c r="J29" s="40"/>
      <c r="K29" s="10"/>
    </row>
    <row r="30" spans="1:11" ht="12.75">
      <c r="A30" s="10" t="s">
        <v>113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114</v>
      </c>
      <c r="B31" s="10"/>
      <c r="C31" s="10"/>
      <c r="D31" s="10"/>
      <c r="E31" s="10"/>
      <c r="F31" s="10"/>
      <c r="G31" s="40"/>
      <c r="H31" s="40"/>
      <c r="I31" s="40"/>
      <c r="J31" s="40"/>
      <c r="K31" s="10"/>
    </row>
    <row r="32" spans="1:11" ht="12.75">
      <c r="A32" s="10"/>
      <c r="B32" s="10"/>
      <c r="C32" s="10"/>
      <c r="D32" s="10"/>
      <c r="E32" s="10"/>
      <c r="F32" s="10"/>
      <c r="G32" s="42"/>
      <c r="H32" s="42"/>
      <c r="I32" s="42"/>
      <c r="J32" s="42"/>
      <c r="K32" s="10"/>
    </row>
  </sheetData>
  <mergeCells count="1">
    <mergeCell ref="B3:J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J11" sqref="J11"/>
    </sheetView>
  </sheetViews>
  <sheetFormatPr defaultColWidth="11.421875" defaultRowHeight="12.75"/>
  <cols>
    <col min="1" max="1" width="36.7109375" style="0" customWidth="1"/>
  </cols>
  <sheetData>
    <row r="1" spans="1:6" ht="12.75">
      <c r="A1" s="138" t="s">
        <v>115</v>
      </c>
      <c r="B1" s="44"/>
      <c r="C1" s="44"/>
      <c r="D1" s="44"/>
      <c r="E1" s="44"/>
      <c r="F1" s="44"/>
    </row>
    <row r="2" spans="1:6" ht="12.75">
      <c r="A2" s="42" t="s">
        <v>2</v>
      </c>
      <c r="B2" s="44"/>
      <c r="C2" s="44"/>
      <c r="D2" s="44"/>
      <c r="E2" s="44"/>
      <c r="F2" s="44"/>
    </row>
    <row r="3" spans="1:6" ht="12.75">
      <c r="A3" s="42"/>
      <c r="B3" s="44"/>
      <c r="C3" s="44"/>
      <c r="D3" s="44"/>
      <c r="E3" s="44"/>
      <c r="F3" s="44"/>
    </row>
    <row r="4" spans="1:6" ht="33.75">
      <c r="A4" s="45" t="s">
        <v>116</v>
      </c>
      <c r="B4" s="139">
        <v>2007</v>
      </c>
      <c r="C4" s="139">
        <v>2008</v>
      </c>
      <c r="D4" s="139" t="s">
        <v>117</v>
      </c>
      <c r="E4" s="139" t="s">
        <v>118</v>
      </c>
      <c r="F4" s="139" t="s">
        <v>119</v>
      </c>
    </row>
    <row r="5" spans="1:6" ht="12.75">
      <c r="A5" s="46" t="s">
        <v>120</v>
      </c>
      <c r="B5" s="47">
        <v>1363750</v>
      </c>
      <c r="C5" s="47">
        <v>1404376</v>
      </c>
      <c r="D5" s="17">
        <f>C5-B5</f>
        <v>40626</v>
      </c>
      <c r="E5" s="48">
        <f>100*D5/B5</f>
        <v>2.9789917506874426</v>
      </c>
      <c r="F5" s="48">
        <f aca="true" t="shared" si="0" ref="F5:F16">100*D5/$B$14</f>
        <v>1.820573203166487</v>
      </c>
    </row>
    <row r="6" spans="1:6" ht="12.75">
      <c r="A6" s="32" t="s">
        <v>229</v>
      </c>
      <c r="B6" s="49">
        <f>1221113-B8</f>
        <v>1030247</v>
      </c>
      <c r="C6" s="49">
        <f>1203288-C8</f>
        <v>1010134</v>
      </c>
      <c r="D6" s="22">
        <f aca="true" t="shared" si="1" ref="D6:D16">C6-B6</f>
        <v>-20113</v>
      </c>
      <c r="E6" s="50">
        <f aca="true" t="shared" si="2" ref="E6:E16">100*D6/B6</f>
        <v>-1.9522502856111204</v>
      </c>
      <c r="F6" s="50">
        <f t="shared" si="0"/>
        <v>-0.9013240002778407</v>
      </c>
    </row>
    <row r="7" spans="1:6" ht="12.75">
      <c r="A7" s="32" t="s">
        <v>228</v>
      </c>
      <c r="B7" s="49"/>
      <c r="C7" s="49"/>
      <c r="D7" s="22"/>
      <c r="E7" s="50"/>
      <c r="F7" s="50"/>
    </row>
    <row r="8" spans="1:6" ht="12.75">
      <c r="A8" s="32" t="s">
        <v>121</v>
      </c>
      <c r="B8" s="49">
        <v>190866</v>
      </c>
      <c r="C8" s="49">
        <v>193154</v>
      </c>
      <c r="D8" s="22">
        <f t="shared" si="1"/>
        <v>2288</v>
      </c>
      <c r="E8" s="50">
        <f t="shared" si="2"/>
        <v>1.1987467647459473</v>
      </c>
      <c r="F8" s="50">
        <f t="shared" si="0"/>
        <v>0.10253215893380895</v>
      </c>
    </row>
    <row r="9" spans="1:6" ht="12.75">
      <c r="A9" s="32" t="s">
        <v>122</v>
      </c>
      <c r="B9" s="51" t="s">
        <v>123</v>
      </c>
      <c r="C9" s="49">
        <v>62544</v>
      </c>
      <c r="D9" s="52" t="s">
        <v>123</v>
      </c>
      <c r="E9" s="53" t="s">
        <v>123</v>
      </c>
      <c r="F9" s="53" t="s">
        <v>123</v>
      </c>
    </row>
    <row r="10" spans="1:6" ht="12.75">
      <c r="A10" s="15" t="s">
        <v>124</v>
      </c>
      <c r="B10" s="47">
        <v>301525</v>
      </c>
      <c r="C10" s="47">
        <v>314703</v>
      </c>
      <c r="D10" s="17">
        <f t="shared" si="1"/>
        <v>13178</v>
      </c>
      <c r="E10" s="48">
        <f t="shared" si="2"/>
        <v>4.370450211425255</v>
      </c>
      <c r="F10" s="48">
        <f t="shared" si="0"/>
        <v>0.5905458000129957</v>
      </c>
    </row>
    <row r="11" spans="1:6" ht="12.75">
      <c r="A11" s="15" t="s">
        <v>125</v>
      </c>
      <c r="B11" s="47">
        <f>116223+230877</f>
        <v>347100</v>
      </c>
      <c r="C11" s="47">
        <f>118115+234164</f>
        <v>352279</v>
      </c>
      <c r="D11" s="17">
        <f t="shared" si="1"/>
        <v>5179</v>
      </c>
      <c r="E11" s="48">
        <f t="shared" si="2"/>
        <v>1.4920772111783347</v>
      </c>
      <c r="F11" s="48">
        <f t="shared" si="0"/>
        <v>0.2320865608034076</v>
      </c>
    </row>
    <row r="12" spans="1:6" ht="12.75">
      <c r="A12" s="15" t="s">
        <v>126</v>
      </c>
      <c r="B12" s="47">
        <f>70100+22225+7743+7931-5450-5728-261+7871+95835-75325+15848+40608+48067-2114+134407</f>
        <v>361757</v>
      </c>
      <c r="C12" s="47">
        <f>1493+23219+1771+2453+8377+21648+15669+40870+51027-2003+96801+37606</f>
        <v>298931</v>
      </c>
      <c r="D12" s="17">
        <f t="shared" si="1"/>
        <v>-62826</v>
      </c>
      <c r="E12" s="48">
        <f t="shared" si="2"/>
        <v>-17.36690651459405</v>
      </c>
      <c r="F12" s="48">
        <f t="shared" si="0"/>
        <v>-2.8154219480662066</v>
      </c>
    </row>
    <row r="13" spans="1:6" ht="12.75">
      <c r="A13" s="32" t="s">
        <v>122</v>
      </c>
      <c r="B13" s="49">
        <v>70100</v>
      </c>
      <c r="C13" s="49">
        <v>1493</v>
      </c>
      <c r="D13" s="22">
        <f t="shared" si="1"/>
        <v>-68607</v>
      </c>
      <c r="E13" s="50">
        <f t="shared" si="2"/>
        <v>-97.87018544935806</v>
      </c>
      <c r="F13" s="50">
        <f t="shared" si="0"/>
        <v>-3.074485938798877</v>
      </c>
    </row>
    <row r="14" spans="1:6" ht="12.75">
      <c r="A14" s="133" t="s">
        <v>127</v>
      </c>
      <c r="B14" s="135">
        <f>B6+B8+B10+B11+B12</f>
        <v>2231495</v>
      </c>
      <c r="C14" s="135">
        <f>C6+C8+C9+C10+C11+C12</f>
        <v>2231745</v>
      </c>
      <c r="D14" s="135">
        <f t="shared" si="1"/>
        <v>250</v>
      </c>
      <c r="E14" s="140">
        <f>100*D14/B14</f>
        <v>0.0112032516317536</v>
      </c>
      <c r="F14" s="140">
        <f t="shared" si="0"/>
        <v>0.0112032516317536</v>
      </c>
    </row>
    <row r="15" spans="1:6" ht="12.75">
      <c r="A15" s="54" t="s">
        <v>128</v>
      </c>
      <c r="B15" s="55">
        <v>404988</v>
      </c>
      <c r="C15" s="55">
        <v>405521</v>
      </c>
      <c r="D15" s="56">
        <f t="shared" si="1"/>
        <v>533</v>
      </c>
      <c r="E15" s="57">
        <f t="shared" si="2"/>
        <v>0.13160883779272473</v>
      </c>
      <c r="F15" s="57">
        <f t="shared" si="0"/>
        <v>0.023885332478898676</v>
      </c>
    </row>
    <row r="16" spans="1:6" ht="12.75">
      <c r="A16" s="58" t="s">
        <v>129</v>
      </c>
      <c r="B16" s="55">
        <v>260522</v>
      </c>
      <c r="C16" s="55">
        <v>266448</v>
      </c>
      <c r="D16" s="59">
        <f t="shared" si="1"/>
        <v>5926</v>
      </c>
      <c r="E16" s="60">
        <f t="shared" si="2"/>
        <v>2.27466394392796</v>
      </c>
      <c r="F16" s="60">
        <f t="shared" si="0"/>
        <v>0.2655618766790873</v>
      </c>
    </row>
    <row r="17" spans="1:6" ht="12.75">
      <c r="A17" s="37" t="s">
        <v>48</v>
      </c>
      <c r="B17" s="10"/>
      <c r="C17" s="33"/>
      <c r="D17" s="10"/>
      <c r="E17" s="42"/>
      <c r="F17" s="42"/>
    </row>
    <row r="18" spans="1:6" ht="12.75">
      <c r="A18" s="42" t="s">
        <v>130</v>
      </c>
      <c r="B18" s="44"/>
      <c r="C18" s="44"/>
      <c r="D18" s="44"/>
      <c r="E18" s="44"/>
      <c r="F18" s="44"/>
    </row>
    <row r="19" spans="1:6" ht="12.75">
      <c r="A19" s="42" t="s">
        <v>131</v>
      </c>
      <c r="B19" s="61"/>
      <c r="C19" s="61"/>
      <c r="D19" s="42"/>
      <c r="E19" s="42"/>
      <c r="F19" s="42"/>
    </row>
    <row r="20" spans="1:6" ht="12.75">
      <c r="A20" s="42" t="s">
        <v>132</v>
      </c>
      <c r="B20" s="61"/>
      <c r="C20" s="61"/>
      <c r="D20" s="42"/>
      <c r="E20" s="42"/>
      <c r="F20" s="42"/>
    </row>
    <row r="21" spans="1:6" ht="12.75">
      <c r="A21" s="42"/>
      <c r="B21" s="42"/>
      <c r="C21" s="42"/>
      <c r="D21" s="42"/>
      <c r="E21" s="42"/>
      <c r="F21" s="4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11.421875" defaultRowHeight="12.75"/>
  <cols>
    <col min="1" max="5" width="12.7109375" style="0" customWidth="1"/>
  </cols>
  <sheetData>
    <row r="1" spans="1:9" ht="12.75">
      <c r="A1" s="138" t="s">
        <v>133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 t="s">
        <v>2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12.75">
      <c r="A4" s="62"/>
      <c r="B4" s="128" t="s">
        <v>134</v>
      </c>
      <c r="C4" s="128" t="s">
        <v>135</v>
      </c>
      <c r="D4" s="128" t="s">
        <v>136</v>
      </c>
      <c r="E4" s="128" t="s">
        <v>137</v>
      </c>
      <c r="F4" s="42"/>
      <c r="G4" s="42"/>
      <c r="H4" s="42"/>
      <c r="I4" s="42"/>
    </row>
    <row r="5" spans="1:9" ht="12.75">
      <c r="A5" s="63" t="s">
        <v>92</v>
      </c>
      <c r="B5" s="64">
        <v>59.8</v>
      </c>
      <c r="C5" s="64">
        <v>35.1</v>
      </c>
      <c r="D5" s="64">
        <v>5.1</v>
      </c>
      <c r="E5" s="64">
        <f>SUM(B5:D5)</f>
        <v>100</v>
      </c>
      <c r="F5" s="42"/>
      <c r="G5" s="42"/>
      <c r="H5" s="42"/>
      <c r="I5" s="42"/>
    </row>
    <row r="6" spans="1:9" ht="12.75">
      <c r="A6" s="63" t="s">
        <v>93</v>
      </c>
      <c r="B6" s="64">
        <v>60.2</v>
      </c>
      <c r="C6" s="64">
        <v>34.6</v>
      </c>
      <c r="D6" s="64">
        <v>5.2</v>
      </c>
      <c r="E6" s="64">
        <f>SUM(B6:D6)</f>
        <v>100.00000000000001</v>
      </c>
      <c r="F6" s="42"/>
      <c r="G6" s="42"/>
      <c r="H6" s="42"/>
      <c r="I6" s="42"/>
    </row>
    <row r="7" spans="1:9" ht="12.75">
      <c r="A7" s="63" t="s">
        <v>94</v>
      </c>
      <c r="B7" s="64">
        <v>59.5</v>
      </c>
      <c r="C7" s="64">
        <v>35.2</v>
      </c>
      <c r="D7" s="64">
        <v>5.3</v>
      </c>
      <c r="E7" s="64">
        <f>SUM(B7:D7)</f>
        <v>100</v>
      </c>
      <c r="F7" s="42"/>
      <c r="G7" s="42"/>
      <c r="H7" s="42"/>
      <c r="I7" s="42"/>
    </row>
    <row r="8" spans="1:9" ht="12.75">
      <c r="A8" s="63" t="s">
        <v>95</v>
      </c>
      <c r="B8" s="64">
        <v>58.7</v>
      </c>
      <c r="C8" s="64">
        <v>36</v>
      </c>
      <c r="D8" s="64">
        <v>5.3</v>
      </c>
      <c r="E8" s="64">
        <f>SUM(B8:D8)</f>
        <v>100</v>
      </c>
      <c r="F8" s="42"/>
      <c r="G8" s="42"/>
      <c r="H8" s="42"/>
      <c r="I8" s="42"/>
    </row>
    <row r="9" spans="1:9" ht="12.75">
      <c r="A9" s="65" t="s">
        <v>138</v>
      </c>
      <c r="B9" s="66">
        <v>55.5</v>
      </c>
      <c r="C9" s="66">
        <v>39.4</v>
      </c>
      <c r="D9" s="66">
        <v>5.1</v>
      </c>
      <c r="E9" s="66">
        <f>SUM(B9:D9)</f>
        <v>100</v>
      </c>
      <c r="F9" s="43"/>
      <c r="G9" s="42"/>
      <c r="H9" s="42"/>
      <c r="I9" s="42"/>
    </row>
    <row r="10" spans="1:9" ht="12.75">
      <c r="A10" s="37" t="s">
        <v>48</v>
      </c>
      <c r="B10" s="42"/>
      <c r="C10" s="42"/>
      <c r="D10" s="42"/>
      <c r="E10" s="42"/>
      <c r="F10" s="42"/>
      <c r="G10" s="42"/>
      <c r="H10" s="42"/>
      <c r="I10" s="42"/>
    </row>
    <row r="11" spans="1:9" ht="25.5" customHeight="1">
      <c r="A11" s="141" t="s">
        <v>139</v>
      </c>
      <c r="B11" s="141"/>
      <c r="C11" s="141"/>
      <c r="D11" s="141"/>
      <c r="E11" s="141"/>
      <c r="F11" s="141"/>
      <c r="G11" s="42"/>
      <c r="H11" s="42"/>
      <c r="I11" s="42"/>
    </row>
  </sheetData>
  <mergeCells count="1">
    <mergeCell ref="A11:F1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B53" sqref="B53"/>
    </sheetView>
  </sheetViews>
  <sheetFormatPr defaultColWidth="11.421875" defaultRowHeight="12.75"/>
  <cols>
    <col min="1" max="1" width="16.7109375" style="0" customWidth="1"/>
    <col min="2" max="12" width="9.7109375" style="0" customWidth="1"/>
  </cols>
  <sheetData>
    <row r="1" spans="1:12" ht="12.75">
      <c r="A1" s="138" t="s">
        <v>140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67"/>
      <c r="B3" s="68"/>
      <c r="C3" s="69"/>
      <c r="D3" s="70"/>
      <c r="E3" s="103" t="s">
        <v>141</v>
      </c>
      <c r="F3" s="104"/>
      <c r="G3" s="104"/>
      <c r="H3" s="105"/>
      <c r="I3" s="68"/>
      <c r="J3" s="68"/>
      <c r="K3" s="68"/>
      <c r="L3" s="69"/>
    </row>
    <row r="4" spans="1:12" ht="12.75">
      <c r="A4" s="63"/>
      <c r="B4" s="106" t="s">
        <v>142</v>
      </c>
      <c r="C4" s="107"/>
      <c r="D4" s="72"/>
      <c r="E4" s="11"/>
      <c r="F4" s="67"/>
      <c r="G4" s="72" t="s">
        <v>143</v>
      </c>
      <c r="H4" s="67"/>
      <c r="I4" s="11" t="s">
        <v>144</v>
      </c>
      <c r="J4" s="11" t="s">
        <v>145</v>
      </c>
      <c r="K4" s="11"/>
      <c r="L4" s="71"/>
    </row>
    <row r="5" spans="1:12" ht="12.75">
      <c r="A5" s="63"/>
      <c r="B5" s="106" t="s">
        <v>146</v>
      </c>
      <c r="C5" s="107"/>
      <c r="D5" s="72" t="s">
        <v>147</v>
      </c>
      <c r="E5" s="11" t="s">
        <v>148</v>
      </c>
      <c r="F5" s="63" t="s">
        <v>149</v>
      </c>
      <c r="G5" s="72" t="s">
        <v>150</v>
      </c>
      <c r="H5" s="63" t="s">
        <v>151</v>
      </c>
      <c r="I5" s="11" t="s">
        <v>152</v>
      </c>
      <c r="J5" s="11" t="s">
        <v>153</v>
      </c>
      <c r="K5" s="142" t="s">
        <v>151</v>
      </c>
      <c r="L5" s="143"/>
    </row>
    <row r="6" spans="1:12" ht="12.75">
      <c r="A6" s="63" t="s">
        <v>154</v>
      </c>
      <c r="B6" s="73"/>
      <c r="C6" s="14"/>
      <c r="D6" s="74"/>
      <c r="E6" s="13"/>
      <c r="F6" s="75"/>
      <c r="G6" s="74" t="s">
        <v>155</v>
      </c>
      <c r="H6" s="75"/>
      <c r="I6" s="13" t="s">
        <v>156</v>
      </c>
      <c r="J6" s="76" t="s">
        <v>157</v>
      </c>
      <c r="K6" s="76"/>
      <c r="L6" s="14"/>
    </row>
    <row r="7" spans="1:12" ht="12.75">
      <c r="A7" s="63"/>
      <c r="B7" s="67" t="s">
        <v>86</v>
      </c>
      <c r="C7" s="67" t="s">
        <v>158</v>
      </c>
      <c r="D7" s="67" t="s">
        <v>86</v>
      </c>
      <c r="E7" s="67" t="s">
        <v>86</v>
      </c>
      <c r="F7" s="67" t="s">
        <v>86</v>
      </c>
      <c r="G7" s="67" t="s">
        <v>86</v>
      </c>
      <c r="H7" s="67" t="s">
        <v>86</v>
      </c>
      <c r="I7" s="67" t="s">
        <v>86</v>
      </c>
      <c r="J7" s="67" t="s">
        <v>86</v>
      </c>
      <c r="K7" s="67" t="s">
        <v>86</v>
      </c>
      <c r="L7" s="144" t="s">
        <v>159</v>
      </c>
    </row>
    <row r="8" spans="1:12" ht="12.75">
      <c r="A8" s="75"/>
      <c r="B8" s="75" t="s">
        <v>35</v>
      </c>
      <c r="C8" s="75" t="s">
        <v>160</v>
      </c>
      <c r="D8" s="75" t="s">
        <v>35</v>
      </c>
      <c r="E8" s="75" t="s">
        <v>35</v>
      </c>
      <c r="F8" s="75" t="s">
        <v>35</v>
      </c>
      <c r="G8" s="75" t="s">
        <v>35</v>
      </c>
      <c r="H8" s="75" t="s">
        <v>35</v>
      </c>
      <c r="I8" s="75" t="s">
        <v>35</v>
      </c>
      <c r="J8" s="75" t="s">
        <v>35</v>
      </c>
      <c r="K8" s="75" t="s">
        <v>35</v>
      </c>
      <c r="L8" s="77" t="s">
        <v>230</v>
      </c>
    </row>
    <row r="9" spans="1:12" ht="12.75">
      <c r="A9" s="15" t="s">
        <v>78</v>
      </c>
      <c r="B9" s="17">
        <v>61245</v>
      </c>
      <c r="C9" s="17">
        <v>3597</v>
      </c>
      <c r="D9" s="17">
        <v>3001</v>
      </c>
      <c r="E9" s="17">
        <v>4320</v>
      </c>
      <c r="F9" s="17">
        <v>10493</v>
      </c>
      <c r="G9" s="17">
        <v>5784</v>
      </c>
      <c r="H9" s="17">
        <v>20597</v>
      </c>
      <c r="I9" s="17">
        <v>10362</v>
      </c>
      <c r="J9" s="17">
        <v>5016</v>
      </c>
      <c r="K9" s="61">
        <v>100221</v>
      </c>
      <c r="L9" s="78">
        <v>-0.007899504053692885</v>
      </c>
    </row>
    <row r="10" spans="1:12" ht="12.75">
      <c r="A10" s="15" t="s">
        <v>161</v>
      </c>
      <c r="B10" s="17">
        <v>17013</v>
      </c>
      <c r="C10" s="17">
        <v>618</v>
      </c>
      <c r="D10" s="17">
        <v>1936</v>
      </c>
      <c r="E10" s="17">
        <v>2877</v>
      </c>
      <c r="F10" s="17">
        <v>5813</v>
      </c>
      <c r="G10" s="17">
        <v>4691</v>
      </c>
      <c r="H10" s="17">
        <v>13381</v>
      </c>
      <c r="I10" s="17">
        <v>7110</v>
      </c>
      <c r="J10" s="17">
        <v>1871</v>
      </c>
      <c r="K10" s="61">
        <v>41311</v>
      </c>
      <c r="L10" s="78">
        <v>0.010716120666454554</v>
      </c>
    </row>
    <row r="11" spans="1:12" ht="12.75">
      <c r="A11" s="15" t="s">
        <v>162</v>
      </c>
      <c r="B11" s="17">
        <v>15312</v>
      </c>
      <c r="C11" s="17">
        <v>780</v>
      </c>
      <c r="D11" s="17">
        <v>1198</v>
      </c>
      <c r="E11" s="17">
        <v>2598</v>
      </c>
      <c r="F11" s="17">
        <v>4556</v>
      </c>
      <c r="G11" s="17">
        <v>2501</v>
      </c>
      <c r="H11" s="17">
        <v>9655</v>
      </c>
      <c r="I11" s="17">
        <v>3963</v>
      </c>
      <c r="J11" s="17">
        <v>1179</v>
      </c>
      <c r="K11" s="61">
        <v>31307</v>
      </c>
      <c r="L11" s="78">
        <v>-0.009397544614605735</v>
      </c>
    </row>
    <row r="12" spans="1:12" ht="12.75">
      <c r="A12" s="15" t="s">
        <v>163</v>
      </c>
      <c r="B12" s="17">
        <v>60263</v>
      </c>
      <c r="C12" s="17">
        <v>3098</v>
      </c>
      <c r="D12" s="17">
        <v>2964</v>
      </c>
      <c r="E12" s="17">
        <v>5325</v>
      </c>
      <c r="F12" s="17">
        <v>11031</v>
      </c>
      <c r="G12" s="17">
        <v>6399</v>
      </c>
      <c r="H12" s="17">
        <v>22755</v>
      </c>
      <c r="I12" s="17">
        <v>11306</v>
      </c>
      <c r="J12" s="17">
        <v>4856</v>
      </c>
      <c r="K12" s="61">
        <v>102144</v>
      </c>
      <c r="L12" s="78">
        <v>-0.012824849474732058</v>
      </c>
    </row>
    <row r="13" spans="1:12" ht="12.75">
      <c r="A13" s="15" t="s">
        <v>164</v>
      </c>
      <c r="B13" s="17">
        <v>19852</v>
      </c>
      <c r="C13" s="17">
        <v>875</v>
      </c>
      <c r="D13" s="17">
        <v>1376</v>
      </c>
      <c r="E13" s="17">
        <v>2938</v>
      </c>
      <c r="F13" s="17">
        <v>4856</v>
      </c>
      <c r="G13" s="17">
        <v>3002</v>
      </c>
      <c r="H13" s="17">
        <v>10796</v>
      </c>
      <c r="I13" s="17">
        <v>3491</v>
      </c>
      <c r="J13" s="17">
        <v>1035</v>
      </c>
      <c r="K13" s="61">
        <v>36550</v>
      </c>
      <c r="L13" s="78">
        <v>-0.0012842582725359764</v>
      </c>
    </row>
    <row r="14" spans="1:12" ht="12.75">
      <c r="A14" s="15" t="s">
        <v>165</v>
      </c>
      <c r="B14" s="17">
        <v>22930</v>
      </c>
      <c r="C14" s="17">
        <v>957</v>
      </c>
      <c r="D14" s="17">
        <v>1258</v>
      </c>
      <c r="E14" s="17">
        <v>2835</v>
      </c>
      <c r="F14" s="17">
        <v>4905</v>
      </c>
      <c r="G14" s="17">
        <v>2919</v>
      </c>
      <c r="H14" s="17">
        <v>10659</v>
      </c>
      <c r="I14" s="17">
        <v>4902</v>
      </c>
      <c r="J14" s="17">
        <v>2818</v>
      </c>
      <c r="K14" s="61">
        <v>42567</v>
      </c>
      <c r="L14" s="78">
        <v>0.011236755832185086</v>
      </c>
    </row>
    <row r="15" spans="1:12" ht="12.75">
      <c r="A15" s="15" t="s">
        <v>166</v>
      </c>
      <c r="B15" s="17">
        <v>3142</v>
      </c>
      <c r="C15" s="17">
        <v>203</v>
      </c>
      <c r="D15" s="17">
        <v>218</v>
      </c>
      <c r="E15" s="17">
        <v>401</v>
      </c>
      <c r="F15" s="17">
        <v>476</v>
      </c>
      <c r="G15" s="17">
        <v>348</v>
      </c>
      <c r="H15" s="17">
        <v>1225</v>
      </c>
      <c r="I15" s="17">
        <v>140</v>
      </c>
      <c r="J15" s="17">
        <v>99</v>
      </c>
      <c r="K15" s="61">
        <v>4824</v>
      </c>
      <c r="L15" s="78">
        <v>-0.12640347700108656</v>
      </c>
    </row>
    <row r="16" spans="1:12" ht="12.75">
      <c r="A16" s="15" t="s">
        <v>167</v>
      </c>
      <c r="B16" s="17">
        <v>21356</v>
      </c>
      <c r="C16" s="17">
        <v>1152</v>
      </c>
      <c r="D16" s="17">
        <v>1500</v>
      </c>
      <c r="E16" s="17">
        <v>2849</v>
      </c>
      <c r="F16" s="17">
        <v>5224</v>
      </c>
      <c r="G16" s="17">
        <v>3380</v>
      </c>
      <c r="H16" s="17">
        <v>11453</v>
      </c>
      <c r="I16" s="17">
        <v>5857</v>
      </c>
      <c r="J16" s="17">
        <v>1426</v>
      </c>
      <c r="K16" s="61">
        <v>41592</v>
      </c>
      <c r="L16" s="78">
        <v>0.021113620740449868</v>
      </c>
    </row>
    <row r="17" spans="1:12" ht="12.75">
      <c r="A17" s="15" t="s">
        <v>168</v>
      </c>
      <c r="B17" s="17">
        <v>42171</v>
      </c>
      <c r="C17" s="17">
        <v>2604</v>
      </c>
      <c r="D17" s="17">
        <v>2052</v>
      </c>
      <c r="E17" s="17">
        <v>7525</v>
      </c>
      <c r="F17" s="17">
        <v>10505</v>
      </c>
      <c r="G17" s="17">
        <v>4890</v>
      </c>
      <c r="H17" s="17">
        <v>22920</v>
      </c>
      <c r="I17" s="17">
        <v>12676</v>
      </c>
      <c r="J17" s="17">
        <v>3475</v>
      </c>
      <c r="K17" s="61">
        <v>83294</v>
      </c>
      <c r="L17" s="78">
        <v>0.006756511754396621</v>
      </c>
    </row>
    <row r="18" spans="1:12" ht="12.75">
      <c r="A18" s="15" t="s">
        <v>169</v>
      </c>
      <c r="B18" s="17">
        <v>80167</v>
      </c>
      <c r="C18" s="17">
        <v>2460</v>
      </c>
      <c r="D18" s="17">
        <v>5034</v>
      </c>
      <c r="E18" s="17">
        <v>7918</v>
      </c>
      <c r="F18" s="17">
        <v>17929</v>
      </c>
      <c r="G18" s="17">
        <v>11790</v>
      </c>
      <c r="H18" s="17">
        <v>37637</v>
      </c>
      <c r="I18" s="17">
        <v>18873</v>
      </c>
      <c r="J18" s="17">
        <v>11216</v>
      </c>
      <c r="K18" s="61">
        <v>152927</v>
      </c>
      <c r="L18" s="78">
        <v>-0.009726152471362215</v>
      </c>
    </row>
    <row r="19" spans="1:12" ht="12.75">
      <c r="A19" s="15" t="s">
        <v>170</v>
      </c>
      <c r="B19" s="17">
        <v>11067</v>
      </c>
      <c r="C19" s="17">
        <v>657</v>
      </c>
      <c r="D19" s="17">
        <v>633</v>
      </c>
      <c r="E19" s="17">
        <v>1850</v>
      </c>
      <c r="F19" s="17">
        <v>3153</v>
      </c>
      <c r="G19" s="17">
        <v>2203</v>
      </c>
      <c r="H19" s="17">
        <v>7206</v>
      </c>
      <c r="I19" s="17">
        <v>1580</v>
      </c>
      <c r="J19" s="17">
        <v>486</v>
      </c>
      <c r="K19" s="61">
        <v>20972</v>
      </c>
      <c r="L19" s="78">
        <v>-0.02677618450972208</v>
      </c>
    </row>
    <row r="20" spans="1:12" ht="12.75">
      <c r="A20" s="15" t="s">
        <v>171</v>
      </c>
      <c r="B20" s="17">
        <v>83619</v>
      </c>
      <c r="C20" s="17">
        <v>3795</v>
      </c>
      <c r="D20" s="17">
        <v>3615</v>
      </c>
      <c r="E20" s="17">
        <v>6777</v>
      </c>
      <c r="F20" s="17">
        <v>12287</v>
      </c>
      <c r="G20" s="17">
        <v>7345</v>
      </c>
      <c r="H20" s="17">
        <v>26409</v>
      </c>
      <c r="I20" s="17">
        <v>23826</v>
      </c>
      <c r="J20" s="17">
        <v>16472</v>
      </c>
      <c r="K20" s="61">
        <v>153941</v>
      </c>
      <c r="L20" s="78">
        <v>0.012636495198000253</v>
      </c>
    </row>
    <row r="21" spans="1:12" ht="12.75">
      <c r="A21" s="15" t="s">
        <v>172</v>
      </c>
      <c r="B21" s="17">
        <v>55350</v>
      </c>
      <c r="C21" s="17">
        <v>2896</v>
      </c>
      <c r="D21" s="17">
        <v>2562</v>
      </c>
      <c r="E21" s="17">
        <v>3973</v>
      </c>
      <c r="F21" s="17">
        <v>10165</v>
      </c>
      <c r="G21" s="17">
        <v>5052</v>
      </c>
      <c r="H21" s="17">
        <v>19190</v>
      </c>
      <c r="I21" s="17">
        <v>6510</v>
      </c>
      <c r="J21" s="17">
        <v>5283</v>
      </c>
      <c r="K21" s="61">
        <v>88895</v>
      </c>
      <c r="L21" s="78">
        <v>-0.00017995523613500986</v>
      </c>
    </row>
    <row r="22" spans="1:12" ht="12.75">
      <c r="A22" s="15" t="s">
        <v>68</v>
      </c>
      <c r="B22" s="17">
        <v>38136</v>
      </c>
      <c r="C22" s="17">
        <v>1459</v>
      </c>
      <c r="D22" s="17">
        <v>2572</v>
      </c>
      <c r="E22" s="17">
        <v>5498</v>
      </c>
      <c r="F22" s="17">
        <v>8317</v>
      </c>
      <c r="G22" s="17">
        <v>6471</v>
      </c>
      <c r="H22" s="17">
        <v>20286</v>
      </c>
      <c r="I22" s="17">
        <v>9846</v>
      </c>
      <c r="J22" s="17">
        <v>3013</v>
      </c>
      <c r="K22" s="61">
        <v>73853</v>
      </c>
      <c r="L22" s="78">
        <v>-0.01702337219826444</v>
      </c>
    </row>
    <row r="23" spans="1:12" ht="12.75">
      <c r="A23" s="15" t="s">
        <v>173</v>
      </c>
      <c r="B23" s="17">
        <v>50724</v>
      </c>
      <c r="C23" s="17">
        <v>2029</v>
      </c>
      <c r="D23" s="17">
        <v>2620</v>
      </c>
      <c r="E23" s="17">
        <v>5763</v>
      </c>
      <c r="F23" s="17">
        <v>15565</v>
      </c>
      <c r="G23" s="17">
        <v>5641</v>
      </c>
      <c r="H23" s="17">
        <v>26969</v>
      </c>
      <c r="I23" s="17">
        <v>16782</v>
      </c>
      <c r="J23" s="17">
        <v>11896</v>
      </c>
      <c r="K23" s="61">
        <v>108991</v>
      </c>
      <c r="L23" s="78">
        <v>0.014256600191701052</v>
      </c>
    </row>
    <row r="24" spans="1:12" ht="12.75">
      <c r="A24" s="15" t="s">
        <v>174</v>
      </c>
      <c r="B24" s="17">
        <v>29426</v>
      </c>
      <c r="C24" s="17">
        <v>1593</v>
      </c>
      <c r="D24" s="17">
        <v>1717</v>
      </c>
      <c r="E24" s="17">
        <v>3918</v>
      </c>
      <c r="F24" s="17">
        <v>5178</v>
      </c>
      <c r="G24" s="17">
        <v>2895</v>
      </c>
      <c r="H24" s="17">
        <v>11991</v>
      </c>
      <c r="I24" s="17">
        <v>8352</v>
      </c>
      <c r="J24" s="17">
        <v>1497</v>
      </c>
      <c r="K24" s="61">
        <v>52983</v>
      </c>
      <c r="L24" s="78">
        <v>0.026981450252951067</v>
      </c>
    </row>
    <row r="25" spans="1:12" ht="12.75">
      <c r="A25" s="15" t="s">
        <v>73</v>
      </c>
      <c r="B25" s="17">
        <v>28231</v>
      </c>
      <c r="C25" s="17">
        <v>1193</v>
      </c>
      <c r="D25" s="17">
        <v>2314</v>
      </c>
      <c r="E25" s="17">
        <v>4549</v>
      </c>
      <c r="F25" s="17">
        <v>7508</v>
      </c>
      <c r="G25" s="17">
        <v>5021</v>
      </c>
      <c r="H25" s="17">
        <v>17078</v>
      </c>
      <c r="I25" s="17">
        <v>5845</v>
      </c>
      <c r="J25" s="17">
        <v>1110</v>
      </c>
      <c r="K25" s="61">
        <v>54578</v>
      </c>
      <c r="L25" s="78">
        <v>-0.025775588161793594</v>
      </c>
    </row>
    <row r="26" spans="1:12" ht="12.75">
      <c r="A26" s="15" t="s">
        <v>175</v>
      </c>
      <c r="B26" s="17">
        <v>25745</v>
      </c>
      <c r="C26" s="17">
        <v>1089</v>
      </c>
      <c r="D26" s="17">
        <v>1492</v>
      </c>
      <c r="E26" s="17">
        <v>3179</v>
      </c>
      <c r="F26" s="17">
        <v>5259</v>
      </c>
      <c r="G26" s="17">
        <v>2999</v>
      </c>
      <c r="H26" s="17">
        <v>11437</v>
      </c>
      <c r="I26" s="17">
        <v>5410</v>
      </c>
      <c r="J26" s="17">
        <v>1236</v>
      </c>
      <c r="K26" s="61">
        <v>45320</v>
      </c>
      <c r="L26" s="78">
        <v>0.018060921915715733</v>
      </c>
    </row>
    <row r="27" spans="1:12" ht="12.75">
      <c r="A27" s="15" t="s">
        <v>176</v>
      </c>
      <c r="B27" s="17">
        <v>16854</v>
      </c>
      <c r="C27" s="17">
        <v>449</v>
      </c>
      <c r="D27" s="17">
        <v>1508</v>
      </c>
      <c r="E27" s="17">
        <v>3064</v>
      </c>
      <c r="F27" s="17">
        <v>5400</v>
      </c>
      <c r="G27" s="17">
        <v>2439</v>
      </c>
      <c r="H27" s="17">
        <v>10903</v>
      </c>
      <c r="I27" s="17">
        <v>7010</v>
      </c>
      <c r="J27" s="17">
        <v>2656</v>
      </c>
      <c r="K27" s="61">
        <v>38931</v>
      </c>
      <c r="L27" s="78">
        <v>0.001388996064511261</v>
      </c>
    </row>
    <row r="28" spans="1:12" ht="12.75">
      <c r="A28" s="15" t="s">
        <v>177</v>
      </c>
      <c r="B28" s="17">
        <v>56032</v>
      </c>
      <c r="C28" s="17">
        <v>2466</v>
      </c>
      <c r="D28" s="17">
        <v>2364</v>
      </c>
      <c r="E28" s="17">
        <v>6854</v>
      </c>
      <c r="F28" s="17">
        <v>13326</v>
      </c>
      <c r="G28" s="17">
        <v>5940</v>
      </c>
      <c r="H28" s="17">
        <v>26120</v>
      </c>
      <c r="I28" s="17">
        <v>13546</v>
      </c>
      <c r="J28" s="17">
        <v>7915</v>
      </c>
      <c r="K28" s="61">
        <v>105977</v>
      </c>
      <c r="L28" s="78">
        <v>-0.00689700411383809</v>
      </c>
    </row>
    <row r="29" spans="1:12" ht="12.75">
      <c r="A29" s="15" t="s">
        <v>178</v>
      </c>
      <c r="B29" s="17">
        <v>23655</v>
      </c>
      <c r="C29" s="17">
        <v>1038</v>
      </c>
      <c r="D29" s="17">
        <v>1703</v>
      </c>
      <c r="E29" s="17">
        <v>4056</v>
      </c>
      <c r="F29" s="17">
        <v>5694</v>
      </c>
      <c r="G29" s="17">
        <v>3723</v>
      </c>
      <c r="H29" s="17">
        <v>13473</v>
      </c>
      <c r="I29" s="17">
        <v>8643</v>
      </c>
      <c r="J29" s="17">
        <v>1885</v>
      </c>
      <c r="K29" s="61">
        <v>49359</v>
      </c>
      <c r="L29" s="78">
        <v>0.006956628177404278</v>
      </c>
    </row>
    <row r="30" spans="1:12" ht="12.75">
      <c r="A30" s="15" t="s">
        <v>179</v>
      </c>
      <c r="B30" s="17">
        <v>41322</v>
      </c>
      <c r="C30" s="17">
        <v>2803</v>
      </c>
      <c r="D30" s="17">
        <v>1972</v>
      </c>
      <c r="E30" s="17">
        <v>3995</v>
      </c>
      <c r="F30" s="17">
        <v>6131</v>
      </c>
      <c r="G30" s="17">
        <v>4003</v>
      </c>
      <c r="H30" s="17">
        <v>14129</v>
      </c>
      <c r="I30" s="17">
        <v>5337</v>
      </c>
      <c r="J30" s="17">
        <v>3052</v>
      </c>
      <c r="K30" s="61">
        <v>65812</v>
      </c>
      <c r="L30" s="78">
        <v>-0.00547042645147644</v>
      </c>
    </row>
    <row r="31" spans="1:12" ht="12.75">
      <c r="A31" s="15" t="s">
        <v>180</v>
      </c>
      <c r="B31" s="17">
        <v>60538</v>
      </c>
      <c r="C31" s="17">
        <v>3200</v>
      </c>
      <c r="D31" s="17">
        <v>2674</v>
      </c>
      <c r="E31" s="17">
        <v>6434</v>
      </c>
      <c r="F31" s="17">
        <v>10780</v>
      </c>
      <c r="G31" s="17">
        <v>4583</v>
      </c>
      <c r="H31" s="17">
        <v>21797</v>
      </c>
      <c r="I31" s="17">
        <v>15419</v>
      </c>
      <c r="J31" s="17">
        <v>9356</v>
      </c>
      <c r="K31" s="61">
        <v>109784</v>
      </c>
      <c r="L31" s="78">
        <v>-0.006155851680185398</v>
      </c>
    </row>
    <row r="32" spans="1:12" ht="12.75">
      <c r="A32" s="79" t="s">
        <v>181</v>
      </c>
      <c r="B32" s="80">
        <f>SUM(B9:B31)</f>
        <v>864150</v>
      </c>
      <c r="C32" s="80">
        <f aca="true" t="shared" si="0" ref="C32:K32">SUM(C9:C31)</f>
        <v>41011</v>
      </c>
      <c r="D32" s="80">
        <f t="shared" si="0"/>
        <v>48283</v>
      </c>
      <c r="E32" s="80">
        <f t="shared" si="0"/>
        <v>99496</v>
      </c>
      <c r="F32" s="80">
        <f t="shared" si="0"/>
        <v>184551</v>
      </c>
      <c r="G32" s="80">
        <f t="shared" si="0"/>
        <v>104019</v>
      </c>
      <c r="H32" s="80">
        <f t="shared" si="0"/>
        <v>388066</v>
      </c>
      <c r="I32" s="80">
        <f t="shared" si="0"/>
        <v>206786</v>
      </c>
      <c r="J32" s="80">
        <f t="shared" si="0"/>
        <v>98848</v>
      </c>
      <c r="K32" s="81">
        <f t="shared" si="0"/>
        <v>1606133</v>
      </c>
      <c r="L32" s="82">
        <v>-0.0008640628246456838</v>
      </c>
    </row>
    <row r="33" spans="1:12" ht="12.75">
      <c r="A33" s="15" t="s">
        <v>58</v>
      </c>
      <c r="B33" s="17">
        <v>157382</v>
      </c>
      <c r="C33" s="17">
        <v>14127</v>
      </c>
      <c r="D33" s="17">
        <v>3762</v>
      </c>
      <c r="E33" s="17">
        <v>2167</v>
      </c>
      <c r="F33" s="17">
        <v>16869</v>
      </c>
      <c r="G33" s="17">
        <v>10158</v>
      </c>
      <c r="H33" s="17">
        <v>29194</v>
      </c>
      <c r="I33" s="17">
        <v>59699</v>
      </c>
      <c r="J33" s="17">
        <v>51020</v>
      </c>
      <c r="K33" s="61">
        <v>301057</v>
      </c>
      <c r="L33" s="78">
        <v>0.011378372022709637</v>
      </c>
    </row>
    <row r="34" spans="1:12" ht="12.75">
      <c r="A34" s="15" t="s">
        <v>70</v>
      </c>
      <c r="B34" s="17">
        <v>73931</v>
      </c>
      <c r="C34" s="17">
        <v>4085</v>
      </c>
      <c r="D34" s="17">
        <v>3935</v>
      </c>
      <c r="E34" s="17">
        <v>8442</v>
      </c>
      <c r="F34" s="17">
        <v>12049</v>
      </c>
      <c r="G34" s="17">
        <v>8062</v>
      </c>
      <c r="H34" s="17">
        <v>28553</v>
      </c>
      <c r="I34" s="17">
        <v>11278</v>
      </c>
      <c r="J34" s="17">
        <v>5389</v>
      </c>
      <c r="K34" s="61">
        <v>123086</v>
      </c>
      <c r="L34" s="78">
        <v>0.00132603337048387</v>
      </c>
    </row>
    <row r="35" spans="1:12" ht="12.75">
      <c r="A35" s="15" t="s">
        <v>182</v>
      </c>
      <c r="B35" s="17">
        <v>86568</v>
      </c>
      <c r="C35" s="17">
        <v>5681</v>
      </c>
      <c r="D35" s="17">
        <v>5507</v>
      </c>
      <c r="E35" s="17">
        <v>7173</v>
      </c>
      <c r="F35" s="17">
        <v>13711</v>
      </c>
      <c r="G35" s="17">
        <v>9293</v>
      </c>
      <c r="H35" s="17">
        <v>30177</v>
      </c>
      <c r="I35" s="17">
        <v>35298</v>
      </c>
      <c r="J35" s="17">
        <v>6965</v>
      </c>
      <c r="K35" s="61">
        <v>164515</v>
      </c>
      <c r="L35" s="78">
        <v>-0.01136971401443454</v>
      </c>
    </row>
    <row r="36" spans="1:12" ht="12.75">
      <c r="A36" s="79" t="s">
        <v>183</v>
      </c>
      <c r="B36" s="80">
        <f>B35+B34+B33</f>
        <v>317881</v>
      </c>
      <c r="C36" s="80">
        <f aca="true" t="shared" si="1" ref="C36:K36">C35+C34+C33</f>
        <v>23893</v>
      </c>
      <c r="D36" s="80">
        <f t="shared" si="1"/>
        <v>13204</v>
      </c>
      <c r="E36" s="80">
        <f t="shared" si="1"/>
        <v>17782</v>
      </c>
      <c r="F36" s="80">
        <f t="shared" si="1"/>
        <v>42629</v>
      </c>
      <c r="G36" s="80">
        <f t="shared" si="1"/>
        <v>27513</v>
      </c>
      <c r="H36" s="80">
        <f t="shared" si="1"/>
        <v>87924</v>
      </c>
      <c r="I36" s="80">
        <f t="shared" si="1"/>
        <v>106275</v>
      </c>
      <c r="J36" s="80">
        <f t="shared" si="1"/>
        <v>63374</v>
      </c>
      <c r="K36" s="81">
        <f t="shared" si="1"/>
        <v>588658</v>
      </c>
      <c r="L36" s="82">
        <v>0.0028245315161838924</v>
      </c>
    </row>
    <row r="37" spans="1:12" ht="12.75">
      <c r="A37" s="133" t="s">
        <v>184</v>
      </c>
      <c r="B37" s="135">
        <f>B36+B32</f>
        <v>1182031</v>
      </c>
      <c r="C37" s="135">
        <f aca="true" t="shared" si="2" ref="C37:K37">C36+C32</f>
        <v>64904</v>
      </c>
      <c r="D37" s="135">
        <f t="shared" si="2"/>
        <v>61487</v>
      </c>
      <c r="E37" s="135">
        <f t="shared" si="2"/>
        <v>117278</v>
      </c>
      <c r="F37" s="135">
        <f t="shared" si="2"/>
        <v>227180</v>
      </c>
      <c r="G37" s="135">
        <f t="shared" si="2"/>
        <v>131532</v>
      </c>
      <c r="H37" s="135">
        <f t="shared" si="2"/>
        <v>475990</v>
      </c>
      <c r="I37" s="135">
        <f t="shared" si="2"/>
        <v>313061</v>
      </c>
      <c r="J37" s="135">
        <f t="shared" si="2"/>
        <v>162222</v>
      </c>
      <c r="K37" s="145">
        <f t="shared" si="2"/>
        <v>2194791</v>
      </c>
      <c r="L37" s="146">
        <v>0.0001225779463591703</v>
      </c>
    </row>
    <row r="38" spans="1:12" ht="12.75">
      <c r="A38" s="147" t="s">
        <v>59</v>
      </c>
      <c r="B38" s="47">
        <v>5065</v>
      </c>
      <c r="C38" s="47">
        <v>258</v>
      </c>
      <c r="D38" s="47">
        <v>506</v>
      </c>
      <c r="E38" s="47">
        <v>111</v>
      </c>
      <c r="F38" s="47">
        <v>1792</v>
      </c>
      <c r="G38" s="47">
        <v>636</v>
      </c>
      <c r="H38" s="47">
        <v>2539</v>
      </c>
      <c r="I38" s="47">
        <v>364</v>
      </c>
      <c r="J38" s="47">
        <v>161</v>
      </c>
      <c r="K38" s="148">
        <v>8635</v>
      </c>
      <c r="L38" s="149">
        <v>-0.005871517384296587</v>
      </c>
    </row>
    <row r="39" spans="1:12" ht="12.75">
      <c r="A39" s="147" t="s">
        <v>62</v>
      </c>
      <c r="B39" s="47">
        <v>1502</v>
      </c>
      <c r="C39" s="47">
        <v>0</v>
      </c>
      <c r="D39" s="47">
        <v>442</v>
      </c>
      <c r="E39" s="47">
        <v>135</v>
      </c>
      <c r="F39" s="47">
        <v>301</v>
      </c>
      <c r="G39" s="47">
        <v>240</v>
      </c>
      <c r="H39" s="47">
        <v>676</v>
      </c>
      <c r="I39" s="47">
        <v>43</v>
      </c>
      <c r="J39" s="47">
        <v>0</v>
      </c>
      <c r="K39" s="148">
        <v>2663</v>
      </c>
      <c r="L39" s="149">
        <v>0.006805293005671009</v>
      </c>
    </row>
    <row r="40" spans="1:12" ht="12.75">
      <c r="A40" s="147" t="s">
        <v>57</v>
      </c>
      <c r="B40" s="47">
        <v>4998</v>
      </c>
      <c r="C40" s="47">
        <v>0</v>
      </c>
      <c r="D40" s="47">
        <v>545</v>
      </c>
      <c r="E40" s="47">
        <v>119</v>
      </c>
      <c r="F40" s="47">
        <v>1817</v>
      </c>
      <c r="G40" s="47">
        <v>628</v>
      </c>
      <c r="H40" s="47">
        <v>2564</v>
      </c>
      <c r="I40" s="47">
        <v>445</v>
      </c>
      <c r="J40" s="47">
        <v>279</v>
      </c>
      <c r="K40" s="148">
        <v>8831</v>
      </c>
      <c r="L40" s="149">
        <v>-0.018232351306281314</v>
      </c>
    </row>
    <row r="41" spans="1:12" ht="12.75">
      <c r="A41" s="147" t="s">
        <v>185</v>
      </c>
      <c r="B41" s="47">
        <v>9692</v>
      </c>
      <c r="C41" s="47">
        <v>257</v>
      </c>
      <c r="D41" s="47">
        <v>1057</v>
      </c>
      <c r="E41" s="47">
        <v>472</v>
      </c>
      <c r="F41" s="47">
        <v>3074</v>
      </c>
      <c r="G41" s="47">
        <v>1371</v>
      </c>
      <c r="H41" s="47">
        <v>4917</v>
      </c>
      <c r="I41" s="47">
        <v>790</v>
      </c>
      <c r="J41" s="47">
        <v>369</v>
      </c>
      <c r="K41" s="148">
        <v>16825</v>
      </c>
      <c r="L41" s="149">
        <v>0.010692617288400319</v>
      </c>
    </row>
    <row r="42" spans="1:12" ht="12.75">
      <c r="A42" s="133" t="s">
        <v>186</v>
      </c>
      <c r="B42" s="135">
        <f>SUM(B38:B41)</f>
        <v>21257</v>
      </c>
      <c r="C42" s="135">
        <f aca="true" t="shared" si="3" ref="C42:K42">SUM(C38:C41)</f>
        <v>515</v>
      </c>
      <c r="D42" s="135">
        <f t="shared" si="3"/>
        <v>2550</v>
      </c>
      <c r="E42" s="135">
        <f t="shared" si="3"/>
        <v>837</v>
      </c>
      <c r="F42" s="135">
        <f t="shared" si="3"/>
        <v>6984</v>
      </c>
      <c r="G42" s="135">
        <f t="shared" si="3"/>
        <v>2875</v>
      </c>
      <c r="H42" s="135">
        <f t="shared" si="3"/>
        <v>10696</v>
      </c>
      <c r="I42" s="135">
        <f t="shared" si="3"/>
        <v>1642</v>
      </c>
      <c r="J42" s="135">
        <f t="shared" si="3"/>
        <v>809</v>
      </c>
      <c r="K42" s="145">
        <f t="shared" si="3"/>
        <v>36954</v>
      </c>
      <c r="L42" s="146">
        <v>-0.0005138885132394133</v>
      </c>
    </row>
    <row r="43" spans="1:12" ht="12.75">
      <c r="A43" s="133" t="s">
        <v>187</v>
      </c>
      <c r="B43" s="135">
        <f>SUM(B42,B37)</f>
        <v>1203288</v>
      </c>
      <c r="C43" s="135">
        <f aca="true" t="shared" si="4" ref="C43:K43">SUM(C42,C37)</f>
        <v>65419</v>
      </c>
      <c r="D43" s="135">
        <f t="shared" si="4"/>
        <v>64037</v>
      </c>
      <c r="E43" s="135">
        <f t="shared" si="4"/>
        <v>118115</v>
      </c>
      <c r="F43" s="135">
        <f t="shared" si="4"/>
        <v>234164</v>
      </c>
      <c r="G43" s="135">
        <f t="shared" si="4"/>
        <v>134407</v>
      </c>
      <c r="H43" s="135">
        <f t="shared" si="4"/>
        <v>486686</v>
      </c>
      <c r="I43" s="135">
        <f t="shared" si="4"/>
        <v>314703</v>
      </c>
      <c r="J43" s="135">
        <f t="shared" si="4"/>
        <v>163031</v>
      </c>
      <c r="K43" s="145">
        <f t="shared" si="4"/>
        <v>2231745</v>
      </c>
      <c r="L43" s="146">
        <v>0.00011203251631752842</v>
      </c>
    </row>
    <row r="44" spans="1:12" ht="12.75">
      <c r="A44" s="37" t="s">
        <v>48</v>
      </c>
      <c r="B44" s="44"/>
      <c r="C44" s="44"/>
      <c r="D44" s="44"/>
      <c r="E44" s="44"/>
      <c r="F44" s="44"/>
      <c r="G44" s="44"/>
      <c r="H44" s="44"/>
      <c r="I44" s="44"/>
      <c r="J44" s="42"/>
      <c r="K44" s="44"/>
      <c r="L44" s="42"/>
    </row>
    <row r="45" spans="1:12" ht="12.75">
      <c r="A45" s="42" t="s">
        <v>188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2" t="s">
        <v>189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2" t="s">
        <v>190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2" t="s">
        <v>191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 t="s">
        <v>192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</sheetData>
  <mergeCells count="4">
    <mergeCell ref="E3:H3"/>
    <mergeCell ref="B4:C4"/>
    <mergeCell ref="B5:C5"/>
    <mergeCell ref="K5:L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"/>
    </sheetView>
  </sheetViews>
  <sheetFormatPr defaultColWidth="11.421875" defaultRowHeight="12" customHeight="1"/>
  <cols>
    <col min="1" max="3" width="12.7109375" style="0" customWidth="1"/>
    <col min="4" max="16384" width="9.7109375" style="0" customWidth="1"/>
  </cols>
  <sheetData>
    <row r="1" ht="12" customHeight="1">
      <c r="A1" s="109" t="s">
        <v>216</v>
      </c>
    </row>
    <row r="2" ht="12" customHeight="1">
      <c r="A2" s="108" t="s">
        <v>2</v>
      </c>
    </row>
    <row r="4" spans="1:3" ht="25.5" customHeight="1">
      <c r="A4" s="150"/>
      <c r="B4" s="160" t="s">
        <v>217</v>
      </c>
      <c r="C4" s="161" t="s">
        <v>218</v>
      </c>
    </row>
    <row r="5" spans="1:3" ht="12" customHeight="1">
      <c r="A5" s="155" t="s">
        <v>36</v>
      </c>
      <c r="B5" s="156">
        <v>100</v>
      </c>
      <c r="C5" s="157">
        <v>100</v>
      </c>
    </row>
    <row r="6" spans="1:3" ht="12" customHeight="1">
      <c r="A6" s="151" t="s">
        <v>37</v>
      </c>
      <c r="B6" s="158">
        <v>104.34362590417972</v>
      </c>
      <c r="C6" s="153">
        <v>99.93655905716835</v>
      </c>
    </row>
    <row r="7" spans="1:3" ht="12" customHeight="1">
      <c r="A7" s="151" t="s">
        <v>38</v>
      </c>
      <c r="B7" s="158">
        <v>109.82155936605471</v>
      </c>
      <c r="C7" s="153">
        <v>100.46340167240783</v>
      </c>
    </row>
    <row r="8" spans="1:3" ht="12" customHeight="1">
      <c r="A8" s="151" t="s">
        <v>39</v>
      </c>
      <c r="B8" s="158">
        <v>115.33195817513075</v>
      </c>
      <c r="C8" s="153">
        <v>99.9154832182966</v>
      </c>
    </row>
    <row r="9" spans="1:3" ht="12" customHeight="1">
      <c r="A9" s="151" t="s">
        <v>40</v>
      </c>
      <c r="B9" s="158">
        <v>120.57748726131041</v>
      </c>
      <c r="C9" s="153">
        <v>101.58394266518123</v>
      </c>
    </row>
    <row r="10" spans="1:3" ht="12" customHeight="1">
      <c r="A10" s="151" t="s">
        <v>41</v>
      </c>
      <c r="B10" s="158">
        <v>124.63525974257355</v>
      </c>
      <c r="C10" s="153">
        <v>103.58374631306211</v>
      </c>
    </row>
    <row r="11" spans="1:3" ht="12" customHeight="1">
      <c r="A11" s="151" t="s">
        <v>42</v>
      </c>
      <c r="B11" s="158">
        <v>127.2348630318675</v>
      </c>
      <c r="C11" s="153">
        <v>103.96156407268444</v>
      </c>
    </row>
    <row r="12" spans="1:3" ht="12" customHeight="1">
      <c r="A12" s="151" t="s">
        <v>43</v>
      </c>
      <c r="B12" s="158">
        <v>132.11377124599628</v>
      </c>
      <c r="C12" s="153">
        <v>104.02276404024364</v>
      </c>
    </row>
    <row r="13" spans="1:3" ht="12" customHeight="1">
      <c r="A13" s="151" t="s">
        <v>44</v>
      </c>
      <c r="B13" s="158">
        <v>133.19185832439217</v>
      </c>
      <c r="C13" s="153">
        <v>102.30761760851657</v>
      </c>
    </row>
    <row r="14" spans="1:3" ht="12" customHeight="1">
      <c r="A14" s="151" t="s">
        <v>45</v>
      </c>
      <c r="B14" s="158">
        <v>140.47993285215995</v>
      </c>
      <c r="C14" s="153">
        <v>100.13291117627725</v>
      </c>
    </row>
    <row r="15" spans="1:3" ht="12" customHeight="1">
      <c r="A15" s="152" t="s">
        <v>46</v>
      </c>
      <c r="B15" s="159">
        <v>146.62221817505156</v>
      </c>
      <c r="C15" s="154">
        <v>99.31847673440815</v>
      </c>
    </row>
    <row r="17" ht="12" customHeight="1">
      <c r="A17" s="3" t="s">
        <v>48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workbookViewId="0" topLeftCell="A1">
      <selection activeCell="A23" sqref="A23"/>
    </sheetView>
  </sheetViews>
  <sheetFormatPr defaultColWidth="11.421875" defaultRowHeight="12" customHeight="1"/>
  <cols>
    <col min="1" max="1" width="40.7109375" style="0" customWidth="1"/>
    <col min="2" max="3" width="12.7109375" style="0" customWidth="1"/>
    <col min="4" max="16384" width="9.7109375" style="0" customWidth="1"/>
  </cols>
  <sheetData>
    <row r="1" ht="12" customHeight="1">
      <c r="A1" s="109" t="s">
        <v>83</v>
      </c>
    </row>
    <row r="2" ht="12" customHeight="1">
      <c r="A2" s="108" t="s">
        <v>2</v>
      </c>
    </row>
    <row r="4" spans="1:3" ht="15.75" customHeight="1">
      <c r="A4" s="162"/>
      <c r="B4" s="175" t="s">
        <v>28</v>
      </c>
      <c r="C4" s="176" t="s">
        <v>31</v>
      </c>
    </row>
    <row r="5" spans="1:3" ht="12" customHeight="1">
      <c r="A5" s="169" t="s">
        <v>34</v>
      </c>
      <c r="B5" s="170">
        <f>'[2]femmes'!B18/'[2]tot'!B18</f>
        <v>0.7910315829709972</v>
      </c>
      <c r="C5" s="171">
        <f>'[2]femmes'!C18/'[2]tot'!C18</f>
        <v>0.8161926090158995</v>
      </c>
    </row>
    <row r="6" spans="1:3" ht="12" customHeight="1">
      <c r="A6" s="167" t="s">
        <v>52</v>
      </c>
      <c r="B6" s="110">
        <f>'[2]femmes'!B9/'[2]tot'!B9</f>
        <v>0.7132562739121977</v>
      </c>
      <c r="C6" s="164">
        <f>'[2]femmes'!C9/'[2]tot'!C9</f>
        <v>0.7056057604141422</v>
      </c>
    </row>
    <row r="7" spans="1:3" ht="12" customHeight="1">
      <c r="A7" s="167" t="s">
        <v>23</v>
      </c>
      <c r="B7" s="110">
        <f>'[2]femmes'!B13/'[2]tot'!B13</f>
        <v>0.6813068307149335</v>
      </c>
      <c r="C7" s="164">
        <f>'[2]femmes'!C13/'[2]tot'!C13</f>
        <v>0.7469431734778331</v>
      </c>
    </row>
    <row r="8" spans="1:3" ht="12" customHeight="1">
      <c r="A8" s="167" t="s">
        <v>33</v>
      </c>
      <c r="B8" s="110">
        <f>'[2]femmes'!B7/'[2]tot'!B7</f>
        <v>0.5837507925062352</v>
      </c>
      <c r="C8" s="164">
        <f>'[2]femmes'!C7/'[2]tot'!C7</f>
        <v>0.5920162089208901</v>
      </c>
    </row>
    <row r="9" spans="1:3" ht="12" customHeight="1">
      <c r="A9" s="167" t="s">
        <v>50</v>
      </c>
      <c r="B9" s="110">
        <f>'[2]femmes'!B8/'[2]tot'!B8</f>
        <v>0.5723173654670518</v>
      </c>
      <c r="C9" s="164">
        <f>'[2]femmes'!C8/'[2]tot'!C8</f>
        <v>0.5925492241781172</v>
      </c>
    </row>
    <row r="10" spans="1:3" ht="12" customHeight="1">
      <c r="A10" s="167" t="s">
        <v>51</v>
      </c>
      <c r="B10" s="110">
        <f>'[2]femmes'!B11/'[2]tot'!B11</f>
        <v>0.5679180357923536</v>
      </c>
      <c r="C10" s="164">
        <f>'[2]femmes'!C11/'[2]tot'!C11</f>
        <v>0.6212193379376042</v>
      </c>
    </row>
    <row r="11" spans="1:3" ht="12" customHeight="1">
      <c r="A11" s="163" t="s">
        <v>32</v>
      </c>
      <c r="B11" s="173">
        <f>'[2]femmes'!B20/'[2]tot'!B20</f>
        <v>0.5480267881534409</v>
      </c>
      <c r="C11" s="174">
        <f>'[2]femmes'!C20/'[2]tot'!C20</f>
        <v>0.558994419165272</v>
      </c>
    </row>
    <row r="12" spans="1:3" ht="12" customHeight="1">
      <c r="A12" s="166" t="s">
        <v>24</v>
      </c>
      <c r="B12" s="110">
        <f>'[2]femmes'!B19/'[2]tot'!B19</f>
        <v>0.5269017779073156</v>
      </c>
      <c r="C12" s="164">
        <f>'[2]femmes'!C19/'[2]tot'!C19</f>
        <v>0.5449848107501574</v>
      </c>
    </row>
    <row r="13" spans="1:3" ht="12" customHeight="1">
      <c r="A13" s="166" t="s">
        <v>20</v>
      </c>
      <c r="B13" s="110">
        <f>'[2]femmes'!B15/'[2]tot'!B15</f>
        <v>0.5101319609619015</v>
      </c>
      <c r="C13" s="164">
        <f>'[2]femmes'!C15/'[2]tot'!C15</f>
        <v>0.5079815855554227</v>
      </c>
    </row>
    <row r="14" spans="1:3" ht="12" customHeight="1">
      <c r="A14" s="166" t="s">
        <v>25</v>
      </c>
      <c r="B14" s="110">
        <f>'[2]femmes'!B17/'[2]tot'!B17</f>
        <v>0.4453817530051238</v>
      </c>
      <c r="C14" s="164">
        <f>'[2]femmes'!C17/'[2]tot'!C17</f>
        <v>0.47818783607828325</v>
      </c>
    </row>
    <row r="15" spans="1:3" ht="12" customHeight="1">
      <c r="A15" s="167" t="s">
        <v>47</v>
      </c>
      <c r="B15" s="110">
        <f>'[2]femmes'!B10/'[2]tot'!B10</f>
        <v>0.38748091603053436</v>
      </c>
      <c r="C15" s="164">
        <f>'[2]femmes'!C10/'[2]tot'!C10</f>
        <v>0.386411642811622</v>
      </c>
    </row>
    <row r="16" spans="1:3" ht="12" customHeight="1">
      <c r="A16" s="167" t="s">
        <v>14</v>
      </c>
      <c r="B16" s="110">
        <f>'[2]femmes'!B12/'[2]tot'!B12</f>
        <v>0.3864225435695149</v>
      </c>
      <c r="C16" s="164">
        <f>'[2]femmes'!C12/'[2]tot'!C12</f>
        <v>0.4029801464674258</v>
      </c>
    </row>
    <row r="17" spans="1:3" ht="12" customHeight="1">
      <c r="A17" s="166" t="s">
        <v>19</v>
      </c>
      <c r="B17" s="110">
        <f>'[2]femmes'!B16/'[2]tot'!B16</f>
        <v>0.3821473106076528</v>
      </c>
      <c r="C17" s="164">
        <f>'[2]femmes'!C16/'[2]tot'!C16</f>
        <v>0.4272214791945302</v>
      </c>
    </row>
    <row r="18" spans="1:3" ht="12" customHeight="1">
      <c r="A18" s="168" t="s">
        <v>17</v>
      </c>
      <c r="B18" s="172">
        <f>'[2]femmes'!B14/'[2]tot'!B14</f>
        <v>0.21703444718289677</v>
      </c>
      <c r="C18" s="165">
        <f>'[2]femmes'!C14/'[2]tot'!C14</f>
        <v>0.25543796481599623</v>
      </c>
    </row>
    <row r="20" ht="12" customHeight="1">
      <c r="A20" s="1" t="s">
        <v>232</v>
      </c>
    </row>
    <row r="21" ht="12" customHeight="1">
      <c r="A21" s="1" t="s">
        <v>231</v>
      </c>
    </row>
    <row r="22" ht="12" customHeight="1">
      <c r="A22" s="2" t="s">
        <v>26</v>
      </c>
    </row>
    <row r="23" ht="12" customHeight="1">
      <c r="A23" s="3" t="s">
        <v>48</v>
      </c>
    </row>
    <row r="52" ht="12" customHeight="1">
      <c r="A52" s="2"/>
    </row>
    <row r="53" ht="12" customHeight="1">
      <c r="A53" s="3"/>
    </row>
    <row r="58" ht="12" customHeight="1">
      <c r="A58" s="3" t="s">
        <v>48</v>
      </c>
    </row>
    <row r="59" ht="12" customHeight="1">
      <c r="A59" s="1" t="s">
        <v>27</v>
      </c>
    </row>
    <row r="60" ht="12" customHeight="1">
      <c r="A60" s="1" t="s">
        <v>49</v>
      </c>
    </row>
    <row r="61" ht="12" customHeight="1">
      <c r="A61" s="2" t="s">
        <v>82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H26" sqref="H26"/>
    </sheetView>
  </sheetViews>
  <sheetFormatPr defaultColWidth="11.421875" defaultRowHeight="12" customHeight="1"/>
  <cols>
    <col min="1" max="1" width="15.7109375" style="0" customWidth="1"/>
    <col min="2" max="2" width="12.7109375" style="0" customWidth="1"/>
    <col min="3" max="16384" width="9.7109375" style="0" customWidth="1"/>
  </cols>
  <sheetData>
    <row r="1" ht="12" customHeight="1">
      <c r="A1" s="109" t="s">
        <v>219</v>
      </c>
    </row>
    <row r="2" spans="1:4" ht="12" customHeight="1">
      <c r="A2" s="108" t="s">
        <v>2</v>
      </c>
      <c r="B2" s="108"/>
      <c r="C2" s="108"/>
      <c r="D2" s="108"/>
    </row>
    <row r="3" spans="1:4" ht="12" customHeight="1">
      <c r="A3" s="108"/>
      <c r="B3" s="108"/>
      <c r="C3" s="108"/>
      <c r="D3" s="108"/>
    </row>
    <row r="4" spans="1:4" ht="15.75" customHeight="1">
      <c r="A4" s="181" t="s">
        <v>234</v>
      </c>
      <c r="B4" s="182" t="s">
        <v>235</v>
      </c>
      <c r="C4" s="108"/>
      <c r="D4" s="108"/>
    </row>
    <row r="5" spans="1:4" ht="12" customHeight="1">
      <c r="A5" s="116" t="s">
        <v>53</v>
      </c>
      <c r="B5" s="178">
        <v>52.83338578102685</v>
      </c>
      <c r="C5" s="108"/>
      <c r="D5" s="108"/>
    </row>
    <row r="6" spans="1:4" ht="12" customHeight="1">
      <c r="A6" s="116" t="s">
        <v>54</v>
      </c>
      <c r="B6" s="178">
        <v>55.27704122358727</v>
      </c>
      <c r="C6" s="108"/>
      <c r="D6" s="108" t="s">
        <v>22</v>
      </c>
    </row>
    <row r="7" spans="1:4" ht="12" customHeight="1">
      <c r="A7" s="116" t="s">
        <v>55</v>
      </c>
      <c r="B7" s="178">
        <v>55.60607228172921</v>
      </c>
      <c r="C7" s="108"/>
      <c r="D7" s="108"/>
    </row>
    <row r="8" spans="1:4" ht="12" customHeight="1">
      <c r="A8" s="116" t="s">
        <v>56</v>
      </c>
      <c r="B8" s="178">
        <v>57.75704343069021</v>
      </c>
      <c r="C8" s="108"/>
      <c r="D8" s="108"/>
    </row>
    <row r="9" spans="1:4" ht="12" customHeight="1">
      <c r="A9" s="116" t="s">
        <v>57</v>
      </c>
      <c r="B9" s="178">
        <v>57.94360774544219</v>
      </c>
      <c r="C9" s="108"/>
      <c r="D9" s="108"/>
    </row>
    <row r="10" spans="1:4" ht="12" customHeight="1">
      <c r="A10" s="116" t="s">
        <v>58</v>
      </c>
      <c r="B10" s="178">
        <v>58.30125192239343</v>
      </c>
      <c r="C10" s="108"/>
      <c r="D10" s="108"/>
    </row>
    <row r="11" spans="1:4" ht="12" customHeight="1">
      <c r="A11" s="116" t="s">
        <v>59</v>
      </c>
      <c r="B11" s="178">
        <v>59.94209612044007</v>
      </c>
      <c r="C11" s="108"/>
      <c r="D11" s="108"/>
    </row>
    <row r="12" spans="1:4" ht="12" customHeight="1">
      <c r="A12" s="116" t="s">
        <v>60</v>
      </c>
      <c r="B12" s="178">
        <v>60.303085556838674</v>
      </c>
      <c r="C12" s="108"/>
      <c r="D12" s="108"/>
    </row>
    <row r="13" spans="1:4" ht="12" customHeight="1">
      <c r="A13" s="116" t="s">
        <v>61</v>
      </c>
      <c r="B13" s="178">
        <v>61.372855910818664</v>
      </c>
      <c r="C13" s="108"/>
      <c r="D13" s="108"/>
    </row>
    <row r="14" spans="1:4" ht="12" customHeight="1">
      <c r="A14" s="116" t="s">
        <v>62</v>
      </c>
      <c r="B14" s="178">
        <v>61.472024033045436</v>
      </c>
      <c r="C14" s="108"/>
      <c r="D14" s="108"/>
    </row>
    <row r="15" spans="1:4" ht="12" customHeight="1">
      <c r="A15" s="116" t="s">
        <v>63</v>
      </c>
      <c r="B15" s="178">
        <v>61.530716313392794</v>
      </c>
      <c r="C15" s="108"/>
      <c r="D15" s="108"/>
    </row>
    <row r="16" spans="1:4" ht="12" customHeight="1">
      <c r="A16" s="116" t="s">
        <v>64</v>
      </c>
      <c r="B16" s="178">
        <v>62.20595034771696</v>
      </c>
      <c r="C16" s="108"/>
      <c r="D16" s="108"/>
    </row>
    <row r="17" spans="1:4" ht="12" customHeight="1">
      <c r="A17" s="116" t="s">
        <v>65</v>
      </c>
      <c r="B17" s="178">
        <v>62.4546352181106</v>
      </c>
      <c r="C17" s="108"/>
      <c r="D17" s="108"/>
    </row>
    <row r="18" spans="1:4" ht="12" customHeight="1">
      <c r="A18" s="177" t="s">
        <v>233</v>
      </c>
      <c r="B18" s="179">
        <v>62.92726095499262</v>
      </c>
      <c r="C18" s="108"/>
      <c r="D18" s="108"/>
    </row>
    <row r="19" spans="1:4" ht="12" customHeight="1">
      <c r="A19" s="116" t="s">
        <v>66</v>
      </c>
      <c r="B19" s="178">
        <v>63.066567077169715</v>
      </c>
      <c r="C19" s="108"/>
      <c r="D19" s="108"/>
    </row>
    <row r="20" spans="1:4" ht="12" customHeight="1">
      <c r="A20" s="116" t="s">
        <v>67</v>
      </c>
      <c r="B20" s="178">
        <v>63.70807020913871</v>
      </c>
      <c r="C20" s="108"/>
      <c r="D20" s="108"/>
    </row>
    <row r="21" spans="1:4" ht="12" customHeight="1">
      <c r="A21" s="116" t="s">
        <v>68</v>
      </c>
      <c r="B21" s="178">
        <v>64.27497867385212</v>
      </c>
      <c r="C21" s="108"/>
      <c r="D21" s="108"/>
    </row>
    <row r="22" spans="1:4" ht="12" customHeight="1">
      <c r="A22" s="116" t="s">
        <v>69</v>
      </c>
      <c r="B22" s="178">
        <v>64.62300442392768</v>
      </c>
      <c r="C22" s="108"/>
      <c r="D22" s="108"/>
    </row>
    <row r="23" spans="1:4" ht="12" customHeight="1">
      <c r="A23" s="116" t="s">
        <v>70</v>
      </c>
      <c r="B23" s="178">
        <v>65.50541897535057</v>
      </c>
      <c r="C23" s="108"/>
      <c r="D23" s="108"/>
    </row>
    <row r="24" spans="1:4" ht="12" customHeight="1">
      <c r="A24" s="116" t="s">
        <v>165</v>
      </c>
      <c r="B24" s="178">
        <v>65.68703455728615</v>
      </c>
      <c r="C24" s="108"/>
      <c r="D24" s="108"/>
    </row>
    <row r="25" spans="1:4" ht="12" customHeight="1">
      <c r="A25" s="116" t="s">
        <v>71</v>
      </c>
      <c r="B25" s="178">
        <v>66.61833105335157</v>
      </c>
      <c r="C25" s="108"/>
      <c r="D25" s="108"/>
    </row>
    <row r="26" spans="1:4" ht="12" customHeight="1">
      <c r="A26" s="116" t="s">
        <v>72</v>
      </c>
      <c r="B26" s="178">
        <v>66.84150295632271</v>
      </c>
      <c r="C26" s="108"/>
      <c r="D26" s="108"/>
    </row>
    <row r="27" spans="1:4" ht="12" customHeight="1">
      <c r="A27" s="116" t="s">
        <v>73</v>
      </c>
      <c r="B27" s="178">
        <v>66.9372274542856</v>
      </c>
      <c r="C27" s="108"/>
      <c r="D27" s="108"/>
    </row>
    <row r="28" spans="1:4" ht="12" customHeight="1">
      <c r="A28" s="116" t="s">
        <v>74</v>
      </c>
      <c r="B28" s="178">
        <v>67.22139673105498</v>
      </c>
      <c r="C28" s="108"/>
      <c r="D28" s="108"/>
    </row>
    <row r="29" spans="1:4" ht="12" customHeight="1">
      <c r="A29" s="116" t="s">
        <v>75</v>
      </c>
      <c r="B29" s="178">
        <v>67.89347526565125</v>
      </c>
      <c r="C29" s="108"/>
      <c r="D29" s="108"/>
    </row>
    <row r="30" spans="1:4" ht="12" customHeight="1">
      <c r="A30" s="116" t="s">
        <v>76</v>
      </c>
      <c r="B30" s="178">
        <v>67.89717563989409</v>
      </c>
      <c r="C30" s="108"/>
      <c r="D30" s="108"/>
    </row>
    <row r="31" spans="1:4" ht="12" customHeight="1">
      <c r="A31" s="116" t="s">
        <v>77</v>
      </c>
      <c r="B31" s="178">
        <v>68.44454887218045</v>
      </c>
      <c r="C31" s="108"/>
      <c r="D31" s="108"/>
    </row>
    <row r="32" spans="1:4" ht="12" customHeight="1">
      <c r="A32" s="116" t="s">
        <v>78</v>
      </c>
      <c r="B32" s="178">
        <v>69.54231149160356</v>
      </c>
      <c r="C32" s="108"/>
      <c r="D32" s="108"/>
    </row>
    <row r="33" spans="1:4" ht="12" customHeight="1">
      <c r="A33" s="116" t="s">
        <v>79</v>
      </c>
      <c r="B33" s="178">
        <v>70.55627425614489</v>
      </c>
      <c r="C33" s="108"/>
      <c r="D33" s="108"/>
    </row>
    <row r="34" spans="1:4" ht="12" customHeight="1">
      <c r="A34" s="116" t="s">
        <v>80</v>
      </c>
      <c r="B34" s="178">
        <v>74.10654591867744</v>
      </c>
      <c r="C34" s="108"/>
      <c r="D34" s="108"/>
    </row>
    <row r="35" spans="1:4" ht="12" customHeight="1">
      <c r="A35" s="117" t="s">
        <v>81</v>
      </c>
      <c r="B35" s="180">
        <v>77.96434494195688</v>
      </c>
      <c r="C35" s="108"/>
      <c r="D35" s="108"/>
    </row>
    <row r="36" spans="1:4" ht="12" customHeight="1">
      <c r="A36" s="108"/>
      <c r="B36" s="108"/>
      <c r="C36" s="108"/>
      <c r="D36" s="108"/>
    </row>
    <row r="37" ht="12" customHeight="1">
      <c r="A37" s="3" t="s">
        <v>48</v>
      </c>
    </row>
  </sheetData>
  <printOptions/>
  <pageMargins left="0.13" right="0.14" top="1" bottom="1" header="0.4921259845" footer="0.4921259845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5" sqref="A15"/>
    </sheetView>
  </sheetViews>
  <sheetFormatPr defaultColWidth="11.421875" defaultRowHeight="12.75"/>
  <cols>
    <col min="1" max="1" width="14.7109375" style="0" customWidth="1"/>
    <col min="3" max="5" width="10.7109375" style="0" customWidth="1"/>
    <col min="8" max="9" width="10.7109375" style="0" customWidth="1"/>
  </cols>
  <sheetData>
    <row r="1" spans="1:10" ht="12.75">
      <c r="A1" s="138" t="s">
        <v>193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2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2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68"/>
      <c r="B4" s="67" t="s">
        <v>194</v>
      </c>
      <c r="C4" s="67"/>
      <c r="D4" s="104" t="s">
        <v>141</v>
      </c>
      <c r="E4" s="104"/>
      <c r="F4" s="104"/>
      <c r="G4" s="105"/>
      <c r="H4" s="70" t="s">
        <v>195</v>
      </c>
      <c r="I4" s="67"/>
      <c r="J4" s="69"/>
    </row>
    <row r="5" spans="1:10" ht="12.75">
      <c r="A5" s="11"/>
      <c r="B5" s="63" t="s">
        <v>196</v>
      </c>
      <c r="C5" s="63"/>
      <c r="D5" s="72"/>
      <c r="E5" s="67"/>
      <c r="F5" s="72" t="s">
        <v>143</v>
      </c>
      <c r="G5" s="67"/>
      <c r="H5" s="72" t="s">
        <v>152</v>
      </c>
      <c r="I5" s="63" t="s">
        <v>145</v>
      </c>
      <c r="J5" s="71" t="s">
        <v>137</v>
      </c>
    </row>
    <row r="6" spans="1:10" ht="12.75">
      <c r="A6" s="11"/>
      <c r="B6" s="63" t="s">
        <v>197</v>
      </c>
      <c r="C6" s="63" t="s">
        <v>198</v>
      </c>
      <c r="D6" s="72" t="s">
        <v>199</v>
      </c>
      <c r="E6" s="63" t="s">
        <v>14</v>
      </c>
      <c r="F6" s="72" t="s">
        <v>200</v>
      </c>
      <c r="G6" s="63" t="s">
        <v>137</v>
      </c>
      <c r="H6" s="72" t="s">
        <v>201</v>
      </c>
      <c r="I6" s="63" t="s">
        <v>153</v>
      </c>
      <c r="J6" s="71"/>
    </row>
    <row r="7" spans="1:10" ht="12.75">
      <c r="A7" s="13"/>
      <c r="B7" s="75" t="s">
        <v>202</v>
      </c>
      <c r="C7" s="75"/>
      <c r="D7" s="74"/>
      <c r="E7" s="75"/>
      <c r="F7" s="74" t="s">
        <v>155</v>
      </c>
      <c r="G7" s="75"/>
      <c r="H7" s="83" t="s">
        <v>203</v>
      </c>
      <c r="I7" s="84" t="s">
        <v>204</v>
      </c>
      <c r="J7" s="14"/>
    </row>
    <row r="8" spans="1:10" ht="12.75">
      <c r="A8" s="85" t="s">
        <v>86</v>
      </c>
      <c r="B8" s="86">
        <f>'[4]Tab 1 08'!J8</f>
        <v>1203288</v>
      </c>
      <c r="C8" s="86">
        <f>'[4]Tab 1 08'!J11</f>
        <v>64037</v>
      </c>
      <c r="D8" s="86">
        <f>'[4]Tab 1 08'!J13</f>
        <v>234164</v>
      </c>
      <c r="E8" s="86">
        <f>'[4]Tab 1 08'!J12</f>
        <v>118115</v>
      </c>
      <c r="F8" s="87">
        <f>'[4]Tab 1 08'!J14</f>
        <v>134407</v>
      </c>
      <c r="G8" s="86">
        <f>F8+E8+D8</f>
        <v>486686</v>
      </c>
      <c r="H8" s="87">
        <f>'[4] Tab 2 08'!C8</f>
        <v>314703</v>
      </c>
      <c r="I8" s="86">
        <f>J8-H8-G8-C8-B8</f>
        <v>163031</v>
      </c>
      <c r="J8" s="88">
        <f>'[4] Tab 2 08'!C12</f>
        <v>2231745</v>
      </c>
    </row>
    <row r="9" spans="1:10" ht="12.75">
      <c r="A9" s="89" t="s">
        <v>205</v>
      </c>
      <c r="B9" s="90">
        <f aca="true" t="shared" si="0" ref="B9:J9">B8*100/$J8</f>
        <v>53.916912550493</v>
      </c>
      <c r="C9" s="90">
        <f t="shared" si="0"/>
        <v>2.8693690363370368</v>
      </c>
      <c r="D9" s="90">
        <f t="shared" si="0"/>
        <v>10.492417368471756</v>
      </c>
      <c r="E9" s="90">
        <f t="shared" si="0"/>
        <v>5.292495334368398</v>
      </c>
      <c r="F9" s="90">
        <f t="shared" si="0"/>
        <v>6.022507051656888</v>
      </c>
      <c r="G9" s="90">
        <f t="shared" si="0"/>
        <v>21.80741975449704</v>
      </c>
      <c r="H9" s="90">
        <f t="shared" si="0"/>
        <v>14.101207799278143</v>
      </c>
      <c r="I9" s="90">
        <f t="shared" si="0"/>
        <v>7.305090859394778</v>
      </c>
      <c r="J9" s="90">
        <f t="shared" si="0"/>
        <v>100</v>
      </c>
    </row>
    <row r="10" spans="1:10" ht="12.75">
      <c r="A10" s="85" t="s">
        <v>236</v>
      </c>
      <c r="B10" s="91">
        <f aca="true" t="shared" si="1" ref="B10:J10">B8-B12</f>
        <v>1006527</v>
      </c>
      <c r="C10" s="91">
        <f t="shared" si="1"/>
        <v>63363</v>
      </c>
      <c r="D10" s="91">
        <f t="shared" si="1"/>
        <v>229042</v>
      </c>
      <c r="E10" s="91">
        <f t="shared" si="1"/>
        <v>111199</v>
      </c>
      <c r="F10" s="91">
        <f t="shared" si="1"/>
        <v>132690</v>
      </c>
      <c r="G10" s="91">
        <f t="shared" si="1"/>
        <v>472931</v>
      </c>
      <c r="H10" s="91">
        <f t="shared" si="1"/>
        <v>281029</v>
      </c>
      <c r="I10" s="91">
        <f t="shared" si="1"/>
        <v>141447</v>
      </c>
      <c r="J10" s="92">
        <f t="shared" si="1"/>
        <v>1965297</v>
      </c>
    </row>
    <row r="11" spans="1:10" ht="12.75">
      <c r="A11" s="93" t="s">
        <v>205</v>
      </c>
      <c r="B11" s="90">
        <f aca="true" t="shared" si="2" ref="B11:J11">B10*100/$J10</f>
        <v>51.21500719738543</v>
      </c>
      <c r="C11" s="90">
        <f t="shared" si="2"/>
        <v>3.2240928470353336</v>
      </c>
      <c r="D11" s="94">
        <f t="shared" si="2"/>
        <v>11.654319932305397</v>
      </c>
      <c r="E11" s="90">
        <f t="shared" si="2"/>
        <v>5.658126990475231</v>
      </c>
      <c r="F11" s="94">
        <f t="shared" si="2"/>
        <v>6.7516512771352115</v>
      </c>
      <c r="G11" s="90">
        <f t="shared" si="2"/>
        <v>24.06409819991584</v>
      </c>
      <c r="H11" s="94">
        <f t="shared" si="2"/>
        <v>14.299568971000312</v>
      </c>
      <c r="I11" s="90">
        <f t="shared" si="2"/>
        <v>7.197232784663082</v>
      </c>
      <c r="J11" s="95">
        <f t="shared" si="2"/>
        <v>100</v>
      </c>
    </row>
    <row r="12" spans="1:10" ht="12.75">
      <c r="A12" s="15" t="s">
        <v>206</v>
      </c>
      <c r="B12" s="96">
        <v>196761</v>
      </c>
      <c r="C12" s="47">
        <v>674</v>
      </c>
      <c r="D12" s="47">
        <v>5122</v>
      </c>
      <c r="E12" s="47">
        <v>6916</v>
      </c>
      <c r="F12" s="47">
        <v>1717</v>
      </c>
      <c r="G12" s="47">
        <f>SUM(D12:F12)</f>
        <v>13755</v>
      </c>
      <c r="H12" s="97">
        <f>2440+553+13407+7515+143+232+9336+48</f>
        <v>33674</v>
      </c>
      <c r="I12" s="47">
        <f>J12-H12-G12-C12-B12</f>
        <v>21584</v>
      </c>
      <c r="J12" s="98">
        <v>266448</v>
      </c>
    </row>
    <row r="13" spans="1:10" ht="12.75">
      <c r="A13" s="99" t="s">
        <v>205</v>
      </c>
      <c r="B13" s="100">
        <f aca="true" t="shared" si="3" ref="B13:J13">B12*100/$J12</f>
        <v>73.84592866150243</v>
      </c>
      <c r="C13" s="100">
        <f t="shared" si="3"/>
        <v>0.2529574250885726</v>
      </c>
      <c r="D13" s="101">
        <f t="shared" si="3"/>
        <v>1.9223263075722092</v>
      </c>
      <c r="E13" s="100">
        <f t="shared" si="3"/>
        <v>2.5956284153005464</v>
      </c>
      <c r="F13" s="101">
        <f t="shared" si="3"/>
        <v>0.6444034107968534</v>
      </c>
      <c r="G13" s="100">
        <f t="shared" si="3"/>
        <v>5.162358133669609</v>
      </c>
      <c r="H13" s="101">
        <f t="shared" si="3"/>
        <v>12.63811325286735</v>
      </c>
      <c r="I13" s="100">
        <f t="shared" si="3"/>
        <v>8.100642526872035</v>
      </c>
      <c r="J13" s="19">
        <f t="shared" si="3"/>
        <v>100</v>
      </c>
    </row>
    <row r="14" spans="1:10" ht="12.75">
      <c r="A14" s="62" t="s">
        <v>207</v>
      </c>
      <c r="B14" s="102">
        <f aca="true" t="shared" si="4" ref="B14:J14">B12/B8</f>
        <v>0.16351945668867304</v>
      </c>
      <c r="C14" s="102">
        <f t="shared" si="4"/>
        <v>0.010525165138904072</v>
      </c>
      <c r="D14" s="102">
        <f t="shared" si="4"/>
        <v>0.021873558702447858</v>
      </c>
      <c r="E14" s="102">
        <f t="shared" si="4"/>
        <v>0.058553105024764004</v>
      </c>
      <c r="F14" s="102">
        <f t="shared" si="4"/>
        <v>0.012774632273616702</v>
      </c>
      <c r="G14" s="102">
        <f t="shared" si="4"/>
        <v>0.028262575870273646</v>
      </c>
      <c r="H14" s="102">
        <f t="shared" si="4"/>
        <v>0.10700247534977424</v>
      </c>
      <c r="I14" s="102">
        <f t="shared" si="4"/>
        <v>0.13239199906766197</v>
      </c>
      <c r="J14" s="102">
        <f t="shared" si="4"/>
        <v>0.11938998407076078</v>
      </c>
    </row>
    <row r="15" spans="1:10" ht="12.75">
      <c r="A15" s="37" t="s">
        <v>208</v>
      </c>
      <c r="B15" s="44"/>
      <c r="C15" s="44"/>
      <c r="D15" s="44"/>
      <c r="E15" s="44"/>
      <c r="F15" s="44"/>
      <c r="G15" s="44"/>
      <c r="H15" s="44"/>
      <c r="I15" s="44"/>
      <c r="J15" s="42"/>
    </row>
    <row r="16" spans="1:10" ht="12.75">
      <c r="A16" s="42" t="s">
        <v>209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2.75">
      <c r="A17" s="42" t="s">
        <v>210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.75">
      <c r="A18" s="42" t="s">
        <v>211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2.75">
      <c r="A19" s="42" t="s">
        <v>212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.75">
      <c r="A20" s="42" t="s">
        <v>213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25.5" customHeight="1">
      <c r="A21" s="183" t="s">
        <v>214</v>
      </c>
      <c r="B21" s="183"/>
      <c r="C21" s="183"/>
      <c r="D21" s="183"/>
      <c r="E21" s="183"/>
      <c r="F21" s="183"/>
      <c r="G21" s="183"/>
      <c r="H21" s="183"/>
      <c r="I21" s="183"/>
      <c r="J21" s="183"/>
    </row>
    <row r="22" spans="1:10" ht="12.75">
      <c r="A22" s="42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2.7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2.7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2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2.7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>
      <c r="A31" s="42"/>
      <c r="B31" s="42"/>
      <c r="C31" s="42"/>
      <c r="D31" s="42"/>
      <c r="E31" s="42"/>
      <c r="F31" s="42"/>
      <c r="G31" s="42"/>
      <c r="H31" s="42"/>
      <c r="I31" s="42"/>
      <c r="J31" s="42"/>
    </row>
  </sheetData>
  <mergeCells count="2">
    <mergeCell ref="D4:G4"/>
    <mergeCell ref="A21:J2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esquiepa</cp:lastModifiedBy>
  <cp:lastPrinted>2009-08-31T09:10:48Z</cp:lastPrinted>
  <dcterms:created xsi:type="dcterms:W3CDTF">2002-09-18T15:45:53Z</dcterms:created>
  <dcterms:modified xsi:type="dcterms:W3CDTF">2009-11-27T15:43:55Z</dcterms:modified>
  <cp:category/>
  <cp:version/>
  <cp:contentType/>
  <cp:contentStatus/>
</cp:coreProperties>
</file>