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25" windowWidth="17130" windowHeight="7230" tabRatio="663"/>
  </bookViews>
  <sheets>
    <sheet name="TABLEAU 1" sheetId="1" r:id="rId1"/>
    <sheet name="Tableau 2" sheetId="5" r:id="rId2"/>
    <sheet name="TABLEAU 3" sheetId="2" r:id="rId3"/>
    <sheet name="TABLEAU 3 bis" sheetId="12" r:id="rId4"/>
    <sheet name="TABLEAU 4" sheetId="3" r:id="rId5"/>
    <sheet name="graf1" sheetId="8" r:id="rId6"/>
  </sheets>
  <definedNames>
    <definedName name="RTAUXACA2006" localSheetId="3">#REF!</definedName>
    <definedName name="RTAUXACA2006">#REF!</definedName>
    <definedName name="_xlnm.Print_Area" localSheetId="5">graf1!$J$10:$AE$39</definedName>
  </definedNames>
  <calcPr calcId="145621"/>
</workbook>
</file>

<file path=xl/calcChain.xml><?xml version="1.0" encoding="utf-8"?>
<calcChain xmlns="http://schemas.openxmlformats.org/spreadsheetml/2006/main">
  <c r="G18" i="3" l="1"/>
  <c r="F18" i="3"/>
  <c r="G27" i="3" l="1"/>
  <c r="G28" i="3"/>
  <c r="C28" i="3"/>
  <c r="H18" i="3"/>
  <c r="P8" i="1"/>
  <c r="Q8" i="1"/>
  <c r="Q11" i="1"/>
  <c r="N21" i="1"/>
  <c r="M21" i="1"/>
  <c r="M5" i="1"/>
  <c r="L5" i="1"/>
  <c r="K5" i="1"/>
  <c r="H5" i="1"/>
  <c r="N18" i="12" l="1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L18" i="12"/>
  <c r="L17" i="12"/>
  <c r="L16" i="12"/>
  <c r="L15" i="12"/>
  <c r="L14" i="12"/>
  <c r="L13" i="12"/>
  <c r="L12" i="12"/>
  <c r="L11" i="12"/>
  <c r="L10" i="12"/>
  <c r="L9" i="12"/>
  <c r="L7" i="12"/>
  <c r="L6" i="12"/>
  <c r="L5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P19" i="1" l="1"/>
  <c r="P13" i="1"/>
  <c r="P9" i="1"/>
  <c r="P5" i="1"/>
  <c r="O15" i="2" l="1"/>
  <c r="E16" i="1"/>
  <c r="J18" i="12"/>
  <c r="I18" i="12"/>
  <c r="H18" i="12"/>
  <c r="G18" i="12"/>
  <c r="F18" i="12"/>
  <c r="E18" i="12"/>
  <c r="C14" i="12"/>
  <c r="B14" i="12"/>
  <c r="B18" i="12" s="1"/>
  <c r="C18" i="12" l="1"/>
  <c r="O19" i="1"/>
  <c r="N19" i="1"/>
  <c r="B19" i="1"/>
  <c r="O16" i="1"/>
  <c r="N16" i="1"/>
  <c r="M16" i="1"/>
  <c r="M19" i="1" s="1"/>
  <c r="L16" i="1"/>
  <c r="L19" i="1" s="1"/>
  <c r="L21" i="1" s="1"/>
  <c r="K16" i="1"/>
  <c r="K19" i="1" s="1"/>
  <c r="H16" i="1"/>
  <c r="H19" i="1" s="1"/>
  <c r="E19" i="1"/>
  <c r="E21" i="1" s="1"/>
  <c r="C16" i="1"/>
  <c r="C19" i="1" s="1"/>
  <c r="B16" i="1"/>
  <c r="N19" i="2" l="1"/>
  <c r="M19" i="2"/>
  <c r="L19" i="2"/>
  <c r="K19" i="2"/>
  <c r="H19" i="2"/>
  <c r="E19" i="2"/>
  <c r="C19" i="2"/>
  <c r="B19" i="2"/>
  <c r="AJ8" i="8" l="1"/>
  <c r="AK8" i="8" s="1"/>
  <c r="AJ7" i="8"/>
  <c r="AK7" i="8" s="1"/>
  <c r="AJ6" i="8"/>
  <c r="AK6" i="8" s="1"/>
  <c r="AJ5" i="8"/>
  <c r="AK5" i="8" s="1"/>
  <c r="B5" i="8"/>
  <c r="Q21" i="1"/>
  <c r="Q19" i="1"/>
  <c r="Q18" i="1"/>
  <c r="Q17" i="1"/>
  <c r="Q16" i="1"/>
  <c r="Q15" i="1"/>
  <c r="Q14" i="1"/>
  <c r="Q13" i="1"/>
  <c r="Q12" i="1"/>
  <c r="Q10" i="1"/>
  <c r="Q9" i="1"/>
  <c r="Q7" i="1"/>
  <c r="Q6" i="1"/>
  <c r="Q5" i="1"/>
  <c r="I21" i="1"/>
  <c r="J21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F21" i="1"/>
  <c r="G21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P15" i="2"/>
  <c r="O16" i="2"/>
  <c r="P16" i="2" s="1"/>
  <c r="O17" i="2"/>
  <c r="P17" i="2" s="1"/>
  <c r="O18" i="2"/>
  <c r="P18" i="2" s="1"/>
  <c r="O6" i="2"/>
  <c r="P6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6" i="2"/>
  <c r="G6" i="2" s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6" i="2"/>
  <c r="H7" i="3"/>
  <c r="H8" i="3"/>
  <c r="H9" i="3"/>
  <c r="H10" i="3"/>
  <c r="H11" i="3"/>
  <c r="H12" i="3"/>
  <c r="H13" i="3"/>
  <c r="H14" i="3"/>
  <c r="H15" i="3"/>
  <c r="H16" i="3"/>
  <c r="H17" i="3"/>
  <c r="H19" i="3"/>
  <c r="H20" i="3"/>
  <c r="H21" i="3"/>
  <c r="H22" i="3"/>
  <c r="H23" i="3"/>
  <c r="H24" i="3"/>
  <c r="H25" i="3"/>
  <c r="H26" i="3"/>
  <c r="H27" i="3"/>
  <c r="H28" i="3"/>
  <c r="H29" i="3"/>
  <c r="H6" i="3"/>
  <c r="O19" i="2" l="1"/>
  <c r="P19" i="2" s="1"/>
</calcChain>
</file>

<file path=xl/sharedStrings.xml><?xml version="1.0" encoding="utf-8"?>
<sst xmlns="http://schemas.openxmlformats.org/spreadsheetml/2006/main" count="202" uniqueCount="100">
  <si>
    <t>Tableau 1 - Effectifs de l'enseignement supérieur</t>
  </si>
  <si>
    <t>France métropolitaine + DOM hors Mayotte</t>
  </si>
  <si>
    <t>Constat</t>
  </si>
  <si>
    <t>1. Les établissements assimilés sont les 2 INP, les 3 UT et les grands établissements suivants (Observatoire, Inalco, IEP Paris, Paris-Dauphine, institut de physique du Globe de Paris)</t>
  </si>
  <si>
    <t>2. Les autres formations  sont les DSCG, DCG, DNTS et DSAA</t>
  </si>
  <si>
    <t>Cursus L</t>
  </si>
  <si>
    <t>Cursus D</t>
  </si>
  <si>
    <t>(1) yc formations au diplôme d'ingénieur, de magistère, de master ingénieur, d'institut d'études politiques</t>
  </si>
  <si>
    <t>France métropolitaine +  DOM</t>
  </si>
  <si>
    <t>Cursus M (1)</t>
  </si>
  <si>
    <t>TOTAL</t>
  </si>
  <si>
    <t>Universités et établissements assimilés hors IUT (1)</t>
  </si>
  <si>
    <t xml:space="preserve">  Cursus Licence (L)</t>
  </si>
  <si>
    <t xml:space="preserve">  Cursus Master (M)</t>
  </si>
  <si>
    <t xml:space="preserve">  Cursus Doctorat (D)</t>
  </si>
  <si>
    <t>IUT (2)</t>
  </si>
  <si>
    <t xml:space="preserve">  IUT secondaire  </t>
  </si>
  <si>
    <t xml:space="preserve">  IUT tertiaire  </t>
  </si>
  <si>
    <t>CPGE (3)</t>
  </si>
  <si>
    <t>STS et autres formations (4)</t>
  </si>
  <si>
    <t xml:space="preserve">  STS production  </t>
  </si>
  <si>
    <t xml:space="preserve">  STS service  </t>
  </si>
  <si>
    <t>Ensemble des quatre principales filières (5)</t>
  </si>
  <si>
    <t>Ingénieurs (hors universitaires)</t>
  </si>
  <si>
    <t>Autres formations (6)</t>
  </si>
  <si>
    <t>Ensemble de l'enseignement supérieur HAC (7)</t>
  </si>
  <si>
    <t>Doubles inscriptions université et CPGE</t>
  </si>
  <si>
    <t>Ensemble de l'enseignement supérieur (8)</t>
  </si>
  <si>
    <t>1. Les établissements assimilés sont les 2 INP, les 3 UT et les grands établissements suivants : Observatoire, Inalco, IEP Paris, Paris-Dauphine, institut de physique du Globe de Paris.</t>
  </si>
  <si>
    <t>2. y compris formations post-DUT en 1 an</t>
  </si>
  <si>
    <t>4. Les autres formations  sont les DSCG et  DCG, les DNTS et les DSAA</t>
  </si>
  <si>
    <t>5. Universités et établissements assimilés, IUT, STS et CPGE</t>
  </si>
  <si>
    <t>6. Ecoles de commerce, d’art, d’architecture, de notariat, facultés privées, écoles paramédicales et sociales...</t>
  </si>
  <si>
    <t xml:space="preserve">7. Hors accroissement des doubles comptes licence et CPGE </t>
  </si>
  <si>
    <t>8. Ensemble y compris doubles comptes</t>
  </si>
  <si>
    <t>Universités et établissements assimilés (hors IUT) (1)</t>
  </si>
  <si>
    <t xml:space="preserve">  Droit</t>
  </si>
  <si>
    <t xml:space="preserve">  Sc.économiques, AES</t>
  </si>
  <si>
    <t xml:space="preserve">  Lettres, Sc. humaines</t>
  </si>
  <si>
    <t xml:space="preserve">  Sciences et STAPS</t>
  </si>
  <si>
    <t xml:space="preserve">  Santé</t>
  </si>
  <si>
    <t xml:space="preserve"> Ensemble  4 filières</t>
  </si>
  <si>
    <t xml:space="preserve"> IUT  </t>
  </si>
  <si>
    <t xml:space="preserve"> CPGE </t>
  </si>
  <si>
    <t xml:space="preserve"> STS et autres formations (2)  </t>
  </si>
  <si>
    <t>Flux d'entrée en première année dans les principales filières post-baccalauréat (France Métropolitaine + Dom hors Mayotte)</t>
  </si>
  <si>
    <t>Projections (scénario tendanciel)</t>
  </si>
  <si>
    <t>Source: MESRI -  SIES</t>
  </si>
  <si>
    <t>Tableau 3 bis : Comparaison avec les autres scénarios des effectifs des entrants dans l'enseignement supérieur</t>
  </si>
  <si>
    <t>Rappel Prévision S2 A (tendanciel)</t>
  </si>
  <si>
    <t>Universités et établissements assimilés (hors IUT)</t>
  </si>
  <si>
    <t xml:space="preserve"> IUT </t>
  </si>
  <si>
    <t xml:space="preserve"> STS </t>
  </si>
  <si>
    <t>S2c (annoncé)</t>
  </si>
  <si>
    <t>Ecart entre le scénario S2a et le S2b et entre le S2a et le s2c</t>
  </si>
  <si>
    <t>2018 (b-a)</t>
  </si>
  <si>
    <t>2018 (c-a)</t>
  </si>
  <si>
    <t>2019 (b-a)</t>
  </si>
  <si>
    <t>2019 (c-a)</t>
  </si>
  <si>
    <t>2020 (b-a)</t>
  </si>
  <si>
    <t>2020 (c-a)</t>
  </si>
  <si>
    <t>effectif</t>
  </si>
  <si>
    <t>en %</t>
  </si>
  <si>
    <t>variation 2017/2016</t>
  </si>
  <si>
    <t>Prévision</t>
  </si>
  <si>
    <t>variation 2026/2016</t>
  </si>
  <si>
    <t>variation 2018/2017</t>
  </si>
  <si>
    <t>Tableau 2- Taux de poursuite des bacheliers dans les principales filières de l'enseignement supérieur (1)</t>
  </si>
  <si>
    <t>France métropolitaine + DOM</t>
  </si>
  <si>
    <t>Constat (calculé hors accroissement des doublons)</t>
  </si>
  <si>
    <t>Projections (scénario tendanciel s2a)</t>
  </si>
  <si>
    <t>Bacheliers généraux dans les quatre principales filières</t>
  </si>
  <si>
    <t>IUT</t>
  </si>
  <si>
    <t xml:space="preserve">STS       </t>
  </si>
  <si>
    <t xml:space="preserve">CPGE      </t>
  </si>
  <si>
    <t>Bacheliers technologiques dans les quatre principales filières</t>
  </si>
  <si>
    <t xml:space="preserve"> Universités et établissements assimilés (hors IUT)</t>
  </si>
  <si>
    <t>Bacheliers Géné.+Techno. dans les quatre principales filières</t>
  </si>
  <si>
    <t>Bacheliers professionnels dans les quatre principales filières</t>
  </si>
  <si>
    <t>Ensemble bacheliers dans les quatre principales filières</t>
  </si>
  <si>
    <t xml:space="preserve">(1) Les 4 principales filières entrant dans le champ des projections sont  l'université, les  IUT, les STS et les CPGE. </t>
  </si>
  <si>
    <t xml:space="preserve"> France métropolitaine + DOM</t>
  </si>
  <si>
    <t>Ensemble toutes séries</t>
  </si>
  <si>
    <t>Ensemble bacheliers généraux et technologiques</t>
  </si>
  <si>
    <t>Bacheliers généraux</t>
  </si>
  <si>
    <t>Bacheliers technologiques</t>
  </si>
  <si>
    <t>Bacheliers professionnels</t>
  </si>
  <si>
    <t>Source: MESRI -  SIES pour 2018 à 2026, MEN pour la période 1994 à 2017, 2017 résutats définitifs du baccalauréat</t>
  </si>
  <si>
    <t xml:space="preserve">Tableau 3 </t>
  </si>
  <si>
    <t>Tableau 4 - Effectifs des universités et établissements assimilés hors IUT</t>
  </si>
  <si>
    <t>Source: MESRI - SIES</t>
  </si>
  <si>
    <t>Evol. 2016-2015 en %</t>
  </si>
  <si>
    <t>variation en % 2026 2016</t>
  </si>
  <si>
    <t>Projections (scénario tendanciel )</t>
  </si>
  <si>
    <t>S2b (contraint)</t>
  </si>
  <si>
    <t>Graphique 1 - Effectifs de bacheliers 1994-2017 et prévisions 2018-2026</t>
  </si>
  <si>
    <t xml:space="preserve">3. Y compris les CPGE dépendant du ministère de l'agriculture </t>
  </si>
  <si>
    <t xml:space="preserve">S2b et S2C </t>
  </si>
  <si>
    <t>nc = non calculé, les taux de poursuite des autres formations ne sont pas estimés dans le cadre des prévisions des rentrées ultérieures à 2016.</t>
  </si>
  <si>
    <t>Lecture : à la rentrée 2016, 86,1 % des bacheliers généraux de l'année se sont inscrits dans l'une des principales filières post-baccalauréat, dont 57,5 % à l'université hors IUT, 12,4 % en CPGE, 10,5 % en IUT et 6,5 % en STS. Ces pourcentages incluent les inscriptions multiples d'un étudiant.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</si>
</sst>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#\.##0;#\.##0;#\.##0;&quot; &quot;@\ \ "/>
    <numFmt numFmtId="165" formatCode="#,##0_)"/>
    <numFmt numFmtId="166" formatCode="0.0%_)"/>
    <numFmt numFmtId="167" formatCode="0.0"/>
    <numFmt numFmtId="168" formatCode="#,##0.0"/>
    <numFmt numFmtId="169" formatCode="0.0_)"/>
    <numFmt numFmtId="170" formatCode="#\.##0;#\.##0;#\.##0;&quot;   &quot;@\ \ "/>
    <numFmt numFmtId="171" formatCode="0.00_)"/>
    <numFmt numFmtId="172" formatCode="0.0%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i/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9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8" fillId="0" borderId="0"/>
    <xf numFmtId="9" fontId="27" fillId="0" borderId="0" applyFont="0" applyFill="0" applyBorder="0" applyAlignment="0" applyProtection="0"/>
  </cellStyleXfs>
  <cellXfs count="339">
    <xf numFmtId="0" fontId="0" fillId="0" borderId="0" xfId="0"/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0" fontId="3" fillId="2" borderId="0" xfId="0" applyFont="1" applyFill="1"/>
    <xf numFmtId="3" fontId="3" fillId="2" borderId="0" xfId="0" applyNumberFormat="1" applyFont="1" applyFill="1"/>
    <xf numFmtId="166" fontId="3" fillId="2" borderId="0" xfId="0" applyNumberFormat="1" applyFont="1" applyFill="1" applyBorder="1"/>
    <xf numFmtId="165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4" xfId="0" applyBorder="1"/>
    <xf numFmtId="0" fontId="0" fillId="0" borderId="8" xfId="0" applyBorder="1"/>
    <xf numFmtId="3" fontId="0" fillId="0" borderId="0" xfId="0" applyNumberFormat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164" fontId="3" fillId="4" borderId="0" xfId="1" applyNumberFormat="1" applyFont="1" applyFill="1" applyBorder="1" applyProtection="1">
      <protection locked="0"/>
    </xf>
    <xf numFmtId="164" fontId="2" fillId="4" borderId="0" xfId="0" applyNumberFormat="1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3" fontId="3" fillId="4" borderId="0" xfId="0" applyNumberFormat="1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/>
    <xf numFmtId="0" fontId="10" fillId="2" borderId="0" xfId="0" applyFont="1" applyFill="1" applyBorder="1"/>
    <xf numFmtId="0" fontId="9" fillId="5" borderId="5" xfId="0" applyFont="1" applyFill="1" applyBorder="1" applyAlignment="1">
      <alignment horizontal="center"/>
    </xf>
    <xf numFmtId="164" fontId="10" fillId="2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/>
      <protection locked="0"/>
    </xf>
    <xf numFmtId="164" fontId="13" fillId="0" borderId="7" xfId="0" quotePrefix="1" applyNumberFormat="1" applyFont="1" applyFill="1" applyBorder="1" applyAlignment="1" applyProtection="1">
      <alignment horizontal="left"/>
      <protection locked="0"/>
    </xf>
    <xf numFmtId="164" fontId="13" fillId="2" borderId="7" xfId="0" quotePrefix="1" applyNumberFormat="1" applyFont="1" applyFill="1" applyBorder="1" applyAlignment="1" applyProtection="1">
      <alignment horizontal="left"/>
      <protection locked="0"/>
    </xf>
    <xf numFmtId="164" fontId="12" fillId="2" borderId="7" xfId="0" applyNumberFormat="1" applyFont="1" applyFill="1" applyBorder="1" applyAlignment="1" applyProtection="1">
      <alignment horizontal="left"/>
      <protection locked="0"/>
    </xf>
    <xf numFmtId="164" fontId="13" fillId="2" borderId="7" xfId="0" quotePrefix="1" applyNumberFormat="1" applyFont="1" applyFill="1" applyBorder="1" applyAlignment="1">
      <alignment horizontal="left"/>
    </xf>
    <xf numFmtId="164" fontId="12" fillId="2" borderId="7" xfId="0" quotePrefix="1" applyNumberFormat="1" applyFont="1" applyFill="1" applyBorder="1" applyAlignment="1" applyProtection="1">
      <alignment horizontal="left"/>
      <protection locked="0"/>
    </xf>
    <xf numFmtId="0" fontId="13" fillId="2" borderId="7" xfId="0" quotePrefix="1" applyFont="1" applyFill="1" applyBorder="1"/>
    <xf numFmtId="0" fontId="14" fillId="2" borderId="8" xfId="0" applyFont="1" applyFill="1" applyBorder="1"/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wrapText="1"/>
      <protection locked="0"/>
    </xf>
    <xf numFmtId="3" fontId="15" fillId="2" borderId="0" xfId="0" applyNumberFormat="1" applyFont="1" applyFill="1" applyAlignment="1" applyProtection="1">
      <alignment wrapText="1"/>
      <protection locked="0"/>
    </xf>
    <xf numFmtId="166" fontId="15" fillId="2" borderId="0" xfId="0" applyNumberFormat="1" applyFont="1" applyFill="1" applyBorder="1" applyProtection="1">
      <protection locked="0"/>
    </xf>
    <xf numFmtId="3" fontId="15" fillId="2" borderId="0" xfId="0" applyNumberFormat="1" applyFont="1" applyFill="1" applyProtection="1">
      <protection locked="0"/>
    </xf>
    <xf numFmtId="165" fontId="15" fillId="2" borderId="0" xfId="0" applyNumberFormat="1" applyFont="1" applyFill="1" applyProtection="1">
      <protection locked="0"/>
    </xf>
    <xf numFmtId="0" fontId="15" fillId="2" borderId="0" xfId="0" applyFont="1" applyFill="1" applyAlignment="1" applyProtection="1">
      <alignment horizontal="left"/>
      <protection locked="0"/>
    </xf>
    <xf numFmtId="3" fontId="8" fillId="0" borderId="3" xfId="0" applyNumberFormat="1" applyFont="1" applyFill="1" applyBorder="1" applyAlignment="1">
      <alignment horizontal="right"/>
    </xf>
    <xf numFmtId="3" fontId="8" fillId="0" borderId="12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19" fillId="3" borderId="15" xfId="0" applyNumberFormat="1" applyFont="1" applyFill="1" applyBorder="1"/>
    <xf numFmtId="3" fontId="19" fillId="3" borderId="6" xfId="0" applyNumberFormat="1" applyFont="1" applyFill="1" applyBorder="1"/>
    <xf numFmtId="3" fontId="19" fillId="6" borderId="15" xfId="0" applyNumberFormat="1" applyFont="1" applyFill="1" applyBorder="1"/>
    <xf numFmtId="3" fontId="19" fillId="6" borderId="5" xfId="0" applyNumberFormat="1" applyFont="1" applyFill="1" applyBorder="1"/>
    <xf numFmtId="3" fontId="20" fillId="5" borderId="14" xfId="0" applyNumberFormat="1" applyFont="1" applyFill="1" applyBorder="1" applyAlignment="1">
      <alignment horizontal="right"/>
    </xf>
    <xf numFmtId="3" fontId="20" fillId="5" borderId="0" xfId="0" applyNumberFormat="1" applyFont="1" applyFill="1" applyBorder="1" applyAlignment="1">
      <alignment horizontal="right"/>
    </xf>
    <xf numFmtId="3" fontId="9" fillId="2" borderId="14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3" fontId="16" fillId="5" borderId="14" xfId="0" applyNumberFormat="1" applyFont="1" applyFill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10" fillId="2" borderId="14" xfId="0" applyNumberFormat="1" applyFont="1" applyFill="1" applyBorder="1" applyAlignment="1">
      <alignment horizontal="right"/>
    </xf>
    <xf numFmtId="3" fontId="10" fillId="2" borderId="2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164" fontId="10" fillId="2" borderId="15" xfId="0" applyNumberFormat="1" applyFont="1" applyFill="1" applyBorder="1"/>
    <xf numFmtId="0" fontId="10" fillId="2" borderId="14" xfId="0" applyFont="1" applyFill="1" applyBorder="1"/>
    <xf numFmtId="0" fontId="9" fillId="2" borderId="15" xfId="0" applyFont="1" applyFill="1" applyBorder="1"/>
    <xf numFmtId="164" fontId="10" fillId="2" borderId="14" xfId="0" applyNumberFormat="1" applyFont="1" applyFill="1" applyBorder="1"/>
    <xf numFmtId="0" fontId="9" fillId="2" borderId="14" xfId="0" applyFont="1" applyFill="1" applyBorder="1"/>
    <xf numFmtId="164" fontId="10" fillId="2" borderId="13" xfId="0" applyNumberFormat="1" applyFont="1" applyFill="1" applyBorder="1"/>
    <xf numFmtId="0" fontId="17" fillId="2" borderId="15" xfId="0" applyFont="1" applyFill="1" applyBorder="1" applyAlignment="1">
      <alignment horizontal="left" wrapText="1"/>
    </xf>
    <xf numFmtId="164" fontId="18" fillId="2" borderId="14" xfId="0" quotePrefix="1" applyNumberFormat="1" applyFont="1" applyFill="1" applyBorder="1" applyAlignment="1">
      <alignment horizontal="left"/>
    </xf>
    <xf numFmtId="164" fontId="18" fillId="2" borderId="14" xfId="0" quotePrefix="1" applyNumberFormat="1" applyFont="1" applyFill="1" applyBorder="1"/>
    <xf numFmtId="0" fontId="17" fillId="2" borderId="14" xfId="0" applyFont="1" applyFill="1" applyBorder="1"/>
    <xf numFmtId="0" fontId="18" fillId="2" borderId="14" xfId="0" quotePrefix="1" applyFont="1" applyFill="1" applyBorder="1"/>
    <xf numFmtId="0" fontId="18" fillId="2" borderId="13" xfId="0" quotePrefix="1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21" fillId="0" borderId="0" xfId="0" applyFont="1" applyFill="1"/>
    <xf numFmtId="3" fontId="0" fillId="0" borderId="0" xfId="0" applyNumberFormat="1" applyBorder="1"/>
    <xf numFmtId="168" fontId="22" fillId="3" borderId="15" xfId="0" applyNumberFormat="1" applyFont="1" applyFill="1" applyBorder="1"/>
    <xf numFmtId="168" fontId="22" fillId="3" borderId="14" xfId="0" applyNumberFormat="1" applyFont="1" applyFill="1" applyBorder="1"/>
    <xf numFmtId="168" fontId="22" fillId="6" borderId="15" xfId="0" applyNumberFormat="1" applyFont="1" applyFill="1" applyBorder="1"/>
    <xf numFmtId="168" fontId="22" fillId="6" borderId="14" xfId="0" applyNumberFormat="1" applyFont="1" applyFill="1" applyBorder="1"/>
    <xf numFmtId="168" fontId="22" fillId="5" borderId="15" xfId="0" applyNumberFormat="1" applyFont="1" applyFill="1" applyBorder="1"/>
    <xf numFmtId="168" fontId="22" fillId="5" borderId="14" xfId="0" applyNumberFormat="1" applyFont="1" applyFill="1" applyBorder="1"/>
    <xf numFmtId="0" fontId="3" fillId="4" borderId="7" xfId="0" applyFont="1" applyFill="1" applyBorder="1" applyProtection="1">
      <protection locked="0"/>
    </xf>
    <xf numFmtId="0" fontId="14" fillId="2" borderId="7" xfId="0" applyFont="1" applyFill="1" applyBorder="1"/>
    <xf numFmtId="164" fontId="17" fillId="2" borderId="0" xfId="1" quotePrefix="1" applyNumberFormat="1" applyFont="1" applyFill="1" applyAlignment="1"/>
    <xf numFmtId="0" fontId="15" fillId="0" borderId="0" xfId="1" applyFont="1"/>
    <xf numFmtId="0" fontId="15" fillId="0" borderId="0" xfId="1" applyFont="1" applyFill="1"/>
    <xf numFmtId="164" fontId="15" fillId="2" borderId="0" xfId="1" applyNumberFormat="1" applyFont="1" applyFill="1"/>
    <xf numFmtId="0" fontId="15" fillId="2" borderId="5" xfId="1" applyFont="1" applyFill="1" applyBorder="1"/>
    <xf numFmtId="164" fontId="15" fillId="2" borderId="0" xfId="1" applyNumberFormat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164" fontId="25" fillId="2" borderId="4" xfId="1" applyNumberFormat="1" applyFont="1" applyFill="1" applyBorder="1" applyAlignment="1"/>
    <xf numFmtId="169" fontId="25" fillId="2" borderId="5" xfId="1" applyNumberFormat="1" applyFont="1" applyFill="1" applyBorder="1"/>
    <xf numFmtId="170" fontId="25" fillId="2" borderId="7" xfId="1" applyNumberFormat="1" applyFont="1" applyFill="1" applyBorder="1" applyAlignment="1">
      <alignment horizontal="left"/>
    </xf>
    <xf numFmtId="169" fontId="25" fillId="2" borderId="0" xfId="1" applyNumberFormat="1" applyFont="1" applyFill="1" applyBorder="1"/>
    <xf numFmtId="164" fontId="15" fillId="2" borderId="7" xfId="0" quotePrefix="1" applyNumberFormat="1" applyFont="1" applyFill="1" applyBorder="1" applyAlignment="1">
      <alignment horizontal="left"/>
    </xf>
    <xf numFmtId="169" fontId="15" fillId="2" borderId="0" xfId="1" applyNumberFormat="1" applyFont="1" applyFill="1" applyBorder="1"/>
    <xf numFmtId="164" fontId="15" fillId="2" borderId="7" xfId="0" quotePrefix="1" applyNumberFormat="1" applyFont="1" applyFill="1" applyBorder="1"/>
    <xf numFmtId="170" fontId="25" fillId="2" borderId="7" xfId="1" applyNumberFormat="1" applyFont="1" applyFill="1" applyBorder="1"/>
    <xf numFmtId="170" fontId="25" fillId="2" borderId="8" xfId="1" applyNumberFormat="1" applyFont="1" applyFill="1" applyBorder="1"/>
    <xf numFmtId="169" fontId="25" fillId="2" borderId="1" xfId="1" applyNumberFormat="1" applyFont="1" applyFill="1" applyBorder="1"/>
    <xf numFmtId="164" fontId="25" fillId="2" borderId="0" xfId="1" applyNumberFormat="1" applyFont="1" applyFill="1" applyBorder="1" applyAlignment="1"/>
    <xf numFmtId="170" fontId="25" fillId="2" borderId="0" xfId="1" applyNumberFormat="1" applyFont="1" applyFill="1" applyBorder="1" applyAlignment="1">
      <alignment horizontal="left"/>
    </xf>
    <xf numFmtId="164" fontId="15" fillId="2" borderId="0" xfId="0" quotePrefix="1" applyNumberFormat="1" applyFont="1" applyFill="1" applyBorder="1" applyAlignment="1">
      <alignment horizontal="left"/>
    </xf>
    <xf numFmtId="164" fontId="15" fillId="2" borderId="0" xfId="0" quotePrefix="1" applyNumberFormat="1" applyFont="1" applyFill="1" applyBorder="1"/>
    <xf numFmtId="170" fontId="25" fillId="2" borderId="0" xfId="1" applyNumberFormat="1" applyFont="1" applyFill="1" applyBorder="1"/>
    <xf numFmtId="170" fontId="25" fillId="2" borderId="1" xfId="1" applyNumberFormat="1" applyFont="1" applyFill="1" applyBorder="1"/>
    <xf numFmtId="170" fontId="15" fillId="2" borderId="0" xfId="1" quotePrefix="1" applyNumberFormat="1" applyFont="1" applyFill="1" applyBorder="1" applyAlignment="1">
      <alignment horizontal="left"/>
    </xf>
    <xf numFmtId="169" fontId="25" fillId="2" borderId="0" xfId="1" applyNumberFormat="1" applyFont="1" applyFill="1" applyBorder="1" applyAlignment="1">
      <alignment horizontal="right"/>
    </xf>
    <xf numFmtId="169" fontId="25" fillId="0" borderId="0" xfId="1" applyNumberFormat="1" applyFont="1" applyFill="1" applyBorder="1" applyAlignment="1">
      <alignment horizontal="right"/>
    </xf>
    <xf numFmtId="0" fontId="26" fillId="2" borderId="0" xfId="0" applyFont="1" applyFill="1" applyAlignment="1">
      <alignment horizontal="left" vertical="center"/>
    </xf>
    <xf numFmtId="0" fontId="15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169" fontId="25" fillId="5" borderId="5" xfId="1" applyNumberFormat="1" applyFont="1" applyFill="1" applyBorder="1"/>
    <xf numFmtId="169" fontId="25" fillId="5" borderId="0" xfId="1" applyNumberFormat="1" applyFont="1" applyFill="1" applyBorder="1"/>
    <xf numFmtId="169" fontId="15" fillId="5" borderId="0" xfId="1" applyNumberFormat="1" applyFont="1" applyFill="1" applyBorder="1"/>
    <xf numFmtId="169" fontId="25" fillId="5" borderId="1" xfId="1" applyNumberFormat="1" applyFont="1" applyFill="1" applyBorder="1"/>
    <xf numFmtId="171" fontId="25" fillId="5" borderId="1" xfId="1" applyNumberFormat="1" applyFont="1" applyFill="1" applyBorder="1"/>
    <xf numFmtId="169" fontId="25" fillId="5" borderId="6" xfId="1" applyNumberFormat="1" applyFont="1" applyFill="1" applyBorder="1"/>
    <xf numFmtId="169" fontId="25" fillId="5" borderId="2" xfId="1" applyNumberFormat="1" applyFont="1" applyFill="1" applyBorder="1"/>
    <xf numFmtId="169" fontId="15" fillId="5" borderId="2" xfId="1" applyNumberFormat="1" applyFont="1" applyFill="1" applyBorder="1"/>
    <xf numFmtId="169" fontId="25" fillId="5" borderId="9" xfId="1" applyNumberFormat="1" applyFont="1" applyFill="1" applyBorder="1"/>
    <xf numFmtId="171" fontId="25" fillId="5" borderId="9" xfId="1" applyNumberFormat="1" applyFont="1" applyFill="1" applyBorder="1"/>
    <xf numFmtId="0" fontId="25" fillId="0" borderId="7" xfId="1" applyFont="1" applyFill="1" applyBorder="1" applyAlignment="1">
      <alignment horizontal="center" vertical="center"/>
    </xf>
    <xf numFmtId="169" fontId="25" fillId="2" borderId="4" xfId="1" applyNumberFormat="1" applyFont="1" applyFill="1" applyBorder="1"/>
    <xf numFmtId="169" fontId="25" fillId="2" borderId="6" xfId="1" applyNumberFormat="1" applyFont="1" applyFill="1" applyBorder="1"/>
    <xf numFmtId="169" fontId="25" fillId="2" borderId="7" xfId="1" applyNumberFormat="1" applyFont="1" applyFill="1" applyBorder="1"/>
    <xf numFmtId="169" fontId="25" fillId="2" borderId="2" xfId="1" applyNumberFormat="1" applyFont="1" applyFill="1" applyBorder="1"/>
    <xf numFmtId="169" fontId="15" fillId="2" borderId="7" xfId="1" applyNumberFormat="1" applyFont="1" applyFill="1" applyBorder="1"/>
    <xf numFmtId="169" fontId="15" fillId="0" borderId="2" xfId="1" applyNumberFormat="1" applyFont="1" applyFill="1" applyBorder="1"/>
    <xf numFmtId="169" fontId="25" fillId="0" borderId="2" xfId="1" applyNumberFormat="1" applyFont="1" applyFill="1" applyBorder="1"/>
    <xf numFmtId="169" fontId="25" fillId="2" borderId="8" xfId="1" applyNumberFormat="1" applyFont="1" applyFill="1" applyBorder="1"/>
    <xf numFmtId="169" fontId="25" fillId="0" borderId="9" xfId="1" applyNumberFormat="1" applyFont="1" applyFill="1" applyBorder="1"/>
    <xf numFmtId="171" fontId="25" fillId="0" borderId="9" xfId="1" applyNumberFormat="1" applyFont="1" applyFill="1" applyBorder="1"/>
    <xf numFmtId="172" fontId="0" fillId="0" borderId="0" xfId="2" applyNumberFormat="1" applyFont="1"/>
    <xf numFmtId="164" fontId="3" fillId="2" borderId="0" xfId="0" applyNumberFormat="1" applyFont="1" applyFill="1"/>
    <xf numFmtId="1" fontId="0" fillId="0" borderId="0" xfId="0" applyNumberFormat="1"/>
    <xf numFmtId="1" fontId="17" fillId="0" borderId="0" xfId="0" applyNumberFormat="1" applyFont="1"/>
    <xf numFmtId="0" fontId="30" fillId="0" borderId="0" xfId="0" applyFont="1" applyAlignment="1">
      <alignment wrapText="1"/>
    </xf>
    <xf numFmtId="3" fontId="31" fillId="0" borderId="0" xfId="0" applyNumberFormat="1" applyFont="1"/>
    <xf numFmtId="1" fontId="0" fillId="0" borderId="0" xfId="2" applyNumberFormat="1" applyFont="1"/>
    <xf numFmtId="0" fontId="30" fillId="0" borderId="0" xfId="0" applyFont="1"/>
    <xf numFmtId="172" fontId="31" fillId="0" borderId="0" xfId="2" applyNumberFormat="1" applyFont="1"/>
    <xf numFmtId="10" fontId="0" fillId="0" borderId="0" xfId="2" applyNumberFormat="1" applyFont="1"/>
    <xf numFmtId="0" fontId="4" fillId="0" borderId="0" xfId="0" applyFont="1"/>
    <xf numFmtId="0" fontId="32" fillId="0" borderId="0" xfId="0" applyFont="1"/>
    <xf numFmtId="3" fontId="32" fillId="0" borderId="0" xfId="0" applyNumberFormat="1" applyFont="1" applyBorder="1"/>
    <xf numFmtId="165" fontId="32" fillId="0" borderId="0" xfId="0" applyNumberFormat="1" applyFont="1" applyBorder="1"/>
    <xf numFmtId="165" fontId="33" fillId="0" borderId="0" xfId="0" applyNumberFormat="1" applyFont="1" applyBorder="1" applyAlignment="1">
      <alignment vertical="center"/>
    </xf>
    <xf numFmtId="0" fontId="29" fillId="2" borderId="0" xfId="0" applyFont="1" applyFill="1" applyAlignment="1">
      <alignment horizontal="left" vertical="top"/>
    </xf>
    <xf numFmtId="0" fontId="0" fillId="0" borderId="0" xfId="0" applyBorder="1"/>
    <xf numFmtId="0" fontId="34" fillId="0" borderId="0" xfId="0" applyFon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" xfId="0" applyBorder="1"/>
    <xf numFmtId="168" fontId="3" fillId="2" borderId="0" xfId="0" applyNumberFormat="1" applyFont="1" applyFill="1"/>
    <xf numFmtId="0" fontId="12" fillId="0" borderId="10" xfId="0" applyFont="1" applyFill="1" applyBorder="1" applyAlignment="1" applyProtection="1">
      <alignment horizontal="left" wrapText="1"/>
      <protection locked="0"/>
    </xf>
    <xf numFmtId="169" fontId="25" fillId="5" borderId="4" xfId="1" applyNumberFormat="1" applyFont="1" applyFill="1" applyBorder="1"/>
    <xf numFmtId="169" fontId="25" fillId="5" borderId="7" xfId="1" applyNumberFormat="1" applyFont="1" applyFill="1" applyBorder="1"/>
    <xf numFmtId="169" fontId="15" fillId="5" borderId="7" xfId="1" applyNumberFormat="1" applyFont="1" applyFill="1" applyBorder="1"/>
    <xf numFmtId="169" fontId="25" fillId="5" borderId="8" xfId="1" applyNumberFormat="1" applyFont="1" applyFill="1" applyBorder="1"/>
    <xf numFmtId="3" fontId="0" fillId="0" borderId="5" xfId="0" applyNumberFormat="1" applyBorder="1"/>
    <xf numFmtId="0" fontId="0" fillId="0" borderId="6" xfId="0" applyBorder="1"/>
    <xf numFmtId="0" fontId="3" fillId="0" borderId="0" xfId="0" applyFont="1" applyBorder="1"/>
    <xf numFmtId="0" fontId="32" fillId="0" borderId="0" xfId="0" applyFont="1" applyBorder="1"/>
    <xf numFmtId="0" fontId="0" fillId="0" borderId="2" xfId="0" applyBorder="1"/>
    <xf numFmtId="0" fontId="29" fillId="2" borderId="0" xfId="0" applyFont="1" applyFill="1" applyBorder="1" applyAlignment="1">
      <alignment horizontal="left" vertical="top"/>
    </xf>
    <xf numFmtId="0" fontId="0" fillId="0" borderId="9" xfId="0" applyBorder="1"/>
    <xf numFmtId="164" fontId="12" fillId="2" borderId="10" xfId="0" applyNumberFormat="1" applyFont="1" applyFill="1" applyBorder="1" applyAlignment="1" applyProtection="1">
      <alignment horizontal="left"/>
      <protection locked="0"/>
    </xf>
    <xf numFmtId="165" fontId="35" fillId="0" borderId="7" xfId="0" applyNumberFormat="1" applyFont="1" applyFill="1" applyBorder="1" applyAlignment="1" applyProtection="1">
      <alignment horizontal="right"/>
      <protection locked="0"/>
    </xf>
    <xf numFmtId="165" fontId="35" fillId="0" borderId="14" xfId="0" applyNumberFormat="1" applyFont="1" applyFill="1" applyBorder="1" applyAlignment="1" applyProtection="1">
      <alignment horizontal="right"/>
      <protection locked="0"/>
    </xf>
    <xf numFmtId="165" fontId="35" fillId="6" borderId="14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 applyProtection="1">
      <alignment horizontal="right"/>
      <protection locked="0"/>
    </xf>
    <xf numFmtId="165" fontId="36" fillId="0" borderId="14" xfId="0" applyNumberFormat="1" applyFont="1" applyFill="1" applyBorder="1" applyAlignment="1" applyProtection="1">
      <alignment horizontal="right"/>
      <protection locked="0"/>
    </xf>
    <xf numFmtId="165" fontId="36" fillId="6" borderId="14" xfId="0" applyNumberFormat="1" applyFont="1" applyFill="1" applyBorder="1" applyAlignment="1" applyProtection="1">
      <alignment horizontal="right"/>
      <protection locked="0"/>
    </xf>
    <xf numFmtId="165" fontId="37" fillId="0" borderId="7" xfId="0" applyNumberFormat="1" applyFont="1" applyFill="1" applyBorder="1" applyAlignment="1" applyProtection="1">
      <alignment horizontal="right"/>
      <protection locked="0"/>
    </xf>
    <xf numFmtId="165" fontId="37" fillId="0" borderId="14" xfId="0" applyNumberFormat="1" applyFont="1" applyFill="1" applyBorder="1" applyAlignment="1" applyProtection="1">
      <alignment horizontal="right"/>
      <protection locked="0"/>
    </xf>
    <xf numFmtId="165" fontId="37" fillId="6" borderId="14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6" fillId="0" borderId="3" xfId="0" applyNumberFormat="1" applyFont="1" applyFill="1" applyBorder="1" applyAlignment="1" applyProtection="1">
      <alignment horizontal="right"/>
      <protection locked="0"/>
    </xf>
    <xf numFmtId="0" fontId="11" fillId="0" borderId="1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11" fillId="5" borderId="15" xfId="0" applyFont="1" applyFill="1" applyBorder="1" applyAlignment="1">
      <alignment horizontal="center"/>
    </xf>
    <xf numFmtId="3" fontId="23" fillId="5" borderId="15" xfId="0" applyNumberFormat="1" applyFont="1" applyFill="1" applyBorder="1"/>
    <xf numFmtId="3" fontId="23" fillId="5" borderId="14" xfId="0" applyNumberFormat="1" applyFont="1" applyFill="1" applyBorder="1"/>
    <xf numFmtId="164" fontId="12" fillId="0" borderId="10" xfId="0" applyNumberFormat="1" applyFont="1" applyFill="1" applyBorder="1" applyAlignment="1" applyProtection="1">
      <alignment horizontal="left"/>
      <protection locked="0"/>
    </xf>
    <xf numFmtId="0" fontId="38" fillId="0" borderId="0" xfId="0" applyFont="1"/>
    <xf numFmtId="0" fontId="7" fillId="0" borderId="0" xfId="0" applyFont="1" applyFill="1" applyBorder="1"/>
    <xf numFmtId="172" fontId="0" fillId="0" borderId="0" xfId="0" applyNumberFormat="1"/>
    <xf numFmtId="10" fontId="0" fillId="0" borderId="0" xfId="0" applyNumberFormat="1"/>
    <xf numFmtId="0" fontId="18" fillId="0" borderId="10" xfId="0" applyFont="1" applyBorder="1"/>
    <xf numFmtId="3" fontId="13" fillId="0" borderId="10" xfId="0" applyNumberFormat="1" applyFont="1" applyBorder="1"/>
    <xf numFmtId="3" fontId="13" fillId="0" borderId="11" xfId="0" applyNumberFormat="1" applyFont="1" applyBorder="1"/>
    <xf numFmtId="165" fontId="13" fillId="0" borderId="10" xfId="0" applyNumberFormat="1" applyFont="1" applyBorder="1"/>
    <xf numFmtId="165" fontId="13" fillId="0" borderId="11" xfId="0" applyNumberFormat="1" applyFont="1" applyBorder="1"/>
    <xf numFmtId="0" fontId="18" fillId="0" borderId="0" xfId="0" applyFont="1"/>
    <xf numFmtId="3" fontId="13" fillId="0" borderId="7" xfId="0" applyNumberFormat="1" applyFont="1" applyBorder="1"/>
    <xf numFmtId="3" fontId="13" fillId="0" borderId="2" xfId="0" applyNumberFormat="1" applyFont="1" applyBorder="1"/>
    <xf numFmtId="165" fontId="13" fillId="0" borderId="7" xfId="0" applyNumberFormat="1" applyFont="1" applyBorder="1"/>
    <xf numFmtId="165" fontId="13" fillId="0" borderId="2" xfId="0" applyNumberFormat="1" applyFont="1" applyBorder="1"/>
    <xf numFmtId="0" fontId="17" fillId="0" borderId="10" xfId="0" applyFont="1" applyBorder="1"/>
    <xf numFmtId="3" fontId="12" fillId="0" borderId="10" xfId="0" applyNumberFormat="1" applyFont="1" applyBorder="1"/>
    <xf numFmtId="165" fontId="12" fillId="0" borderId="10" xfId="0" applyNumberFormat="1" applyFont="1" applyBorder="1"/>
    <xf numFmtId="165" fontId="12" fillId="0" borderId="11" xfId="0" applyNumberFormat="1" applyFont="1" applyBorder="1"/>
    <xf numFmtId="3" fontId="13" fillId="0" borderId="12" xfId="0" applyNumberFormat="1" applyFont="1" applyBorder="1"/>
    <xf numFmtId="3" fontId="13" fillId="0" borderId="0" xfId="0" applyNumberFormat="1" applyFont="1" applyBorder="1"/>
    <xf numFmtId="168" fontId="35" fillId="3" borderId="7" xfId="0" applyNumberFormat="1" applyFont="1" applyFill="1" applyBorder="1"/>
    <xf numFmtId="3" fontId="35" fillId="5" borderId="2" xfId="0" applyNumberFormat="1" applyFont="1" applyFill="1" applyBorder="1"/>
    <xf numFmtId="4" fontId="35" fillId="6" borderId="7" xfId="0" applyNumberFormat="1" applyFont="1" applyFill="1" applyBorder="1"/>
    <xf numFmtId="168" fontId="35" fillId="5" borderId="7" xfId="0" applyNumberFormat="1" applyFont="1" applyFill="1" applyBorder="1"/>
    <xf numFmtId="168" fontId="35" fillId="5" borderId="14" xfId="0" applyNumberFormat="1" applyFont="1" applyFill="1" applyBorder="1"/>
    <xf numFmtId="164" fontId="13" fillId="2" borderId="7" xfId="0" applyNumberFormat="1" applyFont="1" applyFill="1" applyBorder="1" applyAlignment="1" applyProtection="1">
      <alignment horizontal="left"/>
      <protection locked="0"/>
    </xf>
    <xf numFmtId="168" fontId="35" fillId="6" borderId="7" xfId="0" applyNumberFormat="1" applyFont="1" applyFill="1" applyBorder="1"/>
    <xf numFmtId="165" fontId="36" fillId="0" borderId="10" xfId="0" applyNumberFormat="1" applyFont="1" applyFill="1" applyBorder="1" applyAlignment="1" applyProtection="1">
      <alignment horizontal="right"/>
      <protection locked="0"/>
    </xf>
    <xf numFmtId="168" fontId="35" fillId="3" borderId="10" xfId="0" applyNumberFormat="1" applyFont="1" applyFill="1" applyBorder="1"/>
    <xf numFmtId="165" fontId="36" fillId="5" borderId="3" xfId="0" applyNumberFormat="1" applyFont="1" applyFill="1" applyBorder="1" applyAlignment="1" applyProtection="1">
      <alignment horizontal="right"/>
      <protection locked="0"/>
    </xf>
    <xf numFmtId="3" fontId="35" fillId="5" borderId="11" xfId="0" applyNumberFormat="1" applyFont="1" applyFill="1" applyBorder="1"/>
    <xf numFmtId="168" fontId="35" fillId="6" borderId="10" xfId="0" applyNumberFormat="1" applyFont="1" applyFill="1" applyBorder="1"/>
    <xf numFmtId="168" fontId="35" fillId="5" borderId="10" xfId="0" applyNumberFormat="1" applyFont="1" applyFill="1" applyBorder="1"/>
    <xf numFmtId="168" fontId="35" fillId="5" borderId="3" xfId="0" applyNumberFormat="1" applyFont="1" applyFill="1" applyBorder="1"/>
    <xf numFmtId="165" fontId="36" fillId="5" borderId="10" xfId="0" applyNumberFormat="1" applyFont="1" applyFill="1" applyBorder="1" applyAlignment="1" applyProtection="1">
      <alignment horizontal="right"/>
      <protection locked="0"/>
    </xf>
    <xf numFmtId="3" fontId="35" fillId="5" borderId="3" xfId="0" applyNumberFormat="1" applyFont="1" applyFill="1" applyBorder="1"/>
    <xf numFmtId="3" fontId="36" fillId="6" borderId="3" xfId="0" applyNumberFormat="1" applyFont="1" applyFill="1" applyBorder="1" applyAlignment="1" applyProtection="1">
      <alignment horizontal="right"/>
      <protection locked="0"/>
    </xf>
    <xf numFmtId="168" fontId="10" fillId="3" borderId="14" xfId="0" applyNumberFormat="1" applyFont="1" applyFill="1" applyBorder="1"/>
    <xf numFmtId="3" fontId="9" fillId="5" borderId="14" xfId="0" applyNumberFormat="1" applyFont="1" applyFill="1" applyBorder="1" applyAlignment="1">
      <alignment horizontal="right"/>
    </xf>
    <xf numFmtId="3" fontId="13" fillId="5" borderId="14" xfId="0" applyNumberFormat="1" applyFont="1" applyFill="1" applyBorder="1"/>
    <xf numFmtId="168" fontId="10" fillId="6" borderId="14" xfId="0" applyNumberFormat="1" applyFont="1" applyFill="1" applyBorder="1"/>
    <xf numFmtId="168" fontId="10" fillId="5" borderId="14" xfId="0" applyNumberFormat="1" applyFont="1" applyFill="1" applyBorder="1"/>
    <xf numFmtId="3" fontId="9" fillId="5" borderId="0" xfId="0" applyNumberFormat="1" applyFont="1" applyFill="1" applyBorder="1" applyAlignment="1">
      <alignment horizontal="right"/>
    </xf>
    <xf numFmtId="3" fontId="9" fillId="5" borderId="7" xfId="0" applyNumberFormat="1" applyFont="1" applyFill="1" applyBorder="1" applyAlignment="1">
      <alignment horizontal="right"/>
    </xf>
    <xf numFmtId="3" fontId="10" fillId="5" borderId="14" xfId="0" applyNumberFormat="1" applyFont="1" applyFill="1" applyBorder="1" applyAlignment="1">
      <alignment horizontal="right"/>
    </xf>
    <xf numFmtId="3" fontId="10" fillId="5" borderId="0" xfId="0" applyNumberFormat="1" applyFont="1" applyFill="1" applyBorder="1" applyAlignment="1">
      <alignment horizontal="right"/>
    </xf>
    <xf numFmtId="0" fontId="17" fillId="2" borderId="3" xfId="0" applyFont="1" applyFill="1" applyBorder="1"/>
    <xf numFmtId="3" fontId="9" fillId="2" borderId="3" xfId="0" applyNumberFormat="1" applyFont="1" applyFill="1" applyBorder="1" applyAlignment="1">
      <alignment horizontal="right"/>
    </xf>
    <xf numFmtId="168" fontId="10" fillId="3" borderId="3" xfId="0" applyNumberFormat="1" applyFont="1" applyFill="1" applyBorder="1"/>
    <xf numFmtId="3" fontId="9" fillId="5" borderId="3" xfId="0" applyNumberFormat="1" applyFont="1" applyFill="1" applyBorder="1" applyAlignment="1">
      <alignment horizontal="right"/>
    </xf>
    <xf numFmtId="3" fontId="13" fillId="5" borderId="3" xfId="0" applyNumberFormat="1" applyFont="1" applyFill="1" applyBorder="1"/>
    <xf numFmtId="168" fontId="10" fillId="6" borderId="3" xfId="0" applyNumberFormat="1" applyFont="1" applyFill="1" applyBorder="1"/>
    <xf numFmtId="168" fontId="10" fillId="5" borderId="3" xfId="0" applyNumberFormat="1" applyFont="1" applyFill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5" fontId="36" fillId="6" borderId="3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left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4" fillId="5" borderId="1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5" borderId="12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35" fillId="0" borderId="4" xfId="0" applyFont="1" applyBorder="1" applyAlignment="1">
      <alignment horizontal="center" wrapText="1"/>
    </xf>
    <xf numFmtId="0" fontId="36" fillId="5" borderId="3" xfId="0" applyFont="1" applyFill="1" applyBorder="1" applyAlignment="1">
      <alignment horizontal="center"/>
    </xf>
    <xf numFmtId="0" fontId="35" fillId="5" borderId="12" xfId="0" applyFont="1" applyFill="1" applyBorder="1" applyAlignment="1">
      <alignment horizontal="center"/>
    </xf>
    <xf numFmtId="0" fontId="36" fillId="6" borderId="3" xfId="0" applyFont="1" applyFill="1" applyBorder="1" applyAlignment="1" applyProtection="1">
      <alignment horizontal="center" vertical="center" wrapText="1"/>
      <protection locked="0"/>
    </xf>
    <xf numFmtId="0" fontId="35" fillId="5" borderId="11" xfId="0" applyFont="1" applyFill="1" applyBorder="1" applyAlignment="1">
      <alignment horizontal="center"/>
    </xf>
    <xf numFmtId="0" fontId="36" fillId="6" borderId="3" xfId="0" quotePrefix="1" applyFont="1" applyFill="1" applyBorder="1" applyAlignment="1" applyProtection="1">
      <alignment horizontal="center" vertical="center"/>
      <protection locked="0"/>
    </xf>
    <xf numFmtId="0" fontId="35" fillId="5" borderId="10" xfId="0" applyFont="1" applyFill="1" applyBorder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0" fontId="36" fillId="5" borderId="15" xfId="0" applyFont="1" applyFill="1" applyBorder="1" applyAlignment="1">
      <alignment horizontal="center"/>
    </xf>
    <xf numFmtId="0" fontId="36" fillId="5" borderId="6" xfId="0" applyFont="1" applyFill="1" applyBorder="1" applyAlignment="1">
      <alignment horizontal="center"/>
    </xf>
    <xf numFmtId="0" fontId="36" fillId="5" borderId="4" xfId="0" applyFont="1" applyFill="1" applyBorder="1" applyAlignment="1">
      <alignment horizontal="center"/>
    </xf>
    <xf numFmtId="0" fontId="36" fillId="5" borderId="4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/>
      <protection locked="0"/>
    </xf>
    <xf numFmtId="165" fontId="36" fillId="0" borderId="10" xfId="0" applyNumberFormat="1" applyFont="1" applyFill="1" applyBorder="1" applyAlignment="1" applyProtection="1">
      <alignment horizontal="right" vertical="center"/>
      <protection locked="0"/>
    </xf>
    <xf numFmtId="165" fontId="36" fillId="0" borderId="3" xfId="0" applyNumberFormat="1" applyFont="1" applyFill="1" applyBorder="1" applyAlignment="1" applyProtection="1">
      <alignment horizontal="right" vertical="center"/>
      <protection locked="0"/>
    </xf>
    <xf numFmtId="165" fontId="18" fillId="0" borderId="0" xfId="0" applyNumberFormat="1" applyFont="1"/>
    <xf numFmtId="0" fontId="18" fillId="0" borderId="0" xfId="0" applyFont="1" applyProtection="1">
      <protection locked="0"/>
    </xf>
    <xf numFmtId="3" fontId="18" fillId="0" borderId="0" xfId="0" applyNumberFormat="1" applyFont="1"/>
    <xf numFmtId="167" fontId="18" fillId="0" borderId="0" xfId="0" applyNumberFormat="1" applyFont="1"/>
    <xf numFmtId="0" fontId="25" fillId="0" borderId="18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0" fontId="25" fillId="5" borderId="16" xfId="1" applyFont="1" applyFill="1" applyBorder="1" applyAlignment="1">
      <alignment horizontal="center" vertical="center" wrapText="1"/>
    </xf>
    <xf numFmtId="0" fontId="25" fillId="5" borderId="17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/>
    </xf>
    <xf numFmtId="0" fontId="25" fillId="5" borderId="0" xfId="1" applyFont="1" applyFill="1" applyBorder="1" applyAlignment="1">
      <alignment horizontal="center" vertical="center"/>
    </xf>
    <xf numFmtId="169" fontId="18" fillId="0" borderId="0" xfId="0" applyNumberFormat="1" applyFont="1"/>
    <xf numFmtId="0" fontId="15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/>
    <xf numFmtId="0" fontId="13" fillId="0" borderId="10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8" fillId="0" borderId="10" xfId="0" applyFont="1" applyBorder="1" applyAlignment="1">
      <alignment wrapText="1"/>
    </xf>
    <xf numFmtId="164" fontId="18" fillId="0" borderId="0" xfId="0" applyNumberFormat="1" applyFont="1"/>
    <xf numFmtId="0" fontId="18" fillId="0" borderId="4" xfId="0" applyFont="1" applyBorder="1"/>
    <xf numFmtId="3" fontId="13" fillId="0" borderId="4" xfId="0" applyNumberFormat="1" applyFont="1" applyBorder="1"/>
    <xf numFmtId="3" fontId="13" fillId="0" borderId="5" xfId="0" applyNumberFormat="1" applyFont="1" applyBorder="1"/>
    <xf numFmtId="3" fontId="13" fillId="0" borderId="6" xfId="0" applyNumberFormat="1" applyFont="1" applyBorder="1"/>
    <xf numFmtId="165" fontId="13" fillId="0" borderId="4" xfId="0" applyNumberFormat="1" applyFont="1" applyBorder="1"/>
    <xf numFmtId="165" fontId="13" fillId="0" borderId="6" xfId="0" applyNumberFormat="1" applyFont="1" applyBorder="1"/>
    <xf numFmtId="164" fontId="18" fillId="0" borderId="7" xfId="0" applyNumberFormat="1" applyFont="1" applyBorder="1"/>
    <xf numFmtId="164" fontId="18" fillId="0" borderId="8" xfId="0" applyNumberFormat="1" applyFont="1" applyBorder="1"/>
    <xf numFmtId="3" fontId="13" fillId="0" borderId="8" xfId="0" applyNumberFormat="1" applyFont="1" applyBorder="1"/>
    <xf numFmtId="3" fontId="13" fillId="0" borderId="1" xfId="0" applyNumberFormat="1" applyFont="1" applyBorder="1"/>
    <xf numFmtId="3" fontId="13" fillId="0" borderId="9" xfId="0" applyNumberFormat="1" applyFont="1" applyBorder="1"/>
    <xf numFmtId="165" fontId="13" fillId="0" borderId="8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3" fontId="9" fillId="2" borderId="15" xfId="0" applyNumberFormat="1" applyFont="1" applyFill="1" applyBorder="1"/>
    <xf numFmtId="3" fontId="9" fillId="5" borderId="5" xfId="0" applyNumberFormat="1" applyFont="1" applyFill="1" applyBorder="1"/>
    <xf numFmtId="3" fontId="9" fillId="5" borderId="6" xfId="0" applyNumberFormat="1" applyFont="1" applyFill="1" applyBorder="1"/>
    <xf numFmtId="167" fontId="13" fillId="0" borderId="15" xfId="0" applyNumberFormat="1" applyFont="1" applyBorder="1"/>
    <xf numFmtId="3" fontId="10" fillId="2" borderId="14" xfId="0" applyNumberFormat="1" applyFont="1" applyFill="1" applyBorder="1"/>
    <xf numFmtId="3" fontId="10" fillId="5" borderId="0" xfId="0" applyNumberFormat="1" applyFont="1" applyFill="1" applyBorder="1"/>
    <xf numFmtId="3" fontId="10" fillId="5" borderId="2" xfId="0" applyNumberFormat="1" applyFont="1" applyFill="1" applyBorder="1"/>
    <xf numFmtId="167" fontId="13" fillId="0" borderId="14" xfId="0" applyNumberFormat="1" applyFont="1" applyBorder="1"/>
    <xf numFmtId="3" fontId="9" fillId="2" borderId="14" xfId="0" applyNumberFormat="1" applyFont="1" applyFill="1" applyBorder="1"/>
    <xf numFmtId="3" fontId="9" fillId="5" borderId="0" xfId="0" applyNumberFormat="1" applyFont="1" applyFill="1" applyBorder="1"/>
    <xf numFmtId="3" fontId="9" fillId="5" borderId="2" xfId="0" applyNumberFormat="1" applyFont="1" applyFill="1" applyBorder="1"/>
    <xf numFmtId="3" fontId="10" fillId="2" borderId="13" xfId="0" applyNumberFormat="1" applyFont="1" applyFill="1" applyBorder="1"/>
    <xf numFmtId="3" fontId="10" fillId="5" borderId="1" xfId="0" applyNumberFormat="1" applyFont="1" applyFill="1" applyBorder="1"/>
    <xf numFmtId="3" fontId="10" fillId="5" borderId="9" xfId="0" applyNumberFormat="1" applyFont="1" applyFill="1" applyBorder="1"/>
    <xf numFmtId="167" fontId="13" fillId="0" borderId="13" xfId="0" applyNumberFormat="1" applyFont="1" applyBorder="1"/>
    <xf numFmtId="0" fontId="17" fillId="0" borderId="5" xfId="0" applyFont="1" applyBorder="1"/>
  </cellXfs>
  <cellStyles count="7">
    <cellStyle name="Milliers 2" xfId="3"/>
    <cellStyle name="Normal" xfId="0" builtinId="0"/>
    <cellStyle name="Normal 2" xfId="4"/>
    <cellStyle name="Normal 3" xfId="5"/>
    <cellStyle name="Normal_Tab III Taux de poursuite" xfId="1"/>
    <cellStyle name="Pourcentage" xfId="2" builtinId="5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39084610383263E-2"/>
          <c:y val="7.9310329714638833E-2"/>
          <c:w val="0.89539084610383257"/>
          <c:h val="0.79794165915953896"/>
        </c:manualLayout>
      </c:layout>
      <c:lineChart>
        <c:grouping val="standard"/>
        <c:varyColors val="0"/>
        <c:ser>
          <c:idx val="0"/>
          <c:order val="0"/>
          <c:tx>
            <c:strRef>
              <c:f>graf1!$A$6</c:f>
              <c:strCache>
                <c:ptCount val="1"/>
                <c:pt idx="0">
                  <c:v>Bacheliers généraux</c:v>
                </c:pt>
              </c:strCache>
            </c:strRef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graf1!$B$3:$AH$3</c:f>
              <c:numCache>
                <c:formatCode>General</c:formatCode>
                <c:ptCount val="3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</c:numCache>
            </c:numRef>
          </c:cat>
          <c:val>
            <c:numRef>
              <c:f>graf1!$B$6:$AH$6</c:f>
              <c:numCache>
                <c:formatCode>#,##0</c:formatCode>
                <c:ptCount val="33"/>
                <c:pt idx="0">
                  <c:v>279586</c:v>
                </c:pt>
                <c:pt idx="1">
                  <c:v>287046</c:v>
                </c:pt>
                <c:pt idx="2">
                  <c:v>264727</c:v>
                </c:pt>
                <c:pt idx="3">
                  <c:v>268868</c:v>
                </c:pt>
                <c:pt idx="4">
                  <c:v>275113</c:v>
                </c:pt>
                <c:pt idx="5">
                  <c:v>266285</c:v>
                </c:pt>
                <c:pt idx="6">
                  <c:v>271155</c:v>
                </c:pt>
                <c:pt idx="7">
                  <c:v>258785</c:v>
                </c:pt>
                <c:pt idx="8">
                  <c:v>258192</c:v>
                </c:pt>
                <c:pt idx="9">
                  <c:v>268335</c:v>
                </c:pt>
                <c:pt idx="10">
                  <c:v>261137</c:v>
                </c:pt>
                <c:pt idx="11">
                  <c:v>272512</c:v>
                </c:pt>
                <c:pt idx="12">
                  <c:v>282788</c:v>
                </c:pt>
                <c:pt idx="13">
                  <c:v>281733</c:v>
                </c:pt>
                <c:pt idx="14">
                  <c:v>279698</c:v>
                </c:pt>
                <c:pt idx="15">
                  <c:v>286762</c:v>
                </c:pt>
                <c:pt idx="16">
                  <c:v>279751</c:v>
                </c:pt>
                <c:pt idx="17">
                  <c:v>283121</c:v>
                </c:pt>
                <c:pt idx="18">
                  <c:v>293837</c:v>
                </c:pt>
                <c:pt idx="19">
                  <c:v>304418</c:v>
                </c:pt>
                <c:pt idx="20">
                  <c:v>305667</c:v>
                </c:pt>
                <c:pt idx="21">
                  <c:v>317054</c:v>
                </c:pt>
                <c:pt idx="22">
                  <c:v>325991</c:v>
                </c:pt>
                <c:pt idx="23">
                  <c:v>336634.83029999997</c:v>
                </c:pt>
                <c:pt idx="24">
                  <c:v>356755.24469999998</c:v>
                </c:pt>
                <c:pt idx="25">
                  <c:v>358033.60580000002</c:v>
                </c:pt>
                <c:pt idx="26">
                  <c:v>355279.86330000003</c:v>
                </c:pt>
                <c:pt idx="27">
                  <c:v>353884.16810000001</c:v>
                </c:pt>
                <c:pt idx="28">
                  <c:v>356506.89889999997</c:v>
                </c:pt>
                <c:pt idx="29">
                  <c:v>359069.14030000003</c:v>
                </c:pt>
                <c:pt idx="30">
                  <c:v>366430.55540000001</c:v>
                </c:pt>
                <c:pt idx="31">
                  <c:v>366980.41320000001</c:v>
                </c:pt>
                <c:pt idx="32">
                  <c:v>371593.54479999997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graf1!$A$7</c:f>
              <c:strCache>
                <c:ptCount val="1"/>
                <c:pt idx="0">
                  <c:v>Bacheliers technologiques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graf1!$B$3:$AH$3</c:f>
              <c:numCache>
                <c:formatCode>General</c:formatCode>
                <c:ptCount val="3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</c:numCache>
            </c:numRef>
          </c:cat>
          <c:val>
            <c:numRef>
              <c:f>graf1!$B$7:$AH$7</c:f>
              <c:numCache>
                <c:formatCode>#,##0</c:formatCode>
                <c:ptCount val="33"/>
                <c:pt idx="0">
                  <c:v>130282</c:v>
                </c:pt>
                <c:pt idx="1">
                  <c:v>138267</c:v>
                </c:pt>
                <c:pt idx="2">
                  <c:v>135882</c:v>
                </c:pt>
                <c:pt idx="3">
                  <c:v>136204</c:v>
                </c:pt>
                <c:pt idx="4">
                  <c:v>144830</c:v>
                </c:pt>
                <c:pt idx="5">
                  <c:v>149103</c:v>
                </c:pt>
                <c:pt idx="6">
                  <c:v>152778</c:v>
                </c:pt>
                <c:pt idx="7">
                  <c:v>147944</c:v>
                </c:pt>
                <c:pt idx="8">
                  <c:v>141983</c:v>
                </c:pt>
                <c:pt idx="9">
                  <c:v>142799</c:v>
                </c:pt>
                <c:pt idx="10">
                  <c:v>143277</c:v>
                </c:pt>
                <c:pt idx="11">
                  <c:v>140828</c:v>
                </c:pt>
                <c:pt idx="12">
                  <c:v>140707</c:v>
                </c:pt>
                <c:pt idx="13">
                  <c:v>137605</c:v>
                </c:pt>
                <c:pt idx="14">
                  <c:v>135886</c:v>
                </c:pt>
                <c:pt idx="15">
                  <c:v>131602</c:v>
                </c:pt>
                <c:pt idx="16">
                  <c:v>133431</c:v>
                </c:pt>
                <c:pt idx="17">
                  <c:v>128832</c:v>
                </c:pt>
                <c:pt idx="18">
                  <c:v>125121</c:v>
                </c:pt>
                <c:pt idx="19">
                  <c:v>123986</c:v>
                </c:pt>
                <c:pt idx="20">
                  <c:v>129210</c:v>
                </c:pt>
                <c:pt idx="21">
                  <c:v>125144</c:v>
                </c:pt>
                <c:pt idx="22">
                  <c:v>125768</c:v>
                </c:pt>
                <c:pt idx="23">
                  <c:v>127618.92690000001</c:v>
                </c:pt>
                <c:pt idx="24">
                  <c:v>142658.14739999999</c:v>
                </c:pt>
                <c:pt idx="25">
                  <c:v>145134.8112</c:v>
                </c:pt>
                <c:pt idx="26">
                  <c:v>144316.77549999999</c:v>
                </c:pt>
                <c:pt idx="27">
                  <c:v>143888.3744</c:v>
                </c:pt>
                <c:pt idx="28">
                  <c:v>145054.57610000001</c:v>
                </c:pt>
                <c:pt idx="29">
                  <c:v>146096.2066</c:v>
                </c:pt>
                <c:pt idx="30">
                  <c:v>149026.6642</c:v>
                </c:pt>
                <c:pt idx="31">
                  <c:v>149334.2518</c:v>
                </c:pt>
                <c:pt idx="32">
                  <c:v>151165.5344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graf1!$A$8</c:f>
              <c:strCache>
                <c:ptCount val="1"/>
                <c:pt idx="0">
                  <c:v>Bacheliers professionnels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graf1!$B$3:$AH$3</c:f>
              <c:numCache>
                <c:formatCode>General</c:formatCode>
                <c:ptCount val="3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</c:numCache>
            </c:numRef>
          </c:cat>
          <c:val>
            <c:numRef>
              <c:f>graf1!$B$8:$AH$8</c:f>
              <c:numCache>
                <c:formatCode>#,##0</c:formatCode>
                <c:ptCount val="33"/>
                <c:pt idx="0">
                  <c:v>61465</c:v>
                </c:pt>
                <c:pt idx="1">
                  <c:v>65741</c:v>
                </c:pt>
                <c:pt idx="2">
                  <c:v>74514</c:v>
                </c:pt>
                <c:pt idx="3">
                  <c:v>76726</c:v>
                </c:pt>
                <c:pt idx="4">
                  <c:v>81573</c:v>
                </c:pt>
                <c:pt idx="5">
                  <c:v>88296</c:v>
                </c:pt>
                <c:pt idx="6">
                  <c:v>92617</c:v>
                </c:pt>
                <c:pt idx="7">
                  <c:v>92499</c:v>
                </c:pt>
                <c:pt idx="8">
                  <c:v>93580</c:v>
                </c:pt>
                <c:pt idx="9">
                  <c:v>91537</c:v>
                </c:pt>
                <c:pt idx="10">
                  <c:v>93958</c:v>
                </c:pt>
                <c:pt idx="11">
                  <c:v>93268</c:v>
                </c:pt>
                <c:pt idx="12">
                  <c:v>100562</c:v>
                </c:pt>
                <c:pt idx="13">
                  <c:v>104975</c:v>
                </c:pt>
                <c:pt idx="14">
                  <c:v>103311</c:v>
                </c:pt>
                <c:pt idx="15">
                  <c:v>120728</c:v>
                </c:pt>
                <c:pt idx="16">
                  <c:v>118586</c:v>
                </c:pt>
                <c:pt idx="17">
                  <c:v>155502</c:v>
                </c:pt>
                <c:pt idx="18">
                  <c:v>190899</c:v>
                </c:pt>
                <c:pt idx="19">
                  <c:v>158743</c:v>
                </c:pt>
                <c:pt idx="20">
                  <c:v>190773</c:v>
                </c:pt>
                <c:pt idx="21">
                  <c:v>176646</c:v>
                </c:pt>
                <c:pt idx="22">
                  <c:v>179049</c:v>
                </c:pt>
                <c:pt idx="23">
                  <c:v>176785.57</c:v>
                </c:pt>
                <c:pt idx="24">
                  <c:v>177451.59599999999</c:v>
                </c:pt>
                <c:pt idx="25">
                  <c:v>177288.698</c:v>
                </c:pt>
                <c:pt idx="26">
                  <c:v>174426.64199999999</c:v>
                </c:pt>
                <c:pt idx="27">
                  <c:v>173604.935</c:v>
                </c:pt>
                <c:pt idx="28">
                  <c:v>174658.617</c:v>
                </c:pt>
                <c:pt idx="29">
                  <c:v>175769.00399999999</c:v>
                </c:pt>
                <c:pt idx="30">
                  <c:v>179022.84</c:v>
                </c:pt>
                <c:pt idx="31">
                  <c:v>179610.51</c:v>
                </c:pt>
                <c:pt idx="32">
                  <c:v>179394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86720"/>
        <c:axId val="90304896"/>
      </c:lineChart>
      <c:catAx>
        <c:axId val="9028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60000" vert="horz"/>
          <a:lstStyle/>
          <a:p>
            <a:pPr>
              <a:defRPr/>
            </a:pPr>
            <a:endParaRPr lang="fr-FR"/>
          </a:p>
        </c:txPr>
        <c:crossAx val="9030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04896"/>
        <c:scaling>
          <c:orientation val="minMax"/>
          <c:max val="40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0286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11</xdr:row>
      <xdr:rowOff>152399</xdr:rowOff>
    </xdr:from>
    <xdr:to>
      <xdr:col>28</xdr:col>
      <xdr:colOff>466724</xdr:colOff>
      <xdr:row>33</xdr:row>
      <xdr:rowOff>95248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0.71117</cdr:x>
      <cdr:y>0.06412</cdr:y>
    </cdr:from>
    <cdr:to>
      <cdr:x>0.71117</cdr:x>
      <cdr:y>0.88637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48096" y="321861"/>
          <a:ext cx="0" cy="41274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0.25417</cdr:x>
      <cdr:y>0.23813</cdr:y>
    </cdr:from>
    <cdr:to>
      <cdr:x>0.44108</cdr:x>
      <cdr:y>0.3036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4137" y="1218025"/>
          <a:ext cx="1878236" cy="3348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25" b="1" i="0" u="none" strike="noStrike" baseline="0">
              <a:solidFill>
                <a:srgbClr val="000000"/>
              </a:solidFill>
              <a:latin typeface="Arial"/>
              <a:cs typeface="Arial"/>
            </a:rPr>
            <a:t>Bacheliers généraux</a:t>
          </a:r>
        </a:p>
      </cdr:txBody>
    </cdr:sp>
  </cdr:relSizeAnchor>
  <cdr:relSizeAnchor xmlns:cdr="http://schemas.openxmlformats.org/drawingml/2006/chartDrawing">
    <cdr:from>
      <cdr:x>0.25133</cdr:x>
      <cdr:y>0.56541</cdr:y>
    </cdr:from>
    <cdr:to>
      <cdr:x>0.48342</cdr:x>
      <cdr:y>0.62257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5562" y="2892040"/>
          <a:ext cx="2332244" cy="29236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25" b="1" i="0" u="none" strike="noStrike" baseline="0">
              <a:solidFill>
                <a:srgbClr val="000000"/>
              </a:solidFill>
              <a:latin typeface="Arial"/>
              <a:cs typeface="Arial"/>
            </a:rPr>
            <a:t>Bacheliers technologiques</a:t>
          </a:r>
        </a:p>
      </cdr:txBody>
    </cdr:sp>
  </cdr:relSizeAnchor>
  <cdr:relSizeAnchor xmlns:cdr="http://schemas.openxmlformats.org/drawingml/2006/chartDrawing">
    <cdr:from>
      <cdr:x>0.25038</cdr:x>
      <cdr:y>0.79192</cdr:y>
    </cdr:from>
    <cdr:to>
      <cdr:x>0.47358</cdr:x>
      <cdr:y>0.84908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1510" y="3690512"/>
          <a:ext cx="1920164" cy="26657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25" b="1" i="0" u="none" strike="noStrike" baseline="0">
              <a:solidFill>
                <a:srgbClr val="000000"/>
              </a:solidFill>
              <a:latin typeface="Arial"/>
              <a:cs typeface="Arial"/>
            </a:rPr>
            <a:t>Bacheliers professionnels</a:t>
          </a:r>
        </a:p>
      </cdr:txBody>
    </cdr:sp>
  </cdr:relSizeAnchor>
  <cdr:relSizeAnchor xmlns:cdr="http://schemas.openxmlformats.org/drawingml/2006/chartDrawing">
    <cdr:from>
      <cdr:x>0.36682</cdr:x>
      <cdr:y>0.02087</cdr:y>
    </cdr:from>
    <cdr:to>
      <cdr:x>0.49573</cdr:x>
      <cdr:y>0.074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86176" y="104776"/>
          <a:ext cx="1295400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Constats</a:t>
          </a:r>
        </a:p>
      </cdr:txBody>
    </cdr:sp>
  </cdr:relSizeAnchor>
  <cdr:relSizeAnchor xmlns:cdr="http://schemas.openxmlformats.org/drawingml/2006/chartDrawing">
    <cdr:from>
      <cdr:x>0.74882</cdr:x>
      <cdr:y>0.01708</cdr:y>
    </cdr:from>
    <cdr:to>
      <cdr:x>0.87867</cdr:x>
      <cdr:y>0.06452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524751" y="85725"/>
          <a:ext cx="130492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Prévisions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zoomScaleNormal="100" workbookViewId="0">
      <selection activeCell="A34" sqref="A34"/>
    </sheetView>
  </sheetViews>
  <sheetFormatPr baseColWidth="10" defaultRowHeight="15"/>
  <cols>
    <col min="1" max="1" width="41.28515625" style="196" customWidth="1"/>
    <col min="2" max="3" width="11.42578125" style="196"/>
    <col min="4" max="4" width="9.140625" style="196" customWidth="1"/>
    <col min="5" max="5" width="11.42578125" style="196"/>
    <col min="6" max="6" width="7.5703125" style="196" bestFit="1" customWidth="1"/>
    <col min="7" max="7" width="9.42578125" style="196" customWidth="1"/>
    <col min="8" max="8" width="9.42578125" style="196" bestFit="1" customWidth="1"/>
    <col min="9" max="9" width="9.140625" style="196" customWidth="1"/>
    <col min="10" max="10" width="8.140625" style="196" customWidth="1"/>
    <col min="11" max="15" width="9.42578125" style="196" bestFit="1" customWidth="1"/>
    <col min="16" max="16" width="8.7109375" style="196" customWidth="1"/>
    <col min="17" max="17" width="8.28515625" style="196" customWidth="1"/>
    <col min="18" max="16384" width="11.42578125" style="196"/>
  </cols>
  <sheetData>
    <row r="1" spans="1:18" ht="15.75">
      <c r="A1" s="149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>
      <c r="A3" s="80"/>
      <c r="B3" s="258">
        <v>2015</v>
      </c>
      <c r="C3" s="258">
        <v>2016</v>
      </c>
      <c r="D3" s="259" t="s">
        <v>91</v>
      </c>
      <c r="E3" s="260">
        <v>2017</v>
      </c>
      <c r="F3" s="261" t="s">
        <v>63</v>
      </c>
      <c r="G3" s="261"/>
      <c r="H3" s="262">
        <v>2018</v>
      </c>
      <c r="I3" s="261" t="s">
        <v>66</v>
      </c>
      <c r="J3" s="263"/>
      <c r="K3" s="264">
        <v>2019</v>
      </c>
      <c r="L3" s="264">
        <v>2020</v>
      </c>
      <c r="M3" s="264">
        <v>2022</v>
      </c>
      <c r="N3" s="264">
        <v>2024</v>
      </c>
      <c r="O3" s="262">
        <v>2026</v>
      </c>
      <c r="P3" s="265" t="s">
        <v>65</v>
      </c>
      <c r="Q3" s="263"/>
    </row>
    <row r="4" spans="1:18">
      <c r="A4" s="19"/>
      <c r="B4" s="266" t="s">
        <v>61</v>
      </c>
      <c r="C4" s="267"/>
      <c r="D4" s="268"/>
      <c r="E4" s="269" t="s">
        <v>64</v>
      </c>
      <c r="F4" s="270" t="s">
        <v>61</v>
      </c>
      <c r="G4" s="271" t="s">
        <v>62</v>
      </c>
      <c r="H4" s="269" t="s">
        <v>64</v>
      </c>
      <c r="I4" s="270" t="s">
        <v>61</v>
      </c>
      <c r="J4" s="269" t="s">
        <v>62</v>
      </c>
      <c r="K4" s="272" t="s">
        <v>93</v>
      </c>
      <c r="L4" s="273"/>
      <c r="M4" s="273"/>
      <c r="N4" s="273"/>
      <c r="O4" s="273"/>
      <c r="P4" s="260" t="s">
        <v>61</v>
      </c>
      <c r="Q4" s="269" t="s">
        <v>62</v>
      </c>
    </row>
    <row r="5" spans="1:18" ht="26.25">
      <c r="A5" s="154" t="s">
        <v>11</v>
      </c>
      <c r="B5" s="274">
        <v>1498665.2200999998</v>
      </c>
      <c r="C5" s="275">
        <v>1515888</v>
      </c>
      <c r="D5" s="215">
        <v>1.1492079531178412</v>
      </c>
      <c r="E5" s="243">
        <v>1533000</v>
      </c>
      <c r="F5" s="217">
        <f t="shared" ref="F5:F19" si="0">E5-C5</f>
        <v>17112</v>
      </c>
      <c r="G5" s="218">
        <f t="shared" ref="G5:G19" si="1">F5/C5*100</f>
        <v>1.1288432918526963</v>
      </c>
      <c r="H5" s="243">
        <f>H6+H7+H8</f>
        <v>1567000</v>
      </c>
      <c r="I5" s="217">
        <f>H5-E5</f>
        <v>34000</v>
      </c>
      <c r="J5" s="219">
        <f>I5/E5*100</f>
        <v>2.217873450750163</v>
      </c>
      <c r="K5" s="243">
        <f>K6+K7+K8</f>
        <v>1597000</v>
      </c>
      <c r="L5" s="243">
        <f>L6+L7+L8</f>
        <v>1619000</v>
      </c>
      <c r="M5" s="243">
        <f>M6+M7+M8</f>
        <v>1653000</v>
      </c>
      <c r="N5" s="243">
        <v>1674000</v>
      </c>
      <c r="O5" s="243">
        <v>1695000</v>
      </c>
      <c r="P5" s="217">
        <f>P6+P7+P8</f>
        <v>179000</v>
      </c>
      <c r="Q5" s="220">
        <f t="shared" ref="Q5:Q19" si="2">P5/C5*100</f>
        <v>11.808260240862122</v>
      </c>
      <c r="R5" s="276"/>
    </row>
    <row r="6" spans="1:18">
      <c r="A6" s="25" t="s">
        <v>12</v>
      </c>
      <c r="B6" s="167">
        <v>845893.50930000003</v>
      </c>
      <c r="C6" s="168">
        <v>859713</v>
      </c>
      <c r="D6" s="207">
        <v>1.6337151837748431</v>
      </c>
      <c r="E6" s="169">
        <v>873800</v>
      </c>
      <c r="F6" s="208">
        <f t="shared" si="0"/>
        <v>14087</v>
      </c>
      <c r="G6" s="213">
        <f t="shared" si="1"/>
        <v>1.6385700809456178</v>
      </c>
      <c r="H6" s="169">
        <v>899000</v>
      </c>
      <c r="I6" s="208">
        <f t="shared" ref="I6:I19" si="3">H6-E6</f>
        <v>25200</v>
      </c>
      <c r="J6" s="210">
        <f t="shared" ref="J6:J19" si="4">I6/E6*100</f>
        <v>2.8839551384756237</v>
      </c>
      <c r="K6" s="169">
        <v>917000</v>
      </c>
      <c r="L6" s="169">
        <v>930000</v>
      </c>
      <c r="M6" s="169">
        <v>939000</v>
      </c>
      <c r="N6" s="169">
        <v>952000</v>
      </c>
      <c r="O6" s="169">
        <v>969000</v>
      </c>
      <c r="P6" s="208">
        <v>109000</v>
      </c>
      <c r="Q6" s="211">
        <f t="shared" si="2"/>
        <v>12.678649735434966</v>
      </c>
      <c r="R6" s="276"/>
    </row>
    <row r="7" spans="1:18">
      <c r="A7" s="26" t="s">
        <v>13</v>
      </c>
      <c r="B7" s="167">
        <v>590495.87479999999</v>
      </c>
      <c r="C7" s="168">
        <v>595697</v>
      </c>
      <c r="D7" s="207">
        <v>0.88080635648159644</v>
      </c>
      <c r="E7" s="169">
        <v>599900</v>
      </c>
      <c r="F7" s="208">
        <f t="shared" si="0"/>
        <v>4203</v>
      </c>
      <c r="G7" s="213">
        <f t="shared" si="1"/>
        <v>0.70556004143045881</v>
      </c>
      <c r="H7" s="169">
        <v>610000</v>
      </c>
      <c r="I7" s="208">
        <f t="shared" si="3"/>
        <v>10100</v>
      </c>
      <c r="J7" s="210">
        <f t="shared" si="4"/>
        <v>1.6836139356559428</v>
      </c>
      <c r="K7" s="169">
        <v>623000</v>
      </c>
      <c r="L7" s="169">
        <v>633000</v>
      </c>
      <c r="M7" s="169">
        <v>660000</v>
      </c>
      <c r="N7" s="169">
        <v>670000</v>
      </c>
      <c r="O7" s="169">
        <v>674000</v>
      </c>
      <c r="P7" s="208">
        <v>78000</v>
      </c>
      <c r="Q7" s="211">
        <f t="shared" si="2"/>
        <v>13.093905122906444</v>
      </c>
      <c r="R7" s="276"/>
    </row>
    <row r="8" spans="1:18">
      <c r="A8" s="26" t="s">
        <v>14</v>
      </c>
      <c r="B8" s="167">
        <v>62275.836000000003</v>
      </c>
      <c r="C8" s="168">
        <v>60478</v>
      </c>
      <c r="D8" s="207">
        <v>-2.8868917953987849</v>
      </c>
      <c r="E8" s="169">
        <v>59300</v>
      </c>
      <c r="F8" s="208">
        <f t="shared" si="0"/>
        <v>-1178</v>
      </c>
      <c r="G8" s="213">
        <f t="shared" si="1"/>
        <v>-1.9478157346473095</v>
      </c>
      <c r="H8" s="169">
        <v>58000</v>
      </c>
      <c r="I8" s="208">
        <f t="shared" si="3"/>
        <v>-1300</v>
      </c>
      <c r="J8" s="210">
        <f t="shared" si="4"/>
        <v>-2.1922428330522767</v>
      </c>
      <c r="K8" s="169">
        <v>57000</v>
      </c>
      <c r="L8" s="169">
        <v>56000</v>
      </c>
      <c r="M8" s="169">
        <v>54000</v>
      </c>
      <c r="N8" s="169">
        <v>52000</v>
      </c>
      <c r="O8" s="169">
        <v>52000</v>
      </c>
      <c r="P8" s="208">
        <f>ROUND(O8-C8,-3)</f>
        <v>-8000</v>
      </c>
      <c r="Q8" s="211">
        <f>P8/C8*100</f>
        <v>-13.227950659744039</v>
      </c>
      <c r="R8" s="276"/>
    </row>
    <row r="9" spans="1:18">
      <c r="A9" s="27" t="s">
        <v>15</v>
      </c>
      <c r="B9" s="170">
        <v>117384</v>
      </c>
      <c r="C9" s="171">
        <v>117738</v>
      </c>
      <c r="D9" s="207">
        <v>0.30157432017992231</v>
      </c>
      <c r="E9" s="172">
        <v>118000</v>
      </c>
      <c r="F9" s="208">
        <f t="shared" si="0"/>
        <v>262</v>
      </c>
      <c r="G9" s="213">
        <f t="shared" si="1"/>
        <v>0.22252798586692488</v>
      </c>
      <c r="H9" s="172">
        <v>122000</v>
      </c>
      <c r="I9" s="208">
        <f t="shared" si="3"/>
        <v>4000</v>
      </c>
      <c r="J9" s="210">
        <f t="shared" si="4"/>
        <v>3.3898305084745761</v>
      </c>
      <c r="K9" s="172">
        <v>126000</v>
      </c>
      <c r="L9" s="172">
        <v>126000</v>
      </c>
      <c r="M9" s="172">
        <v>126000</v>
      </c>
      <c r="N9" s="172">
        <v>127000</v>
      </c>
      <c r="O9" s="172">
        <v>129000</v>
      </c>
      <c r="P9" s="208">
        <f>P10+P11</f>
        <v>11000</v>
      </c>
      <c r="Q9" s="211">
        <f t="shared" si="2"/>
        <v>9.3427780325808154</v>
      </c>
    </row>
    <row r="10" spans="1:18">
      <c r="A10" s="28" t="s">
        <v>16</v>
      </c>
      <c r="B10" s="167">
        <v>48837</v>
      </c>
      <c r="C10" s="168">
        <v>49287</v>
      </c>
      <c r="D10" s="207">
        <v>0.9214325204250875</v>
      </c>
      <c r="E10" s="169">
        <v>49600</v>
      </c>
      <c r="F10" s="208">
        <f t="shared" si="0"/>
        <v>313</v>
      </c>
      <c r="G10" s="213">
        <f t="shared" si="1"/>
        <v>0.63505589709253962</v>
      </c>
      <c r="H10" s="169">
        <v>51000</v>
      </c>
      <c r="I10" s="208">
        <f t="shared" si="3"/>
        <v>1400</v>
      </c>
      <c r="J10" s="210">
        <f t="shared" si="4"/>
        <v>2.82258064516129</v>
      </c>
      <c r="K10" s="169">
        <v>53000</v>
      </c>
      <c r="L10" s="169">
        <v>53000</v>
      </c>
      <c r="M10" s="169">
        <v>53000</v>
      </c>
      <c r="N10" s="169">
        <v>53000</v>
      </c>
      <c r="O10" s="169">
        <v>54000</v>
      </c>
      <c r="P10" s="208">
        <v>5000</v>
      </c>
      <c r="Q10" s="211">
        <f t="shared" si="2"/>
        <v>10.14466289285207</v>
      </c>
    </row>
    <row r="11" spans="1:18">
      <c r="A11" s="28" t="s">
        <v>17</v>
      </c>
      <c r="B11" s="167">
        <v>68547</v>
      </c>
      <c r="C11" s="168">
        <v>68451</v>
      </c>
      <c r="D11" s="207">
        <v>-0.14004989277430085</v>
      </c>
      <c r="E11" s="169">
        <v>68400</v>
      </c>
      <c r="F11" s="208">
        <f t="shared" si="0"/>
        <v>-51</v>
      </c>
      <c r="G11" s="213">
        <f t="shared" si="1"/>
        <v>-7.4505850900644252E-2</v>
      </c>
      <c r="H11" s="169">
        <v>71000</v>
      </c>
      <c r="I11" s="208">
        <f t="shared" si="3"/>
        <v>2600</v>
      </c>
      <c r="J11" s="210">
        <f t="shared" si="4"/>
        <v>3.8011695906432745</v>
      </c>
      <c r="K11" s="169">
        <v>73000</v>
      </c>
      <c r="L11" s="169">
        <v>73000</v>
      </c>
      <c r="M11" s="169">
        <v>73000</v>
      </c>
      <c r="N11" s="169">
        <v>74000</v>
      </c>
      <c r="O11" s="169">
        <v>75000</v>
      </c>
      <c r="P11" s="208">
        <v>6000</v>
      </c>
      <c r="Q11" s="211">
        <f>P11/C11*100</f>
        <v>8.765394223605206</v>
      </c>
    </row>
    <row r="12" spans="1:18">
      <c r="A12" s="29" t="s">
        <v>18</v>
      </c>
      <c r="B12" s="170">
        <v>85938</v>
      </c>
      <c r="C12" s="171">
        <v>86473</v>
      </c>
      <c r="D12" s="207">
        <v>0.6</v>
      </c>
      <c r="E12" s="172">
        <v>86500</v>
      </c>
      <c r="F12" s="208">
        <f t="shared" si="0"/>
        <v>27</v>
      </c>
      <c r="G12" s="209">
        <f t="shared" si="1"/>
        <v>3.1223618933077381E-2</v>
      </c>
      <c r="H12" s="172">
        <v>89000</v>
      </c>
      <c r="I12" s="208">
        <f t="shared" si="3"/>
        <v>2500</v>
      </c>
      <c r="J12" s="210">
        <f t="shared" si="4"/>
        <v>2.8901734104046244</v>
      </c>
      <c r="K12" s="172">
        <v>92000</v>
      </c>
      <c r="L12" s="172">
        <v>92000</v>
      </c>
      <c r="M12" s="172">
        <v>91000</v>
      </c>
      <c r="N12" s="172">
        <v>92000</v>
      </c>
      <c r="O12" s="172">
        <v>93000</v>
      </c>
      <c r="P12" s="208">
        <v>7000</v>
      </c>
      <c r="Q12" s="211">
        <f t="shared" si="2"/>
        <v>8.0950123159830234</v>
      </c>
    </row>
    <row r="13" spans="1:18">
      <c r="A13" s="29" t="s">
        <v>19</v>
      </c>
      <c r="B13" s="170">
        <v>265991</v>
      </c>
      <c r="C13" s="171">
        <v>267114</v>
      </c>
      <c r="D13" s="207">
        <v>0.42219473591211731</v>
      </c>
      <c r="E13" s="172">
        <v>265300</v>
      </c>
      <c r="F13" s="208">
        <f t="shared" si="0"/>
        <v>-1814</v>
      </c>
      <c r="G13" s="213">
        <f t="shared" si="1"/>
        <v>-0.67911079164701216</v>
      </c>
      <c r="H13" s="172">
        <v>273000</v>
      </c>
      <c r="I13" s="208">
        <f t="shared" si="3"/>
        <v>7700</v>
      </c>
      <c r="J13" s="210">
        <f t="shared" si="4"/>
        <v>2.9023746701846966</v>
      </c>
      <c r="K13" s="172">
        <v>280000</v>
      </c>
      <c r="L13" s="172">
        <v>279000</v>
      </c>
      <c r="M13" s="172">
        <v>278000</v>
      </c>
      <c r="N13" s="172">
        <v>282000</v>
      </c>
      <c r="O13" s="172">
        <v>285000</v>
      </c>
      <c r="P13" s="208">
        <f>P14+P15</f>
        <v>18000</v>
      </c>
      <c r="Q13" s="211">
        <f t="shared" si="2"/>
        <v>6.7386958377322044</v>
      </c>
    </row>
    <row r="14" spans="1:18">
      <c r="A14" s="30" t="s">
        <v>20</v>
      </c>
      <c r="B14" s="167">
        <v>87058</v>
      </c>
      <c r="C14" s="168">
        <v>88031</v>
      </c>
      <c r="D14" s="207">
        <v>1.1176457074593948</v>
      </c>
      <c r="E14" s="169">
        <v>86300</v>
      </c>
      <c r="F14" s="208">
        <f t="shared" si="0"/>
        <v>-1731</v>
      </c>
      <c r="G14" s="213">
        <f t="shared" si="1"/>
        <v>-1.9663527620951711</v>
      </c>
      <c r="H14" s="169">
        <v>88000</v>
      </c>
      <c r="I14" s="208">
        <f t="shared" si="3"/>
        <v>1700</v>
      </c>
      <c r="J14" s="210">
        <f t="shared" si="4"/>
        <v>1.9698725376593278</v>
      </c>
      <c r="K14" s="169">
        <v>90000</v>
      </c>
      <c r="L14" s="169">
        <v>89000</v>
      </c>
      <c r="M14" s="169">
        <v>88000</v>
      </c>
      <c r="N14" s="169">
        <v>89000</v>
      </c>
      <c r="O14" s="169">
        <v>90000</v>
      </c>
      <c r="P14" s="208">
        <v>2000</v>
      </c>
      <c r="Q14" s="211">
        <f t="shared" si="2"/>
        <v>2.2719269348297759</v>
      </c>
    </row>
    <row r="15" spans="1:18">
      <c r="A15" s="30" t="s">
        <v>21</v>
      </c>
      <c r="B15" s="167">
        <v>178933</v>
      </c>
      <c r="C15" s="168">
        <v>179083</v>
      </c>
      <c r="D15" s="207">
        <v>8.3830260488562749E-2</v>
      </c>
      <c r="E15" s="169">
        <v>179000</v>
      </c>
      <c r="F15" s="208">
        <f t="shared" si="0"/>
        <v>-83</v>
      </c>
      <c r="G15" s="213">
        <f t="shared" si="1"/>
        <v>-4.6347224471334519E-2</v>
      </c>
      <c r="H15" s="169">
        <v>185000</v>
      </c>
      <c r="I15" s="208">
        <f t="shared" si="3"/>
        <v>6000</v>
      </c>
      <c r="J15" s="210">
        <f t="shared" si="4"/>
        <v>3.3519553072625698</v>
      </c>
      <c r="K15" s="169">
        <v>190000</v>
      </c>
      <c r="L15" s="169">
        <v>190000</v>
      </c>
      <c r="M15" s="169">
        <v>190000</v>
      </c>
      <c r="N15" s="169">
        <v>193000</v>
      </c>
      <c r="O15" s="169">
        <v>195000</v>
      </c>
      <c r="P15" s="208">
        <v>16000</v>
      </c>
      <c r="Q15" s="211">
        <f t="shared" si="2"/>
        <v>8.9344047173656911</v>
      </c>
    </row>
    <row r="16" spans="1:18">
      <c r="A16" s="166" t="s">
        <v>22</v>
      </c>
      <c r="B16" s="214">
        <f>B13+B12+B9+B5</f>
        <v>1967978.2200999998</v>
      </c>
      <c r="C16" s="214">
        <f>C13+C12+C9+C5</f>
        <v>1987213</v>
      </c>
      <c r="D16" s="215">
        <v>0.98184793418205474</v>
      </c>
      <c r="E16" s="216">
        <f>E13+E12+E9+E5</f>
        <v>2002800</v>
      </c>
      <c r="F16" s="217">
        <f t="shared" si="0"/>
        <v>15587</v>
      </c>
      <c r="G16" s="218">
        <f t="shared" si="1"/>
        <v>0.7843648365826914</v>
      </c>
      <c r="H16" s="216">
        <f>H13+H12+H9+H5</f>
        <v>2051000</v>
      </c>
      <c r="I16" s="217">
        <f t="shared" si="3"/>
        <v>48200</v>
      </c>
      <c r="J16" s="219">
        <f t="shared" si="4"/>
        <v>2.4066307169962053</v>
      </c>
      <c r="K16" s="216">
        <f t="shared" ref="K16:O16" si="5">K13+K12+K9+K5</f>
        <v>2095000</v>
      </c>
      <c r="L16" s="216">
        <f t="shared" si="5"/>
        <v>2116000</v>
      </c>
      <c r="M16" s="216">
        <f t="shared" si="5"/>
        <v>2148000</v>
      </c>
      <c r="N16" s="216">
        <f t="shared" si="5"/>
        <v>2175000</v>
      </c>
      <c r="O16" s="216">
        <f t="shared" si="5"/>
        <v>2202000</v>
      </c>
      <c r="P16" s="217">
        <v>215000</v>
      </c>
      <c r="Q16" s="220">
        <f t="shared" si="2"/>
        <v>10.819172378602596</v>
      </c>
    </row>
    <row r="17" spans="1:21">
      <c r="A17" s="212" t="s">
        <v>23</v>
      </c>
      <c r="B17" s="167">
        <v>109863</v>
      </c>
      <c r="C17" s="168">
        <v>115830</v>
      </c>
      <c r="D17" s="207">
        <v>5.4313099041533546</v>
      </c>
      <c r="E17" s="169">
        <v>120500</v>
      </c>
      <c r="F17" s="208">
        <f t="shared" si="0"/>
        <v>4670</v>
      </c>
      <c r="G17" s="213">
        <f t="shared" si="1"/>
        <v>4.0317706984373656</v>
      </c>
      <c r="H17" s="169">
        <v>125000</v>
      </c>
      <c r="I17" s="208">
        <f t="shared" si="3"/>
        <v>4500</v>
      </c>
      <c r="J17" s="210">
        <f t="shared" si="4"/>
        <v>3.7344398340248963</v>
      </c>
      <c r="K17" s="169">
        <v>128000</v>
      </c>
      <c r="L17" s="169">
        <v>130000</v>
      </c>
      <c r="M17" s="169">
        <v>134000</v>
      </c>
      <c r="N17" s="169">
        <v>138000</v>
      </c>
      <c r="O17" s="169">
        <v>142000</v>
      </c>
      <c r="P17" s="208">
        <v>26000</v>
      </c>
      <c r="Q17" s="211">
        <f t="shared" si="2"/>
        <v>22.446689113355781</v>
      </c>
    </row>
    <row r="18" spans="1:21">
      <c r="A18" s="26" t="s">
        <v>24</v>
      </c>
      <c r="B18" s="167">
        <v>453697</v>
      </c>
      <c r="C18" s="168">
        <v>473276</v>
      </c>
      <c r="D18" s="207">
        <v>4.3016329140019476</v>
      </c>
      <c r="E18" s="169">
        <v>488700</v>
      </c>
      <c r="F18" s="208">
        <f t="shared" si="0"/>
        <v>15424</v>
      </c>
      <c r="G18" s="213">
        <f t="shared" si="1"/>
        <v>3.258986299748984</v>
      </c>
      <c r="H18" s="169">
        <v>501000</v>
      </c>
      <c r="I18" s="208">
        <f t="shared" si="3"/>
        <v>12300</v>
      </c>
      <c r="J18" s="210">
        <f t="shared" si="4"/>
        <v>2.5168815224063845</v>
      </c>
      <c r="K18" s="169">
        <v>511000</v>
      </c>
      <c r="L18" s="169">
        <v>520000</v>
      </c>
      <c r="M18" s="169">
        <v>535000</v>
      </c>
      <c r="N18" s="169">
        <v>547000</v>
      </c>
      <c r="O18" s="169">
        <v>559000</v>
      </c>
      <c r="P18" s="208">
        <v>86000</v>
      </c>
      <c r="Q18" s="211">
        <f t="shared" si="2"/>
        <v>18.171215104928205</v>
      </c>
    </row>
    <row r="19" spans="1:21" ht="17.25" customHeight="1">
      <c r="A19" s="186" t="s">
        <v>25</v>
      </c>
      <c r="B19" s="214">
        <f>B18+B17+B16</f>
        <v>2531538.2200999996</v>
      </c>
      <c r="C19" s="214">
        <f>C18+C17+C16</f>
        <v>2576319</v>
      </c>
      <c r="D19" s="215">
        <v>1.7689440134112722</v>
      </c>
      <c r="E19" s="221">
        <f>E18+E17+E16</f>
        <v>2612000</v>
      </c>
      <c r="F19" s="222">
        <f t="shared" si="0"/>
        <v>35681</v>
      </c>
      <c r="G19" s="218">
        <f t="shared" si="1"/>
        <v>1.3849604804373992</v>
      </c>
      <c r="H19" s="221">
        <f>H18+H17+H16</f>
        <v>2677000</v>
      </c>
      <c r="I19" s="222">
        <f t="shared" si="3"/>
        <v>65000</v>
      </c>
      <c r="J19" s="219">
        <f t="shared" si="4"/>
        <v>2.4885145482388973</v>
      </c>
      <c r="K19" s="221">
        <f t="shared" ref="K19:P19" si="6">K18+K17+K16</f>
        <v>2734000</v>
      </c>
      <c r="L19" s="221">
        <f t="shared" si="6"/>
        <v>2766000</v>
      </c>
      <c r="M19" s="221">
        <f t="shared" si="6"/>
        <v>2817000</v>
      </c>
      <c r="N19" s="221">
        <f t="shared" si="6"/>
        <v>2860000</v>
      </c>
      <c r="O19" s="221">
        <f t="shared" si="6"/>
        <v>2903000</v>
      </c>
      <c r="P19" s="222">
        <f t="shared" si="6"/>
        <v>327000</v>
      </c>
      <c r="Q19" s="220">
        <f t="shared" si="2"/>
        <v>12.692527594602998</v>
      </c>
    </row>
    <row r="20" spans="1:21" ht="18" customHeight="1">
      <c r="A20" s="81" t="s">
        <v>26</v>
      </c>
      <c r="B20" s="173">
        <v>41039</v>
      </c>
      <c r="C20" s="174">
        <v>55127</v>
      </c>
      <c r="D20" s="207">
        <v>34.328321840200786</v>
      </c>
      <c r="E20" s="175">
        <v>55127</v>
      </c>
      <c r="F20" s="208"/>
      <c r="G20" s="213"/>
      <c r="H20" s="172"/>
      <c r="I20" s="208"/>
      <c r="J20" s="210"/>
      <c r="K20" s="172"/>
      <c r="L20" s="172"/>
      <c r="M20" s="172"/>
      <c r="N20" s="172"/>
      <c r="O20" s="172"/>
      <c r="P20" s="208"/>
      <c r="Q20" s="211"/>
    </row>
    <row r="21" spans="1:21" ht="20.25" customHeight="1">
      <c r="A21" s="166" t="s">
        <v>27</v>
      </c>
      <c r="B21" s="176">
        <v>2550840.0000999998</v>
      </c>
      <c r="C21" s="177">
        <v>2609709.4900000002</v>
      </c>
      <c r="D21" s="215">
        <v>2.307847214944589</v>
      </c>
      <c r="E21" s="223">
        <f>E19+33400</f>
        <v>2645400</v>
      </c>
      <c r="F21" s="217">
        <f>E21-C21</f>
        <v>35690.509999999776</v>
      </c>
      <c r="G21" s="218">
        <f>F21/C21*100</f>
        <v>1.3676047137338561</v>
      </c>
      <c r="H21" s="223">
        <v>2710000</v>
      </c>
      <c r="I21" s="217">
        <f t="shared" ref="I21" si="7">H21-E21</f>
        <v>64600</v>
      </c>
      <c r="J21" s="219">
        <f t="shared" ref="J21" si="8">I21/E21*100</f>
        <v>2.4419747486202468</v>
      </c>
      <c r="K21" s="223">
        <v>2767000</v>
      </c>
      <c r="L21" s="223">
        <f>L19+33000</f>
        <v>2799000</v>
      </c>
      <c r="M21" s="223">
        <f>M19+34000</f>
        <v>2851000</v>
      </c>
      <c r="N21" s="223">
        <f>N19+34000</f>
        <v>2894000</v>
      </c>
      <c r="O21" s="223">
        <v>2937000</v>
      </c>
      <c r="P21" s="217">
        <v>327000</v>
      </c>
      <c r="Q21" s="220">
        <f>P21/C21*100</f>
        <v>12.530130317302099</v>
      </c>
    </row>
    <row r="22" spans="1:21">
      <c r="A22" s="1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21">
      <c r="A23" s="16" t="s">
        <v>90</v>
      </c>
      <c r="B23" s="17"/>
      <c r="C23" s="18"/>
      <c r="D23" s="18"/>
      <c r="E23" s="18"/>
      <c r="F23" s="18"/>
      <c r="G23" s="18"/>
      <c r="H23" s="18"/>
      <c r="I23" s="18"/>
      <c r="J23" s="18"/>
      <c r="K23" s="17"/>
      <c r="L23" s="17"/>
      <c r="M23" s="17"/>
      <c r="N23" s="18"/>
    </row>
    <row r="24" spans="1:21" ht="15" customHeight="1">
      <c r="A24" s="244" t="s">
        <v>28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</row>
    <row r="25" spans="1:21">
      <c r="A25" s="32" t="s">
        <v>29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33"/>
      <c r="O25" s="33"/>
      <c r="P25" s="33"/>
      <c r="Q25" s="34"/>
      <c r="R25" s="34"/>
      <c r="S25" s="34"/>
      <c r="T25" s="33"/>
      <c r="U25" s="33"/>
    </row>
    <row r="26" spans="1:21">
      <c r="A26" s="32" t="s">
        <v>96</v>
      </c>
      <c r="B26" s="35"/>
      <c r="C26" s="35"/>
      <c r="D26" s="35"/>
      <c r="E26" s="32"/>
      <c r="F26" s="32"/>
      <c r="G26" s="32"/>
      <c r="H26" s="32"/>
      <c r="I26" s="32"/>
      <c r="J26" s="32"/>
      <c r="K26" s="32"/>
      <c r="L26" s="32"/>
      <c r="M26" s="36"/>
      <c r="N26" s="32"/>
      <c r="O26" s="32"/>
      <c r="P26" s="32"/>
      <c r="Q26" s="37"/>
      <c r="R26" s="37"/>
      <c r="S26" s="37"/>
      <c r="T26" s="32"/>
      <c r="U26" s="32"/>
    </row>
    <row r="27" spans="1:21" ht="15" customHeight="1">
      <c r="A27" s="245" t="s">
        <v>30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</row>
    <row r="28" spans="1:21">
      <c r="A28" s="32" t="s">
        <v>31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6"/>
      <c r="N28" s="32"/>
      <c r="O28" s="32"/>
      <c r="P28" s="32"/>
      <c r="Q28" s="32"/>
      <c r="R28" s="32"/>
      <c r="S28" s="32"/>
      <c r="T28" s="32"/>
      <c r="U28" s="32"/>
    </row>
    <row r="29" spans="1:21">
      <c r="A29" s="32" t="s">
        <v>32</v>
      </c>
      <c r="B29" s="37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>
      <c r="A30" s="38" t="s">
        <v>33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6"/>
    </row>
    <row r="31" spans="1:21">
      <c r="A31" s="38" t="s">
        <v>34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</row>
    <row r="34" spans="5:17">
      <c r="E34" s="276"/>
      <c r="F34" s="278"/>
      <c r="G34" s="279"/>
      <c r="H34" s="276"/>
      <c r="I34" s="278"/>
      <c r="J34" s="279"/>
      <c r="K34" s="276"/>
      <c r="L34" s="276"/>
      <c r="M34" s="276"/>
      <c r="N34" s="276"/>
      <c r="O34" s="276"/>
      <c r="P34" s="278"/>
      <c r="Q34" s="279"/>
    </row>
    <row r="35" spans="5:17">
      <c r="E35" s="276"/>
      <c r="F35" s="278"/>
      <c r="G35" s="279"/>
      <c r="H35" s="276"/>
      <c r="I35" s="278"/>
      <c r="J35" s="279"/>
      <c r="K35" s="276"/>
      <c r="L35" s="276"/>
      <c r="M35" s="276"/>
      <c r="N35" s="276"/>
      <c r="O35" s="276"/>
      <c r="P35" s="278"/>
      <c r="Q35" s="279"/>
    </row>
    <row r="36" spans="5:17">
      <c r="E36" s="276"/>
      <c r="F36" s="278"/>
      <c r="G36" s="279"/>
      <c r="H36" s="276"/>
      <c r="I36" s="278"/>
      <c r="J36" s="279"/>
      <c r="K36" s="276"/>
      <c r="L36" s="276"/>
      <c r="M36" s="276"/>
      <c r="N36" s="276"/>
      <c r="O36" s="276"/>
      <c r="P36" s="278"/>
      <c r="Q36" s="279"/>
    </row>
    <row r="37" spans="5:17">
      <c r="E37" s="276"/>
      <c r="F37" s="278"/>
      <c r="G37" s="279"/>
      <c r="H37" s="276"/>
      <c r="I37" s="278"/>
      <c r="J37" s="279"/>
      <c r="K37" s="276"/>
      <c r="L37" s="276"/>
      <c r="M37" s="276"/>
      <c r="N37" s="276"/>
      <c r="O37" s="276"/>
      <c r="P37" s="278"/>
      <c r="Q37" s="279"/>
    </row>
    <row r="38" spans="5:17">
      <c r="E38" s="276"/>
      <c r="F38" s="278"/>
      <c r="G38" s="279"/>
      <c r="H38" s="276"/>
      <c r="I38" s="278"/>
      <c r="J38" s="279"/>
      <c r="K38" s="276"/>
      <c r="L38" s="276"/>
      <c r="M38" s="276"/>
      <c r="N38" s="276"/>
      <c r="O38" s="278"/>
      <c r="P38" s="278"/>
      <c r="Q38" s="279"/>
    </row>
    <row r="39" spans="5:17">
      <c r="E39" s="276"/>
      <c r="F39" s="278"/>
      <c r="G39" s="279"/>
      <c r="H39" s="276"/>
      <c r="I39" s="278"/>
      <c r="J39" s="279"/>
      <c r="K39" s="276"/>
      <c r="L39" s="276"/>
      <c r="M39" s="276"/>
      <c r="N39" s="276"/>
      <c r="O39" s="276"/>
      <c r="P39" s="278"/>
      <c r="Q39" s="279"/>
    </row>
    <row r="40" spans="5:17">
      <c r="E40" s="276"/>
      <c r="F40" s="278"/>
      <c r="G40" s="279"/>
      <c r="H40" s="276"/>
      <c r="I40" s="278"/>
      <c r="J40" s="279"/>
      <c r="K40" s="276"/>
      <c r="L40" s="276"/>
      <c r="M40" s="276"/>
      <c r="N40" s="276"/>
      <c r="O40" s="276"/>
      <c r="P40" s="278"/>
      <c r="Q40" s="279"/>
    </row>
    <row r="41" spans="5:17">
      <c r="E41" s="276"/>
      <c r="F41" s="278"/>
      <c r="G41" s="279"/>
      <c r="H41" s="276"/>
      <c r="I41" s="278"/>
      <c r="J41" s="279"/>
      <c r="K41" s="276"/>
      <c r="L41" s="276"/>
      <c r="M41" s="276"/>
      <c r="N41" s="276"/>
      <c r="O41" s="276"/>
      <c r="P41" s="278"/>
      <c r="Q41" s="279"/>
    </row>
    <row r="42" spans="5:17">
      <c r="E42" s="276"/>
      <c r="F42" s="278"/>
      <c r="G42" s="279"/>
      <c r="H42" s="276"/>
      <c r="I42" s="278"/>
      <c r="J42" s="279"/>
      <c r="K42" s="276"/>
      <c r="L42" s="276"/>
      <c r="M42" s="276"/>
      <c r="N42" s="276"/>
      <c r="O42" s="276"/>
      <c r="P42" s="278"/>
      <c r="Q42" s="279"/>
    </row>
    <row r="43" spans="5:17">
      <c r="E43" s="276"/>
      <c r="F43" s="278"/>
      <c r="G43" s="279"/>
      <c r="H43" s="276"/>
      <c r="I43" s="278"/>
      <c r="J43" s="279"/>
      <c r="K43" s="276"/>
      <c r="L43" s="276"/>
      <c r="M43" s="276"/>
      <c r="N43" s="276"/>
      <c r="O43" s="276"/>
      <c r="P43" s="278"/>
      <c r="Q43" s="279"/>
    </row>
    <row r="44" spans="5:17">
      <c r="E44" s="276"/>
      <c r="F44" s="276"/>
      <c r="G44" s="279"/>
      <c r="H44" s="276"/>
      <c r="I44" s="276"/>
      <c r="J44" s="279"/>
      <c r="K44" s="276"/>
      <c r="L44" s="276"/>
      <c r="M44" s="276"/>
      <c r="N44" s="276"/>
      <c r="O44" s="276"/>
      <c r="P44" s="278"/>
      <c r="Q44" s="279"/>
    </row>
    <row r="45" spans="5:17">
      <c r="E45" s="276"/>
      <c r="F45" s="276"/>
      <c r="G45" s="279"/>
      <c r="H45" s="276"/>
      <c r="I45" s="276"/>
      <c r="J45" s="279"/>
      <c r="K45" s="276"/>
      <c r="L45" s="276"/>
      <c r="M45" s="276"/>
      <c r="N45" s="276"/>
      <c r="O45" s="276"/>
      <c r="P45" s="278"/>
      <c r="Q45" s="279"/>
    </row>
    <row r="46" spans="5:17">
      <c r="E46" s="276"/>
      <c r="F46" s="278"/>
      <c r="G46" s="279"/>
      <c r="H46" s="276"/>
      <c r="I46" s="278"/>
      <c r="J46" s="279"/>
      <c r="K46" s="276"/>
      <c r="L46" s="276"/>
      <c r="M46" s="276"/>
      <c r="N46" s="276"/>
      <c r="O46" s="276"/>
      <c r="P46" s="278"/>
      <c r="Q46" s="279"/>
    </row>
    <row r="47" spans="5:17">
      <c r="E47" s="276"/>
      <c r="F47" s="278"/>
      <c r="G47" s="279"/>
      <c r="H47" s="276"/>
      <c r="I47" s="278"/>
      <c r="J47" s="279"/>
      <c r="K47" s="276"/>
      <c r="L47" s="276"/>
      <c r="M47" s="276"/>
      <c r="N47" s="276"/>
      <c r="O47" s="276"/>
      <c r="P47" s="278"/>
      <c r="Q47" s="279"/>
    </row>
    <row r="48" spans="5:17">
      <c r="E48" s="276"/>
      <c r="F48" s="278"/>
      <c r="G48" s="279"/>
      <c r="H48" s="276"/>
      <c r="I48" s="278"/>
      <c r="J48" s="279"/>
      <c r="K48" s="276"/>
      <c r="L48" s="276"/>
      <c r="M48" s="276"/>
      <c r="N48" s="276"/>
      <c r="O48" s="276"/>
      <c r="P48" s="278"/>
      <c r="Q48" s="279"/>
    </row>
    <row r="49" spans="5:20">
      <c r="E49" s="276"/>
      <c r="F49" s="278"/>
      <c r="G49" s="279"/>
      <c r="H49" s="276"/>
      <c r="I49" s="278"/>
      <c r="J49" s="279"/>
      <c r="K49" s="276"/>
      <c r="L49" s="276"/>
      <c r="M49" s="276"/>
      <c r="N49" s="276"/>
      <c r="O49" s="276"/>
      <c r="P49" s="278"/>
      <c r="Q49" s="279"/>
    </row>
    <row r="50" spans="5:20">
      <c r="E50" s="278"/>
      <c r="F50" s="278"/>
      <c r="G50" s="279"/>
      <c r="H50" s="278"/>
      <c r="I50" s="278"/>
      <c r="J50" s="279"/>
      <c r="K50" s="278"/>
      <c r="L50" s="278"/>
      <c r="M50" s="278"/>
      <c r="N50" s="278"/>
      <c r="O50" s="278"/>
      <c r="P50" s="278"/>
      <c r="Q50" s="279"/>
    </row>
    <row r="51" spans="5:20">
      <c r="E51" s="278"/>
      <c r="F51" s="278"/>
      <c r="G51" s="279"/>
      <c r="H51" s="278"/>
      <c r="I51" s="278"/>
      <c r="J51" s="279"/>
      <c r="K51" s="278"/>
      <c r="L51" s="278"/>
      <c r="M51" s="278"/>
      <c r="N51" s="278"/>
      <c r="O51" s="278"/>
      <c r="Q51" s="278"/>
      <c r="S51" s="278"/>
      <c r="T51" s="279"/>
    </row>
  </sheetData>
  <mergeCells count="8">
    <mergeCell ref="A24:U24"/>
    <mergeCell ref="A27:U27"/>
    <mergeCell ref="P3:Q3"/>
    <mergeCell ref="B4:C4"/>
    <mergeCell ref="F3:G3"/>
    <mergeCell ref="I3:J3"/>
    <mergeCell ref="K4:O4"/>
    <mergeCell ref="D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workbookViewId="0">
      <selection activeCell="B77" sqref="B77"/>
    </sheetView>
  </sheetViews>
  <sheetFormatPr baseColWidth="10" defaultRowHeight="15"/>
  <cols>
    <col min="1" max="1" width="43.85546875" style="196" customWidth="1"/>
    <col min="2" max="4" width="8.28515625" style="196" customWidth="1"/>
    <col min="5" max="5" width="8.28515625" style="291" customWidth="1"/>
    <col min="6" max="9" width="8.28515625" style="196" customWidth="1"/>
    <col min="10" max="10" width="8.140625" style="196" customWidth="1"/>
    <col min="11" max="16384" width="11.42578125" style="196"/>
  </cols>
  <sheetData>
    <row r="1" spans="1:12">
      <c r="A1" s="82" t="s">
        <v>67</v>
      </c>
      <c r="B1" s="83"/>
      <c r="C1" s="83"/>
      <c r="D1" s="83"/>
      <c r="E1" s="84"/>
      <c r="F1" s="83"/>
      <c r="G1" s="83"/>
      <c r="H1" s="83"/>
      <c r="I1" s="83"/>
    </row>
    <row r="2" spans="1:12">
      <c r="A2" s="82"/>
      <c r="B2" s="83"/>
      <c r="C2" s="83"/>
      <c r="D2" s="83"/>
      <c r="E2" s="84"/>
      <c r="F2" s="83"/>
      <c r="G2" s="83"/>
      <c r="H2" s="83"/>
      <c r="I2" s="83"/>
    </row>
    <row r="3" spans="1:12" ht="15.75" thickBot="1">
      <c r="A3" s="85" t="s">
        <v>68</v>
      </c>
      <c r="E3" s="196"/>
    </row>
    <row r="4" spans="1:12" ht="27.75" customHeight="1" thickBot="1">
      <c r="A4" s="86"/>
      <c r="B4" s="280" t="s">
        <v>69</v>
      </c>
      <c r="C4" s="281"/>
      <c r="D4" s="281"/>
      <c r="E4" s="282"/>
      <c r="F4" s="283" t="s">
        <v>70</v>
      </c>
      <c r="G4" s="283"/>
      <c r="H4" s="283"/>
      <c r="I4" s="283"/>
      <c r="J4" s="284"/>
    </row>
    <row r="5" spans="1:12">
      <c r="A5" s="87"/>
      <c r="B5" s="121">
        <v>2010</v>
      </c>
      <c r="C5" s="88">
        <v>2014</v>
      </c>
      <c r="D5" s="88">
        <v>2015</v>
      </c>
      <c r="E5" s="285">
        <v>2016</v>
      </c>
      <c r="F5" s="286">
        <v>2017</v>
      </c>
      <c r="G5" s="286">
        <v>2018</v>
      </c>
      <c r="H5" s="286">
        <v>2019</v>
      </c>
      <c r="I5" s="286">
        <v>2020</v>
      </c>
      <c r="J5" s="286">
        <v>2026</v>
      </c>
    </row>
    <row r="6" spans="1:12">
      <c r="A6" s="89" t="s">
        <v>71</v>
      </c>
      <c r="B6" s="122">
        <v>87.649999999999991</v>
      </c>
      <c r="C6" s="90">
        <v>86.79</v>
      </c>
      <c r="D6" s="90">
        <v>86.66</v>
      </c>
      <c r="E6" s="123">
        <v>86.07</v>
      </c>
      <c r="F6" s="111">
        <v>84.02</v>
      </c>
      <c r="G6" s="111">
        <v>83.97</v>
      </c>
      <c r="H6" s="111">
        <v>83.91</v>
      </c>
      <c r="I6" s="111">
        <v>83.850000000000009</v>
      </c>
      <c r="J6" s="116">
        <v>83.509999999999991</v>
      </c>
      <c r="K6" s="287"/>
      <c r="L6" s="287"/>
    </row>
    <row r="7" spans="1:12">
      <c r="A7" s="91" t="s">
        <v>50</v>
      </c>
      <c r="B7" s="124">
        <v>55.989999999999995</v>
      </c>
      <c r="C7" s="92">
        <v>56.389999999999993</v>
      </c>
      <c r="D7" s="92">
        <v>57.459999999999994</v>
      </c>
      <c r="E7" s="125">
        <v>57.45</v>
      </c>
      <c r="F7" s="112">
        <v>56.399999999999991</v>
      </c>
      <c r="G7" s="112">
        <v>56.510000000000005</v>
      </c>
      <c r="H7" s="112">
        <v>56.620000000000005</v>
      </c>
      <c r="I7" s="112">
        <v>56.720000000000006</v>
      </c>
      <c r="J7" s="117">
        <v>57.37</v>
      </c>
      <c r="K7" s="287"/>
      <c r="L7" s="287"/>
    </row>
    <row r="8" spans="1:12">
      <c r="A8" s="93" t="s">
        <v>36</v>
      </c>
      <c r="B8" s="126">
        <v>9.83</v>
      </c>
      <c r="C8" s="94">
        <v>8.85</v>
      </c>
      <c r="D8" s="94">
        <v>9.16</v>
      </c>
      <c r="E8" s="127">
        <v>8.82</v>
      </c>
      <c r="F8" s="113">
        <v>8.870000000000001</v>
      </c>
      <c r="G8" s="113">
        <v>8.83</v>
      </c>
      <c r="H8" s="113">
        <v>8.7999999999999989</v>
      </c>
      <c r="I8" s="113">
        <v>8.76</v>
      </c>
      <c r="J8" s="118">
        <v>8.5400000000000009</v>
      </c>
      <c r="K8" s="287"/>
      <c r="L8" s="287"/>
    </row>
    <row r="9" spans="1:12">
      <c r="A9" s="93" t="s">
        <v>37</v>
      </c>
      <c r="B9" s="126">
        <v>5.42</v>
      </c>
      <c r="C9" s="94">
        <v>5.75</v>
      </c>
      <c r="D9" s="94">
        <v>5.93</v>
      </c>
      <c r="E9" s="127">
        <v>6.12</v>
      </c>
      <c r="F9" s="113">
        <v>5.7799999999999994</v>
      </c>
      <c r="G9" s="113">
        <v>5.8000000000000007</v>
      </c>
      <c r="H9" s="113">
        <v>5.82</v>
      </c>
      <c r="I9" s="113">
        <v>5.84</v>
      </c>
      <c r="J9" s="118">
        <v>5.9700000000000006</v>
      </c>
      <c r="K9" s="287"/>
      <c r="L9" s="287"/>
    </row>
    <row r="10" spans="1:12">
      <c r="A10" s="95" t="s">
        <v>38</v>
      </c>
      <c r="B10" s="126">
        <v>17.86</v>
      </c>
      <c r="C10" s="94">
        <v>17.580000000000002</v>
      </c>
      <c r="D10" s="94">
        <v>17.849999999999998</v>
      </c>
      <c r="E10" s="127">
        <v>17.98</v>
      </c>
      <c r="F10" s="113">
        <v>17.93</v>
      </c>
      <c r="G10" s="113">
        <v>18.010000000000002</v>
      </c>
      <c r="H10" s="113">
        <v>18.079999999999998</v>
      </c>
      <c r="I10" s="113">
        <v>18.149999999999999</v>
      </c>
      <c r="J10" s="118">
        <v>18.600000000000001</v>
      </c>
      <c r="K10" s="287"/>
      <c r="L10" s="287"/>
    </row>
    <row r="11" spans="1:12">
      <c r="A11" s="93" t="s">
        <v>39</v>
      </c>
      <c r="B11" s="126">
        <v>11.709999999999999</v>
      </c>
      <c r="C11" s="94">
        <v>13.07</v>
      </c>
      <c r="D11" s="94">
        <v>13.68</v>
      </c>
      <c r="E11" s="127">
        <v>14.000000000000002</v>
      </c>
      <c r="F11" s="113">
        <v>13.52</v>
      </c>
      <c r="G11" s="113">
        <v>13.63</v>
      </c>
      <c r="H11" s="113">
        <v>13.73</v>
      </c>
      <c r="I11" s="113">
        <v>13.84</v>
      </c>
      <c r="J11" s="118">
        <v>14.48</v>
      </c>
      <c r="K11" s="287"/>
      <c r="L11" s="287"/>
    </row>
    <row r="12" spans="1:12">
      <c r="A12" s="93" t="s">
        <v>40</v>
      </c>
      <c r="B12" s="126">
        <v>11.17</v>
      </c>
      <c r="C12" s="94">
        <v>11.15</v>
      </c>
      <c r="D12" s="94">
        <v>10.84</v>
      </c>
      <c r="E12" s="127">
        <v>10.530000000000001</v>
      </c>
      <c r="F12" s="113">
        <v>10.299999999999999</v>
      </c>
      <c r="G12" s="113">
        <v>10.24</v>
      </c>
      <c r="H12" s="113">
        <v>10.18</v>
      </c>
      <c r="I12" s="113">
        <v>10.130000000000001</v>
      </c>
      <c r="J12" s="118">
        <v>9.7799999999999994</v>
      </c>
      <c r="K12" s="287"/>
      <c r="L12" s="287"/>
    </row>
    <row r="13" spans="1:12">
      <c r="A13" s="96" t="s">
        <v>72</v>
      </c>
      <c r="B13" s="124">
        <v>10.7</v>
      </c>
      <c r="C13" s="92">
        <v>10.11</v>
      </c>
      <c r="D13" s="92">
        <v>9.75</v>
      </c>
      <c r="E13" s="128">
        <v>9.7199999999999989</v>
      </c>
      <c r="F13" s="112">
        <v>9.5</v>
      </c>
      <c r="G13" s="112">
        <v>9.4499999999999993</v>
      </c>
      <c r="H13" s="112">
        <v>9.4</v>
      </c>
      <c r="I13" s="112">
        <v>9.35</v>
      </c>
      <c r="J13" s="117">
        <v>9.0399999999999991</v>
      </c>
      <c r="K13" s="287"/>
      <c r="L13" s="287"/>
    </row>
    <row r="14" spans="1:12">
      <c r="A14" s="96" t="s">
        <v>73</v>
      </c>
      <c r="B14" s="124">
        <v>7.7299999999999995</v>
      </c>
      <c r="C14" s="92">
        <v>7.22</v>
      </c>
      <c r="D14" s="92">
        <v>6.75</v>
      </c>
      <c r="E14" s="128">
        <v>6.49</v>
      </c>
      <c r="F14" s="112">
        <v>5.8999999999999995</v>
      </c>
      <c r="G14" s="112">
        <v>5.83</v>
      </c>
      <c r="H14" s="112">
        <v>5.76</v>
      </c>
      <c r="I14" s="112">
        <v>5.6899999999999995</v>
      </c>
      <c r="J14" s="117">
        <v>5.27</v>
      </c>
      <c r="K14" s="287"/>
      <c r="L14" s="287"/>
    </row>
    <row r="15" spans="1:12">
      <c r="A15" s="97" t="s">
        <v>74</v>
      </c>
      <c r="B15" s="129">
        <v>13.239999999999998</v>
      </c>
      <c r="C15" s="98">
        <v>13.07</v>
      </c>
      <c r="D15" s="98">
        <v>12.7</v>
      </c>
      <c r="E15" s="130">
        <v>12.41</v>
      </c>
      <c r="F15" s="114">
        <v>12.21</v>
      </c>
      <c r="G15" s="114">
        <v>12.17</v>
      </c>
      <c r="H15" s="114">
        <v>12.13</v>
      </c>
      <c r="I15" s="114">
        <v>12.09</v>
      </c>
      <c r="J15" s="119">
        <v>11.83</v>
      </c>
      <c r="K15" s="287"/>
      <c r="L15" s="287"/>
    </row>
    <row r="16" spans="1:12">
      <c r="A16" s="89" t="s">
        <v>75</v>
      </c>
      <c r="B16" s="122">
        <v>71.55</v>
      </c>
      <c r="C16" s="90">
        <v>69.95</v>
      </c>
      <c r="D16" s="90">
        <v>71.72</v>
      </c>
      <c r="E16" s="123">
        <v>70.790000000000006</v>
      </c>
      <c r="F16" s="111">
        <v>70.61</v>
      </c>
      <c r="G16" s="111">
        <v>70.740000000000009</v>
      </c>
      <c r="H16" s="111">
        <v>70.87</v>
      </c>
      <c r="I16" s="111">
        <v>70.989999999999995</v>
      </c>
      <c r="J16" s="116">
        <v>71.740000000000009</v>
      </c>
      <c r="K16" s="287"/>
      <c r="L16" s="287"/>
    </row>
    <row r="17" spans="1:12">
      <c r="A17" s="91" t="s">
        <v>76</v>
      </c>
      <c r="B17" s="124">
        <v>18.759999999999998</v>
      </c>
      <c r="C17" s="92">
        <v>20.59</v>
      </c>
      <c r="D17" s="92">
        <v>21.259999999999998</v>
      </c>
      <c r="E17" s="125">
        <v>20.399999999999999</v>
      </c>
      <c r="F17" s="112">
        <v>20.76</v>
      </c>
      <c r="G17" s="112">
        <v>20.87</v>
      </c>
      <c r="H17" s="112">
        <v>20.97</v>
      </c>
      <c r="I17" s="112">
        <v>21.07</v>
      </c>
      <c r="J17" s="117">
        <v>21.68</v>
      </c>
      <c r="K17" s="287"/>
      <c r="L17" s="287"/>
    </row>
    <row r="18" spans="1:12">
      <c r="A18" s="93" t="s">
        <v>36</v>
      </c>
      <c r="B18" s="126">
        <v>2.8000000000000003</v>
      </c>
      <c r="C18" s="94">
        <v>2.92</v>
      </c>
      <c r="D18" s="94">
        <v>2.98</v>
      </c>
      <c r="E18" s="127">
        <v>2.86</v>
      </c>
      <c r="F18" s="113">
        <v>2.68</v>
      </c>
      <c r="G18" s="113">
        <v>2.69</v>
      </c>
      <c r="H18" s="113">
        <v>2.7</v>
      </c>
      <c r="I18" s="113">
        <v>2.71</v>
      </c>
      <c r="J18" s="118">
        <v>2.75</v>
      </c>
      <c r="K18" s="287"/>
      <c r="L18" s="287"/>
    </row>
    <row r="19" spans="1:12">
      <c r="A19" s="93" t="s">
        <v>37</v>
      </c>
      <c r="B19" s="126">
        <v>3.16</v>
      </c>
      <c r="C19" s="94">
        <v>3.35</v>
      </c>
      <c r="D19" s="94">
        <v>3.19</v>
      </c>
      <c r="E19" s="127">
        <v>3.06</v>
      </c>
      <c r="F19" s="113">
        <v>2.83</v>
      </c>
      <c r="G19" s="113">
        <v>2.8400000000000003</v>
      </c>
      <c r="H19" s="113">
        <v>2.8400000000000003</v>
      </c>
      <c r="I19" s="113">
        <v>2.85</v>
      </c>
      <c r="J19" s="118">
        <v>2.8899999999999997</v>
      </c>
      <c r="K19" s="287"/>
      <c r="L19" s="287"/>
    </row>
    <row r="20" spans="1:12">
      <c r="A20" s="95" t="s">
        <v>38</v>
      </c>
      <c r="B20" s="126">
        <v>7.6899999999999995</v>
      </c>
      <c r="C20" s="94">
        <v>7.59</v>
      </c>
      <c r="D20" s="94">
        <v>7.9399999999999995</v>
      </c>
      <c r="E20" s="127">
        <v>7.9399999999999995</v>
      </c>
      <c r="F20" s="113">
        <v>8.52</v>
      </c>
      <c r="G20" s="113">
        <v>8.58</v>
      </c>
      <c r="H20" s="113">
        <v>8.6300000000000008</v>
      </c>
      <c r="I20" s="113">
        <v>8.6900000000000013</v>
      </c>
      <c r="J20" s="118">
        <v>9.0300000000000011</v>
      </c>
      <c r="K20" s="287"/>
      <c r="L20" s="287"/>
    </row>
    <row r="21" spans="1:12">
      <c r="A21" s="93" t="s">
        <v>39</v>
      </c>
      <c r="B21" s="126">
        <v>4.2</v>
      </c>
      <c r="C21" s="94">
        <v>5.55</v>
      </c>
      <c r="D21" s="94">
        <v>6.02</v>
      </c>
      <c r="E21" s="127">
        <v>5.59</v>
      </c>
      <c r="F21" s="113">
        <v>5.7799999999999994</v>
      </c>
      <c r="G21" s="113">
        <v>5.83</v>
      </c>
      <c r="H21" s="113">
        <v>5.88</v>
      </c>
      <c r="I21" s="113">
        <v>5.93</v>
      </c>
      <c r="J21" s="118">
        <v>6.22</v>
      </c>
      <c r="K21" s="287"/>
      <c r="L21" s="287"/>
    </row>
    <row r="22" spans="1:12">
      <c r="A22" s="93" t="s">
        <v>40</v>
      </c>
      <c r="B22" s="126">
        <v>0.89999999999999991</v>
      </c>
      <c r="C22" s="94">
        <v>1.18</v>
      </c>
      <c r="D22" s="94">
        <v>1.1299999999999999</v>
      </c>
      <c r="E22" s="127">
        <v>0.95</v>
      </c>
      <c r="F22" s="113">
        <v>0.95</v>
      </c>
      <c r="G22" s="113">
        <v>0.92999999999999994</v>
      </c>
      <c r="H22" s="113">
        <v>0.91</v>
      </c>
      <c r="I22" s="113">
        <v>0.89999999999999991</v>
      </c>
      <c r="J22" s="118">
        <v>0.8</v>
      </c>
      <c r="K22" s="287"/>
      <c r="L22" s="287"/>
    </row>
    <row r="23" spans="1:12">
      <c r="A23" s="96" t="s">
        <v>72</v>
      </c>
      <c r="B23" s="124">
        <v>9.86</v>
      </c>
      <c r="C23" s="92">
        <v>11.35</v>
      </c>
      <c r="D23" s="92">
        <v>11.48</v>
      </c>
      <c r="E23" s="128">
        <v>11.63</v>
      </c>
      <c r="F23" s="112">
        <v>11.67</v>
      </c>
      <c r="G23" s="112">
        <v>11.74</v>
      </c>
      <c r="H23" s="112">
        <v>11.81</v>
      </c>
      <c r="I23" s="112">
        <v>11.88</v>
      </c>
      <c r="J23" s="117">
        <v>12.31</v>
      </c>
      <c r="K23" s="287"/>
      <c r="L23" s="287"/>
    </row>
    <row r="24" spans="1:12">
      <c r="A24" s="96" t="s">
        <v>73</v>
      </c>
      <c r="B24" s="124">
        <v>41.46</v>
      </c>
      <c r="C24" s="92">
        <v>36.22</v>
      </c>
      <c r="D24" s="92">
        <v>36.94</v>
      </c>
      <c r="E24" s="128">
        <v>36.78</v>
      </c>
      <c r="F24" s="112">
        <v>36.29</v>
      </c>
      <c r="G24" s="112">
        <v>36.230000000000004</v>
      </c>
      <c r="H24" s="112">
        <v>36.18</v>
      </c>
      <c r="I24" s="112">
        <v>36.120000000000005</v>
      </c>
      <c r="J24" s="117">
        <v>35.799999999999997</v>
      </c>
      <c r="K24" s="287"/>
      <c r="L24" s="287"/>
    </row>
    <row r="25" spans="1:12">
      <c r="A25" s="97" t="s">
        <v>74</v>
      </c>
      <c r="B25" s="129">
        <v>1.47</v>
      </c>
      <c r="C25" s="98">
        <v>1.79</v>
      </c>
      <c r="D25" s="98">
        <v>2.04</v>
      </c>
      <c r="E25" s="130">
        <v>1.9800000000000002</v>
      </c>
      <c r="F25" s="114">
        <v>1.8900000000000001</v>
      </c>
      <c r="G25" s="114">
        <v>1.9</v>
      </c>
      <c r="H25" s="114">
        <v>1.91</v>
      </c>
      <c r="I25" s="114">
        <v>1.91</v>
      </c>
      <c r="J25" s="119">
        <v>1.96</v>
      </c>
      <c r="K25" s="287"/>
      <c r="L25" s="287"/>
    </row>
    <row r="26" spans="1:12">
      <c r="A26" s="89" t="s">
        <v>77</v>
      </c>
      <c r="B26" s="122">
        <v>82.45</v>
      </c>
      <c r="C26" s="90">
        <v>81.789999999999992</v>
      </c>
      <c r="D26" s="90">
        <v>82.44</v>
      </c>
      <c r="E26" s="123">
        <v>81.83</v>
      </c>
      <c r="F26" s="111">
        <v>80.34</v>
      </c>
      <c r="G26" s="111">
        <v>80.19</v>
      </c>
      <c r="H26" s="111">
        <v>80.150000000000006</v>
      </c>
      <c r="I26" s="111">
        <v>80.14</v>
      </c>
      <c r="J26" s="116">
        <v>80.11</v>
      </c>
      <c r="K26" s="287"/>
      <c r="L26" s="287"/>
    </row>
    <row r="27" spans="1:12">
      <c r="A27" s="91" t="s">
        <v>76</v>
      </c>
      <c r="B27" s="124">
        <v>43.97</v>
      </c>
      <c r="C27" s="92">
        <v>45.75</v>
      </c>
      <c r="D27" s="92">
        <v>47.22</v>
      </c>
      <c r="E27" s="125">
        <v>47.14</v>
      </c>
      <c r="F27" s="112">
        <v>46.6</v>
      </c>
      <c r="G27" s="112">
        <v>46.33</v>
      </c>
      <c r="H27" s="112">
        <v>46.33</v>
      </c>
      <c r="I27" s="112">
        <v>46.42</v>
      </c>
      <c r="J27" s="117">
        <v>47.05</v>
      </c>
      <c r="K27" s="287"/>
      <c r="L27" s="287"/>
    </row>
    <row r="28" spans="1:12">
      <c r="A28" s="93" t="s">
        <v>36</v>
      </c>
      <c r="B28" s="126">
        <v>7.5600000000000005</v>
      </c>
      <c r="C28" s="94">
        <v>7.08</v>
      </c>
      <c r="D28" s="94">
        <v>7.41</v>
      </c>
      <c r="E28" s="127">
        <v>7.16</v>
      </c>
      <c r="F28" s="113">
        <v>7.17</v>
      </c>
      <c r="G28" s="113">
        <v>7.08</v>
      </c>
      <c r="H28" s="113">
        <v>7.04</v>
      </c>
      <c r="I28" s="113">
        <v>7.01</v>
      </c>
      <c r="J28" s="118">
        <v>6.87</v>
      </c>
      <c r="K28" s="287"/>
      <c r="L28" s="287"/>
    </row>
    <row r="29" spans="1:12">
      <c r="A29" s="93" t="s">
        <v>37</v>
      </c>
      <c r="B29" s="126">
        <v>4.6899999999999995</v>
      </c>
      <c r="C29" s="94">
        <v>5.04</v>
      </c>
      <c r="D29" s="94">
        <v>5.16</v>
      </c>
      <c r="E29" s="127">
        <v>5.27</v>
      </c>
      <c r="F29" s="113">
        <v>4.97</v>
      </c>
      <c r="G29" s="113">
        <v>4.95</v>
      </c>
      <c r="H29" s="113">
        <v>4.96</v>
      </c>
      <c r="I29" s="113">
        <v>4.9799999999999995</v>
      </c>
      <c r="J29" s="118">
        <v>5.08</v>
      </c>
      <c r="K29" s="287"/>
      <c r="L29" s="287"/>
    </row>
    <row r="30" spans="1:12">
      <c r="A30" s="95" t="s">
        <v>38</v>
      </c>
      <c r="B30" s="126">
        <v>14.580000000000002</v>
      </c>
      <c r="C30" s="94">
        <v>14.610000000000001</v>
      </c>
      <c r="D30" s="94">
        <v>15.049999999999999</v>
      </c>
      <c r="E30" s="127">
        <v>15.190000000000001</v>
      </c>
      <c r="F30" s="113">
        <v>15.35</v>
      </c>
      <c r="G30" s="113">
        <v>15.310000000000002</v>
      </c>
      <c r="H30" s="113">
        <v>15.36</v>
      </c>
      <c r="I30" s="113">
        <v>15.42</v>
      </c>
      <c r="J30" s="118">
        <v>15.83</v>
      </c>
      <c r="K30" s="287"/>
      <c r="L30" s="287"/>
    </row>
    <row r="31" spans="1:12">
      <c r="A31" s="93" t="s">
        <v>39</v>
      </c>
      <c r="B31" s="126">
        <v>9.2899999999999991</v>
      </c>
      <c r="C31" s="94">
        <v>10.84</v>
      </c>
      <c r="D31" s="94">
        <v>11.51</v>
      </c>
      <c r="E31" s="127">
        <v>11.66</v>
      </c>
      <c r="F31" s="113">
        <v>11.39</v>
      </c>
      <c r="G31" s="113">
        <v>11.4</v>
      </c>
      <c r="H31" s="113">
        <v>11.469999999999999</v>
      </c>
      <c r="I31" s="113">
        <v>11.55</v>
      </c>
      <c r="J31" s="118">
        <v>12.09</v>
      </c>
      <c r="K31" s="287"/>
      <c r="L31" s="287"/>
    </row>
    <row r="32" spans="1:12">
      <c r="A32" s="93" t="s">
        <v>40</v>
      </c>
      <c r="B32" s="126">
        <v>7.85</v>
      </c>
      <c r="C32" s="94">
        <v>8.19</v>
      </c>
      <c r="D32" s="94">
        <v>8.09</v>
      </c>
      <c r="E32" s="127">
        <v>7.86</v>
      </c>
      <c r="F32" s="113">
        <v>7.7299999999999995</v>
      </c>
      <c r="G32" s="113">
        <v>7.580000000000001</v>
      </c>
      <c r="H32" s="113">
        <v>7.51</v>
      </c>
      <c r="I32" s="113">
        <v>7.46</v>
      </c>
      <c r="J32" s="118">
        <v>7.1800000000000006</v>
      </c>
      <c r="K32" s="287"/>
      <c r="L32" s="287"/>
    </row>
    <row r="33" spans="1:12">
      <c r="A33" s="96" t="s">
        <v>72</v>
      </c>
      <c r="B33" s="124">
        <v>10.43</v>
      </c>
      <c r="C33" s="92">
        <v>10.48</v>
      </c>
      <c r="D33" s="92">
        <v>10.24</v>
      </c>
      <c r="E33" s="128">
        <v>10.26</v>
      </c>
      <c r="F33" s="112">
        <v>10.100000000000001</v>
      </c>
      <c r="G33" s="112">
        <v>10.11</v>
      </c>
      <c r="H33" s="112">
        <v>10.100000000000001</v>
      </c>
      <c r="I33" s="112">
        <v>10.08</v>
      </c>
      <c r="J33" s="117">
        <v>9.98</v>
      </c>
      <c r="K33" s="287"/>
      <c r="L33" s="287"/>
    </row>
    <row r="34" spans="1:12">
      <c r="A34" s="96" t="s">
        <v>73</v>
      </c>
      <c r="B34" s="124">
        <v>18.62</v>
      </c>
      <c r="C34" s="92">
        <v>15.83</v>
      </c>
      <c r="D34" s="92">
        <v>15.299999999999999</v>
      </c>
      <c r="E34" s="128">
        <v>14.92</v>
      </c>
      <c r="F34" s="112">
        <v>14.26</v>
      </c>
      <c r="G34" s="112">
        <v>14.52</v>
      </c>
      <c r="H34" s="112">
        <v>14.540000000000001</v>
      </c>
      <c r="I34" s="112">
        <v>14.48</v>
      </c>
      <c r="J34" s="117">
        <v>14.099999999999998</v>
      </c>
      <c r="K34" s="287"/>
      <c r="L34" s="287"/>
    </row>
    <row r="35" spans="1:12">
      <c r="A35" s="97" t="s">
        <v>74</v>
      </c>
      <c r="B35" s="129">
        <v>9.44</v>
      </c>
      <c r="C35" s="98">
        <v>9.7199999999999989</v>
      </c>
      <c r="D35" s="98">
        <v>9.68</v>
      </c>
      <c r="E35" s="130">
        <v>9.51</v>
      </c>
      <c r="F35" s="114">
        <v>9.379999999999999</v>
      </c>
      <c r="G35" s="114">
        <v>9.24</v>
      </c>
      <c r="H35" s="114">
        <v>9.1800000000000015</v>
      </c>
      <c r="I35" s="114">
        <v>9.15</v>
      </c>
      <c r="J35" s="119">
        <v>8.98</v>
      </c>
      <c r="K35" s="287"/>
      <c r="L35" s="287"/>
    </row>
    <row r="36" spans="1:12">
      <c r="A36" s="89" t="s">
        <v>78</v>
      </c>
      <c r="B36" s="122">
        <v>25.1</v>
      </c>
      <c r="C36" s="90">
        <v>28.27</v>
      </c>
      <c r="D36" s="90">
        <v>29.21</v>
      </c>
      <c r="E36" s="123">
        <v>28.65</v>
      </c>
      <c r="F36" s="111">
        <v>30.099999999999998</v>
      </c>
      <c r="G36" s="111">
        <v>30.240000000000002</v>
      </c>
      <c r="H36" s="111">
        <v>30.39</v>
      </c>
      <c r="I36" s="111">
        <v>30.53</v>
      </c>
      <c r="J36" s="116">
        <v>31.39</v>
      </c>
      <c r="K36" s="287"/>
      <c r="L36" s="287"/>
    </row>
    <row r="37" spans="1:12">
      <c r="A37" s="91" t="s">
        <v>76</v>
      </c>
      <c r="B37" s="124">
        <v>6.97</v>
      </c>
      <c r="C37" s="92">
        <v>7.88</v>
      </c>
      <c r="D37" s="92">
        <v>7.79</v>
      </c>
      <c r="E37" s="125">
        <v>7.54</v>
      </c>
      <c r="F37" s="112">
        <v>6.99</v>
      </c>
      <c r="G37" s="112">
        <v>7.0000000000000009</v>
      </c>
      <c r="H37" s="112">
        <v>7.01</v>
      </c>
      <c r="I37" s="112">
        <v>7.02</v>
      </c>
      <c r="J37" s="117">
        <v>7.0900000000000007</v>
      </c>
      <c r="K37" s="287"/>
      <c r="L37" s="287"/>
    </row>
    <row r="38" spans="1:12">
      <c r="A38" s="93" t="s">
        <v>36</v>
      </c>
      <c r="B38" s="126">
        <v>1.06</v>
      </c>
      <c r="C38" s="94">
        <v>0.9900000000000001</v>
      </c>
      <c r="D38" s="94">
        <v>0.9900000000000001</v>
      </c>
      <c r="E38" s="127">
        <v>0.94000000000000006</v>
      </c>
      <c r="F38" s="113">
        <v>0.85000000000000009</v>
      </c>
      <c r="G38" s="113">
        <v>0.85000000000000009</v>
      </c>
      <c r="H38" s="113">
        <v>0.85000000000000009</v>
      </c>
      <c r="I38" s="113">
        <v>0.85000000000000009</v>
      </c>
      <c r="J38" s="118">
        <v>0.85000000000000009</v>
      </c>
      <c r="K38" s="287"/>
      <c r="L38" s="287"/>
    </row>
    <row r="39" spans="1:12">
      <c r="A39" s="93" t="s">
        <v>37</v>
      </c>
      <c r="B39" s="126">
        <v>1.63</v>
      </c>
      <c r="C39" s="94">
        <v>1.6099999999999999</v>
      </c>
      <c r="D39" s="94">
        <v>1.5</v>
      </c>
      <c r="E39" s="127">
        <v>1.4000000000000001</v>
      </c>
      <c r="F39" s="113">
        <v>1.1499999999999999</v>
      </c>
      <c r="G39" s="113">
        <v>1.1499999999999999</v>
      </c>
      <c r="H39" s="113">
        <v>1.1499999999999999</v>
      </c>
      <c r="I39" s="113">
        <v>1.1499999999999999</v>
      </c>
      <c r="J39" s="118">
        <v>1.1499999999999999</v>
      </c>
      <c r="K39" s="287"/>
      <c r="L39" s="287"/>
    </row>
    <row r="40" spans="1:12">
      <c r="A40" s="95" t="s">
        <v>38</v>
      </c>
      <c r="B40" s="126">
        <v>3.1300000000000003</v>
      </c>
      <c r="C40" s="94">
        <v>3.7600000000000002</v>
      </c>
      <c r="D40" s="94">
        <v>3.8</v>
      </c>
      <c r="E40" s="127">
        <v>3.81</v>
      </c>
      <c r="F40" s="113">
        <v>3.7800000000000002</v>
      </c>
      <c r="G40" s="113">
        <v>3.7900000000000005</v>
      </c>
      <c r="H40" s="113">
        <v>3.8</v>
      </c>
      <c r="I40" s="113">
        <v>3.81</v>
      </c>
      <c r="J40" s="118">
        <v>3.88</v>
      </c>
      <c r="K40" s="287"/>
      <c r="L40" s="287"/>
    </row>
    <row r="41" spans="1:12">
      <c r="A41" s="93" t="s">
        <v>39</v>
      </c>
      <c r="B41" s="126">
        <v>1.0900000000000001</v>
      </c>
      <c r="C41" s="94">
        <v>1.3299999999999998</v>
      </c>
      <c r="D41" s="94">
        <v>1.3</v>
      </c>
      <c r="E41" s="127">
        <v>1.21</v>
      </c>
      <c r="F41" s="113">
        <v>1.03</v>
      </c>
      <c r="G41" s="113">
        <v>1.03</v>
      </c>
      <c r="H41" s="113">
        <v>1.03</v>
      </c>
      <c r="I41" s="113">
        <v>1.03</v>
      </c>
      <c r="J41" s="118">
        <v>1.03</v>
      </c>
      <c r="K41" s="287"/>
      <c r="L41" s="287"/>
    </row>
    <row r="42" spans="1:12">
      <c r="A42" s="93" t="s">
        <v>40</v>
      </c>
      <c r="B42" s="126">
        <v>0.06</v>
      </c>
      <c r="C42" s="94">
        <v>0.2</v>
      </c>
      <c r="D42" s="94">
        <v>0.2</v>
      </c>
      <c r="E42" s="127">
        <v>0.18</v>
      </c>
      <c r="F42" s="113">
        <v>0.18</v>
      </c>
      <c r="G42" s="113">
        <v>0.18</v>
      </c>
      <c r="H42" s="113">
        <v>0.18</v>
      </c>
      <c r="I42" s="113">
        <v>0.18</v>
      </c>
      <c r="J42" s="118">
        <v>0.18</v>
      </c>
      <c r="K42" s="287"/>
      <c r="L42" s="287"/>
    </row>
    <row r="43" spans="1:12">
      <c r="A43" s="96" t="s">
        <v>72</v>
      </c>
      <c r="B43" s="124">
        <v>0.77</v>
      </c>
      <c r="C43" s="92">
        <v>0.57000000000000006</v>
      </c>
      <c r="D43" s="92">
        <v>0.55999999999999994</v>
      </c>
      <c r="E43" s="128">
        <v>0.45999999999999996</v>
      </c>
      <c r="F43" s="112">
        <v>0.43</v>
      </c>
      <c r="G43" s="112">
        <v>0.43</v>
      </c>
      <c r="H43" s="112">
        <v>0.43</v>
      </c>
      <c r="I43" s="112">
        <v>0.43</v>
      </c>
      <c r="J43" s="117">
        <v>0.43</v>
      </c>
      <c r="K43" s="287"/>
      <c r="L43" s="287"/>
    </row>
    <row r="44" spans="1:12">
      <c r="A44" s="96" t="s">
        <v>73</v>
      </c>
      <c r="B44" s="124">
        <v>17.349999999999998</v>
      </c>
      <c r="C44" s="92">
        <v>19.82</v>
      </c>
      <c r="D44" s="92">
        <v>20.86</v>
      </c>
      <c r="E44" s="128">
        <v>20.599999999999998</v>
      </c>
      <c r="F44" s="112">
        <v>22.64</v>
      </c>
      <c r="G44" s="112">
        <v>22.770000000000003</v>
      </c>
      <c r="H44" s="112">
        <v>22.91</v>
      </c>
      <c r="I44" s="112">
        <v>23.04</v>
      </c>
      <c r="J44" s="117">
        <v>23.84</v>
      </c>
      <c r="K44" s="287"/>
      <c r="L44" s="287"/>
    </row>
    <row r="45" spans="1:12">
      <c r="A45" s="97" t="s">
        <v>74</v>
      </c>
      <c r="B45" s="129">
        <v>0</v>
      </c>
      <c r="C45" s="98">
        <v>0</v>
      </c>
      <c r="D45" s="98">
        <v>0</v>
      </c>
      <c r="E45" s="131">
        <v>0.05</v>
      </c>
      <c r="F45" s="115">
        <v>0.04</v>
      </c>
      <c r="G45" s="115">
        <v>0.04</v>
      </c>
      <c r="H45" s="114">
        <v>0.04</v>
      </c>
      <c r="I45" s="115">
        <v>0.04</v>
      </c>
      <c r="J45" s="120">
        <v>0.04</v>
      </c>
      <c r="K45" s="287"/>
      <c r="L45" s="287"/>
    </row>
    <row r="46" spans="1:12">
      <c r="A46" s="99" t="s">
        <v>79</v>
      </c>
      <c r="B46" s="124">
        <v>69.66</v>
      </c>
      <c r="C46" s="92">
        <v>65.47</v>
      </c>
      <c r="D46" s="92">
        <v>67.260000000000005</v>
      </c>
      <c r="E46" s="125">
        <v>66.72</v>
      </c>
      <c r="F46" s="155">
        <v>66.47999999999999</v>
      </c>
      <c r="G46" s="111">
        <v>67.09</v>
      </c>
      <c r="H46" s="111">
        <v>67.179999999999993</v>
      </c>
      <c r="I46" s="111">
        <v>67.300000000000011</v>
      </c>
      <c r="J46" s="116">
        <v>67.66</v>
      </c>
      <c r="K46" s="287"/>
      <c r="L46" s="287"/>
    </row>
    <row r="47" spans="1:12">
      <c r="A47" s="100" t="s">
        <v>76</v>
      </c>
      <c r="B47" s="124">
        <v>35.72</v>
      </c>
      <c r="C47" s="92">
        <v>34.21</v>
      </c>
      <c r="D47" s="92">
        <v>35.97</v>
      </c>
      <c r="E47" s="125">
        <v>35.900000000000006</v>
      </c>
      <c r="F47" s="156">
        <v>35.68</v>
      </c>
      <c r="G47" s="112">
        <v>36.020000000000003</v>
      </c>
      <c r="H47" s="112">
        <v>36.090000000000003</v>
      </c>
      <c r="I47" s="112">
        <v>36.230000000000004</v>
      </c>
      <c r="J47" s="117">
        <v>36.840000000000003</v>
      </c>
      <c r="K47" s="287"/>
      <c r="L47" s="287"/>
    </row>
    <row r="48" spans="1:12">
      <c r="A48" s="101" t="s">
        <v>36</v>
      </c>
      <c r="B48" s="126">
        <v>6.11</v>
      </c>
      <c r="C48" s="94">
        <v>5.2299999999999995</v>
      </c>
      <c r="D48" s="94">
        <v>5.58</v>
      </c>
      <c r="E48" s="127">
        <v>5.4</v>
      </c>
      <c r="F48" s="157">
        <v>5.43</v>
      </c>
      <c r="G48" s="113">
        <v>5.45</v>
      </c>
      <c r="H48" s="113">
        <v>5.42</v>
      </c>
      <c r="I48" s="113">
        <v>5.42</v>
      </c>
      <c r="J48" s="118">
        <v>5.33</v>
      </c>
      <c r="K48" s="287"/>
      <c r="L48" s="287"/>
    </row>
    <row r="49" spans="1:12">
      <c r="A49" s="101" t="s">
        <v>37</v>
      </c>
      <c r="B49" s="126">
        <v>4.01</v>
      </c>
      <c r="C49" s="94">
        <v>3.9899999999999998</v>
      </c>
      <c r="D49" s="94">
        <v>4.1099999999999994</v>
      </c>
      <c r="E49" s="127">
        <v>4.17</v>
      </c>
      <c r="F49" s="157">
        <v>3.92</v>
      </c>
      <c r="G49" s="113">
        <v>3.9600000000000004</v>
      </c>
      <c r="H49" s="113">
        <v>3.9699999999999998</v>
      </c>
      <c r="I49" s="113">
        <v>3.9899999999999998</v>
      </c>
      <c r="J49" s="118">
        <v>4.08</v>
      </c>
      <c r="K49" s="287"/>
      <c r="L49" s="287"/>
    </row>
    <row r="50" spans="1:12">
      <c r="A50" s="102" t="s">
        <v>38</v>
      </c>
      <c r="B50" s="126">
        <v>12.02</v>
      </c>
      <c r="C50" s="94">
        <v>11.3</v>
      </c>
      <c r="D50" s="94">
        <v>11.84</v>
      </c>
      <c r="E50" s="127">
        <v>11.959999999999999</v>
      </c>
      <c r="F50" s="157">
        <v>12.16</v>
      </c>
      <c r="G50" s="113">
        <v>12.29</v>
      </c>
      <c r="H50" s="113">
        <v>12.34</v>
      </c>
      <c r="I50" s="113">
        <v>12.42</v>
      </c>
      <c r="J50" s="118">
        <v>12.78</v>
      </c>
      <c r="K50" s="287"/>
      <c r="L50" s="287"/>
    </row>
    <row r="51" spans="1:12">
      <c r="A51" s="101" t="s">
        <v>39</v>
      </c>
      <c r="B51" s="126">
        <v>7.46</v>
      </c>
      <c r="C51" s="94">
        <v>7.9399999999999995</v>
      </c>
      <c r="D51" s="94">
        <v>8.6</v>
      </c>
      <c r="E51" s="127">
        <v>8.6900000000000013</v>
      </c>
      <c r="F51" s="157">
        <v>8.5299999999999994</v>
      </c>
      <c r="G51" s="113">
        <v>8.68</v>
      </c>
      <c r="H51" s="113">
        <v>8.75</v>
      </c>
      <c r="I51" s="113">
        <v>8.83</v>
      </c>
      <c r="J51" s="118">
        <v>9.27</v>
      </c>
      <c r="K51" s="287"/>
      <c r="L51" s="287"/>
    </row>
    <row r="52" spans="1:12">
      <c r="A52" s="101" t="s">
        <v>40</v>
      </c>
      <c r="B52" s="126">
        <v>6.12</v>
      </c>
      <c r="C52" s="94">
        <v>5.75</v>
      </c>
      <c r="D52" s="94">
        <v>5.84</v>
      </c>
      <c r="E52" s="127">
        <v>5.6800000000000006</v>
      </c>
      <c r="F52" s="157">
        <v>5.65</v>
      </c>
      <c r="G52" s="113">
        <v>5.64</v>
      </c>
      <c r="H52" s="113">
        <v>5.6000000000000005</v>
      </c>
      <c r="I52" s="113">
        <v>5.58</v>
      </c>
      <c r="J52" s="118">
        <v>5.3900000000000006</v>
      </c>
      <c r="K52" s="287"/>
      <c r="L52" s="287"/>
    </row>
    <row r="53" spans="1:12">
      <c r="A53" s="103" t="s">
        <v>72</v>
      </c>
      <c r="B53" s="124">
        <v>8.27</v>
      </c>
      <c r="C53" s="92">
        <v>7.46</v>
      </c>
      <c r="D53" s="92">
        <v>7.48</v>
      </c>
      <c r="E53" s="128">
        <v>7.4700000000000006</v>
      </c>
      <c r="F53" s="156">
        <v>7.4300000000000006</v>
      </c>
      <c r="G53" s="112">
        <v>7.57</v>
      </c>
      <c r="H53" s="112">
        <v>7.580000000000001</v>
      </c>
      <c r="I53" s="112">
        <v>7.580000000000001</v>
      </c>
      <c r="J53" s="117">
        <v>7.5399999999999991</v>
      </c>
      <c r="K53" s="287"/>
      <c r="L53" s="287"/>
    </row>
    <row r="54" spans="1:12">
      <c r="A54" s="103" t="s">
        <v>73</v>
      </c>
      <c r="B54" s="124">
        <v>18.34</v>
      </c>
      <c r="C54" s="92">
        <v>17.05</v>
      </c>
      <c r="D54" s="92">
        <v>16.89</v>
      </c>
      <c r="E54" s="128">
        <v>16.53</v>
      </c>
      <c r="F54" s="156">
        <v>16.57</v>
      </c>
      <c r="G54" s="112">
        <v>16.68</v>
      </c>
      <c r="H54" s="112">
        <v>16.72</v>
      </c>
      <c r="I54" s="112">
        <v>16.7</v>
      </c>
      <c r="J54" s="117">
        <v>16.59</v>
      </c>
      <c r="K54" s="287"/>
      <c r="L54" s="287"/>
    </row>
    <row r="55" spans="1:12">
      <c r="A55" s="104" t="s">
        <v>74</v>
      </c>
      <c r="B55" s="129">
        <v>7.33</v>
      </c>
      <c r="C55" s="98">
        <v>6.76</v>
      </c>
      <c r="D55" s="98">
        <v>6.92</v>
      </c>
      <c r="E55" s="130">
        <v>6.8199999999999994</v>
      </c>
      <c r="F55" s="158">
        <v>6.8000000000000007</v>
      </c>
      <c r="G55" s="114">
        <v>6.83</v>
      </c>
      <c r="H55" s="114">
        <v>6.8000000000000007</v>
      </c>
      <c r="I55" s="114">
        <v>6.79</v>
      </c>
      <c r="J55" s="119">
        <v>6.69</v>
      </c>
      <c r="K55" s="287"/>
      <c r="L55" s="287"/>
    </row>
    <row r="56" spans="1:12">
      <c r="A56" s="105" t="s">
        <v>80</v>
      </c>
      <c r="B56" s="106"/>
      <c r="C56" s="106"/>
      <c r="D56" s="106"/>
      <c r="E56" s="107"/>
    </row>
    <row r="57" spans="1:12">
      <c r="A57" s="288" t="s">
        <v>98</v>
      </c>
      <c r="B57" s="106"/>
      <c r="C57" s="106"/>
      <c r="D57" s="106"/>
      <c r="E57" s="107"/>
    </row>
    <row r="58" spans="1:12" ht="15" customHeight="1">
      <c r="A58" s="289" t="s">
        <v>99</v>
      </c>
      <c r="B58" s="290"/>
      <c r="C58" s="290"/>
      <c r="D58" s="290"/>
      <c r="E58" s="290"/>
      <c r="F58" s="290"/>
      <c r="G58" s="290"/>
      <c r="H58" s="290"/>
      <c r="I58" s="290"/>
    </row>
    <row r="59" spans="1:12" ht="20.25" customHeight="1">
      <c r="A59" s="290"/>
      <c r="B59" s="290"/>
      <c r="C59" s="290"/>
      <c r="D59" s="290"/>
      <c r="E59" s="290"/>
      <c r="F59" s="290"/>
      <c r="G59" s="290"/>
      <c r="H59" s="290"/>
      <c r="I59" s="290"/>
    </row>
    <row r="60" spans="1:12">
      <c r="A60" s="108" t="s">
        <v>47</v>
      </c>
      <c r="B60" s="109"/>
      <c r="C60" s="109"/>
      <c r="D60" s="109"/>
      <c r="E60" s="110"/>
      <c r="F60" s="109"/>
      <c r="G60" s="109"/>
      <c r="H60" s="109"/>
      <c r="I60" s="109"/>
    </row>
  </sheetData>
  <mergeCells count="3">
    <mergeCell ref="A58:I59"/>
    <mergeCell ref="B4:E4"/>
    <mergeCell ref="F4:J4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C33" sqref="C33"/>
    </sheetView>
  </sheetViews>
  <sheetFormatPr baseColWidth="10" defaultRowHeight="15"/>
  <cols>
    <col min="1" max="1" width="30.28515625" customWidth="1"/>
    <col min="2" max="3" width="8.7109375" customWidth="1"/>
    <col min="4" max="4" width="9.85546875" customWidth="1"/>
    <col min="5" max="5" width="8.42578125" bestFit="1" customWidth="1"/>
    <col min="6" max="6" width="9" customWidth="1"/>
    <col min="7" max="7" width="7.28515625" customWidth="1"/>
    <col min="8" max="8" width="8.42578125" bestFit="1" customWidth="1"/>
    <col min="9" max="9" width="8.85546875" customWidth="1"/>
    <col min="10" max="10" width="6.85546875" customWidth="1"/>
    <col min="11" max="13" width="7.42578125" bestFit="1" customWidth="1"/>
    <col min="14" max="14" width="7.42578125" customWidth="1"/>
    <col min="15" max="15" width="9.140625" customWidth="1"/>
    <col min="16" max="16" width="8.28515625" customWidth="1"/>
  </cols>
  <sheetData>
    <row r="1" spans="1:17" ht="15.75">
      <c r="A1" s="72" t="s">
        <v>88</v>
      </c>
    </row>
    <row r="2" spans="1:17">
      <c r="A2" s="8" t="s">
        <v>45</v>
      </c>
    </row>
    <row r="3" spans="1:17">
      <c r="A3" s="8"/>
    </row>
    <row r="4" spans="1:17" ht="15" customHeight="1">
      <c r="A4" s="8"/>
      <c r="B4" s="178">
        <v>2015</v>
      </c>
      <c r="C4" s="178">
        <v>2016</v>
      </c>
      <c r="D4" s="253" t="s">
        <v>91</v>
      </c>
      <c r="E4" s="179">
        <v>2017</v>
      </c>
      <c r="F4" s="246" t="s">
        <v>63</v>
      </c>
      <c r="G4" s="247"/>
      <c r="H4" s="180">
        <v>2018</v>
      </c>
      <c r="I4" s="246" t="s">
        <v>66</v>
      </c>
      <c r="J4" s="247"/>
      <c r="K4" s="181">
        <v>2020</v>
      </c>
      <c r="L4" s="179">
        <v>2022</v>
      </c>
      <c r="M4" s="181">
        <v>2024</v>
      </c>
      <c r="N4" s="179">
        <v>2026</v>
      </c>
      <c r="O4" s="246" t="s">
        <v>65</v>
      </c>
      <c r="P4" s="247"/>
    </row>
    <row r="5" spans="1:17">
      <c r="A5" s="9"/>
      <c r="B5" s="249" t="s">
        <v>61</v>
      </c>
      <c r="C5" s="250"/>
      <c r="D5" s="254"/>
      <c r="E5" s="182" t="s">
        <v>64</v>
      </c>
      <c r="F5" s="179" t="s">
        <v>61</v>
      </c>
      <c r="G5" s="183" t="s">
        <v>62</v>
      </c>
      <c r="H5" s="182" t="s">
        <v>64</v>
      </c>
      <c r="I5" s="179" t="s">
        <v>61</v>
      </c>
      <c r="J5" s="183" t="s">
        <v>62</v>
      </c>
      <c r="K5" s="251"/>
      <c r="L5" s="251"/>
      <c r="M5" s="251"/>
      <c r="N5" s="252"/>
      <c r="O5" s="179" t="s">
        <v>61</v>
      </c>
      <c r="P5" s="183" t="s">
        <v>62</v>
      </c>
    </row>
    <row r="6" spans="1:17" ht="30">
      <c r="A6" s="62" t="s">
        <v>35</v>
      </c>
      <c r="B6" s="43">
        <v>269070</v>
      </c>
      <c r="C6" s="44">
        <v>271251</v>
      </c>
      <c r="D6" s="74">
        <f t="shared" ref="D6:D19" si="0">(C6-B6)/B6*100</f>
        <v>0.81056974021630057</v>
      </c>
      <c r="E6" s="45">
        <v>275800</v>
      </c>
      <c r="F6" s="184">
        <f t="shared" ref="F6:F19" si="1">E6-C6</f>
        <v>4549</v>
      </c>
      <c r="G6" s="76">
        <f t="shared" ref="G6:G19" si="2">F6/C6*100</f>
        <v>1.6770445085916734</v>
      </c>
      <c r="H6" s="45">
        <v>290900</v>
      </c>
      <c r="I6" s="184">
        <f>H6-E6</f>
        <v>15100</v>
      </c>
      <c r="J6" s="78">
        <f>I6/E6*100</f>
        <v>5.4749818709209572</v>
      </c>
      <c r="K6" s="46">
        <v>291000</v>
      </c>
      <c r="L6" s="45">
        <v>293000</v>
      </c>
      <c r="M6" s="46">
        <v>302000</v>
      </c>
      <c r="N6" s="45">
        <v>306000</v>
      </c>
      <c r="O6" s="184">
        <f t="shared" ref="O6:O19" si="3">N6-C6</f>
        <v>34749</v>
      </c>
      <c r="P6" s="78">
        <f t="shared" ref="P6:P19" si="4">O6/C6*100</f>
        <v>12.810644016058928</v>
      </c>
    </row>
    <row r="7" spans="1:17">
      <c r="A7" s="63" t="s">
        <v>36</v>
      </c>
      <c r="B7" s="53">
        <v>40487</v>
      </c>
      <c r="C7" s="54">
        <v>39580</v>
      </c>
      <c r="D7" s="75">
        <f t="shared" si="0"/>
        <v>-2.2402252574900587</v>
      </c>
      <c r="E7" s="47">
        <v>40500</v>
      </c>
      <c r="F7" s="185">
        <f t="shared" si="1"/>
        <v>920</v>
      </c>
      <c r="G7" s="77">
        <f t="shared" si="2"/>
        <v>2.3244062657908033</v>
      </c>
      <c r="H7" s="47">
        <v>42600</v>
      </c>
      <c r="I7" s="185">
        <f t="shared" ref="I7:I19" si="5">H7-E7</f>
        <v>2100</v>
      </c>
      <c r="J7" s="79">
        <f t="shared" ref="J7:J19" si="6">I7/E7*100</f>
        <v>5.1851851851851851</v>
      </c>
      <c r="K7" s="48">
        <v>42000</v>
      </c>
      <c r="L7" s="47">
        <v>42000</v>
      </c>
      <c r="M7" s="48">
        <v>43000</v>
      </c>
      <c r="N7" s="47">
        <v>43000</v>
      </c>
      <c r="O7" s="185">
        <f t="shared" si="3"/>
        <v>3420</v>
      </c>
      <c r="P7" s="79">
        <f t="shared" si="4"/>
        <v>8.6407276402223339</v>
      </c>
    </row>
    <row r="8" spans="1:17">
      <c r="A8" s="63" t="s">
        <v>37</v>
      </c>
      <c r="B8" s="53">
        <v>30805</v>
      </c>
      <c r="C8" s="54">
        <v>31443</v>
      </c>
      <c r="D8" s="75">
        <f t="shared" si="0"/>
        <v>2.0710923551371532</v>
      </c>
      <c r="E8" s="47">
        <v>30700</v>
      </c>
      <c r="F8" s="185">
        <f t="shared" si="1"/>
        <v>-743</v>
      </c>
      <c r="G8" s="77">
        <f t="shared" si="2"/>
        <v>-2.3630060744839869</v>
      </c>
      <c r="H8" s="47">
        <v>32400</v>
      </c>
      <c r="I8" s="185">
        <f t="shared" si="5"/>
        <v>1700</v>
      </c>
      <c r="J8" s="79">
        <f t="shared" si="6"/>
        <v>5.5374592833876219</v>
      </c>
      <c r="K8" s="48">
        <v>32000</v>
      </c>
      <c r="L8" s="47">
        <v>33000</v>
      </c>
      <c r="M8" s="48">
        <v>34000</v>
      </c>
      <c r="N8" s="47">
        <v>34000</v>
      </c>
      <c r="O8" s="185">
        <f t="shared" si="3"/>
        <v>2557</v>
      </c>
      <c r="P8" s="79">
        <f t="shared" si="4"/>
        <v>8.1321756829819041</v>
      </c>
    </row>
    <row r="9" spans="1:17">
      <c r="A9" s="64" t="s">
        <v>38</v>
      </c>
      <c r="B9" s="53">
        <v>96591</v>
      </c>
      <c r="C9" s="54">
        <v>97610</v>
      </c>
      <c r="D9" s="75">
        <f t="shared" si="0"/>
        <v>1.0549637129753291</v>
      </c>
      <c r="E9" s="47">
        <v>100800</v>
      </c>
      <c r="F9" s="185">
        <f t="shared" si="1"/>
        <v>3190</v>
      </c>
      <c r="G9" s="77">
        <f t="shared" si="2"/>
        <v>3.2681077758426396</v>
      </c>
      <c r="H9" s="47">
        <v>106100</v>
      </c>
      <c r="I9" s="185">
        <f t="shared" si="5"/>
        <v>5300</v>
      </c>
      <c r="J9" s="79">
        <f t="shared" si="6"/>
        <v>5.2579365079365079</v>
      </c>
      <c r="K9" s="48">
        <v>107000</v>
      </c>
      <c r="L9" s="47">
        <v>108000</v>
      </c>
      <c r="M9" s="48">
        <v>111000</v>
      </c>
      <c r="N9" s="47">
        <v>113000</v>
      </c>
      <c r="O9" s="185">
        <f t="shared" si="3"/>
        <v>15390</v>
      </c>
      <c r="P9" s="79">
        <f t="shared" si="4"/>
        <v>15.766827169347403</v>
      </c>
    </row>
    <row r="10" spans="1:17">
      <c r="A10" s="63" t="s">
        <v>39</v>
      </c>
      <c r="B10" s="53">
        <v>61420</v>
      </c>
      <c r="C10" s="54">
        <v>62982</v>
      </c>
      <c r="D10" s="75">
        <f t="shared" si="0"/>
        <v>2.5431455551937479</v>
      </c>
      <c r="E10" s="47">
        <v>63600</v>
      </c>
      <c r="F10" s="185">
        <f t="shared" si="1"/>
        <v>618</v>
      </c>
      <c r="G10" s="77">
        <f t="shared" si="2"/>
        <v>0.98123273316185577</v>
      </c>
      <c r="H10" s="47">
        <v>67600</v>
      </c>
      <c r="I10" s="185">
        <f t="shared" si="5"/>
        <v>4000</v>
      </c>
      <c r="J10" s="79">
        <f t="shared" si="6"/>
        <v>6.2893081761006293</v>
      </c>
      <c r="K10" s="48">
        <v>68000</v>
      </c>
      <c r="L10" s="47">
        <v>69000</v>
      </c>
      <c r="M10" s="48">
        <v>72000</v>
      </c>
      <c r="N10" s="47">
        <v>74000</v>
      </c>
      <c r="O10" s="185">
        <f t="shared" si="3"/>
        <v>11018</v>
      </c>
      <c r="P10" s="79">
        <f t="shared" si="4"/>
        <v>17.493887142358133</v>
      </c>
    </row>
    <row r="11" spans="1:17">
      <c r="A11" s="63" t="s">
        <v>40</v>
      </c>
      <c r="B11" s="53">
        <v>39767</v>
      </c>
      <c r="C11" s="54">
        <v>39636</v>
      </c>
      <c r="D11" s="75">
        <f t="shared" si="0"/>
        <v>-0.32941886488797245</v>
      </c>
      <c r="E11" s="47">
        <v>40200</v>
      </c>
      <c r="F11" s="185">
        <f t="shared" si="1"/>
        <v>564</v>
      </c>
      <c r="G11" s="77">
        <f t="shared" si="2"/>
        <v>1.4229488343929761</v>
      </c>
      <c r="H11" s="47">
        <v>42200</v>
      </c>
      <c r="I11" s="185">
        <f t="shared" si="5"/>
        <v>2000</v>
      </c>
      <c r="J11" s="79">
        <f t="shared" si="6"/>
        <v>4.9751243781094532</v>
      </c>
      <c r="K11" s="48">
        <v>42000</v>
      </c>
      <c r="L11" s="47">
        <v>41000</v>
      </c>
      <c r="M11" s="48">
        <v>42000</v>
      </c>
      <c r="N11" s="47">
        <v>42000</v>
      </c>
      <c r="O11" s="185">
        <f t="shared" si="3"/>
        <v>2364</v>
      </c>
      <c r="P11" s="79">
        <f t="shared" si="4"/>
        <v>5.9642749016046022</v>
      </c>
    </row>
    <row r="12" spans="1:17">
      <c r="A12" s="65" t="s">
        <v>42</v>
      </c>
      <c r="B12" s="49">
        <v>51339</v>
      </c>
      <c r="C12" s="50">
        <v>51614</v>
      </c>
      <c r="D12" s="75">
        <f t="shared" si="0"/>
        <v>0.53565515495042759</v>
      </c>
      <c r="E12" s="51">
        <v>52000</v>
      </c>
      <c r="F12" s="185">
        <f t="shared" si="1"/>
        <v>386</v>
      </c>
      <c r="G12" s="77">
        <f t="shared" si="2"/>
        <v>0.74785910799395516</v>
      </c>
      <c r="H12" s="51">
        <v>55600</v>
      </c>
      <c r="I12" s="185">
        <f t="shared" si="5"/>
        <v>3600</v>
      </c>
      <c r="J12" s="79">
        <f t="shared" si="6"/>
        <v>6.9230769230769234</v>
      </c>
      <c r="K12" s="52">
        <v>56000</v>
      </c>
      <c r="L12" s="51">
        <v>56000</v>
      </c>
      <c r="M12" s="52">
        <v>57000</v>
      </c>
      <c r="N12" s="51">
        <v>57000</v>
      </c>
      <c r="O12" s="185">
        <f t="shared" si="3"/>
        <v>5386</v>
      </c>
      <c r="P12" s="79">
        <f t="shared" si="4"/>
        <v>10.435153252993373</v>
      </c>
    </row>
    <row r="13" spans="1:17">
      <c r="A13" s="63" t="s">
        <v>16</v>
      </c>
      <c r="B13" s="53">
        <v>21793</v>
      </c>
      <c r="C13" s="54">
        <v>21978</v>
      </c>
      <c r="D13" s="75">
        <f t="shared" si="0"/>
        <v>0.84889643463497455</v>
      </c>
      <c r="E13" s="47">
        <v>22200</v>
      </c>
      <c r="F13" s="185">
        <f t="shared" si="1"/>
        <v>222</v>
      </c>
      <c r="G13" s="77">
        <f t="shared" si="2"/>
        <v>1.0101010101010102</v>
      </c>
      <c r="H13" s="47">
        <v>23700</v>
      </c>
      <c r="I13" s="185">
        <f t="shared" si="5"/>
        <v>1500</v>
      </c>
      <c r="J13" s="79">
        <f t="shared" si="6"/>
        <v>6.756756756756757</v>
      </c>
      <c r="K13" s="48">
        <v>24000</v>
      </c>
      <c r="L13" s="47">
        <v>24000</v>
      </c>
      <c r="M13" s="48">
        <v>24000</v>
      </c>
      <c r="N13" s="47">
        <v>24000</v>
      </c>
      <c r="O13" s="185">
        <f t="shared" si="3"/>
        <v>2022</v>
      </c>
      <c r="P13" s="79">
        <f t="shared" si="4"/>
        <v>9.2001092001092015</v>
      </c>
    </row>
    <row r="14" spans="1:17">
      <c r="A14" s="63" t="s">
        <v>17</v>
      </c>
      <c r="B14" s="53">
        <v>29546</v>
      </c>
      <c r="C14" s="54">
        <v>29636</v>
      </c>
      <c r="D14" s="75">
        <f t="shared" si="0"/>
        <v>0.30460976105056525</v>
      </c>
      <c r="E14" s="47">
        <v>29800</v>
      </c>
      <c r="F14" s="185">
        <f t="shared" si="1"/>
        <v>164</v>
      </c>
      <c r="G14" s="77">
        <f t="shared" si="2"/>
        <v>0.55338102308003778</v>
      </c>
      <c r="H14" s="47">
        <v>31900</v>
      </c>
      <c r="I14" s="185">
        <f t="shared" si="5"/>
        <v>2100</v>
      </c>
      <c r="J14" s="79">
        <f t="shared" si="6"/>
        <v>7.0469798657718119</v>
      </c>
      <c r="K14" s="48">
        <v>32000</v>
      </c>
      <c r="L14" s="47">
        <v>32000</v>
      </c>
      <c r="M14" s="48">
        <v>33000</v>
      </c>
      <c r="N14" s="47">
        <v>33000</v>
      </c>
      <c r="O14" s="185">
        <f t="shared" si="3"/>
        <v>3364</v>
      </c>
      <c r="P14" s="79">
        <f t="shared" si="4"/>
        <v>11.351059522202727</v>
      </c>
    </row>
    <row r="15" spans="1:17">
      <c r="A15" s="65" t="s">
        <v>43</v>
      </c>
      <c r="B15" s="49">
        <v>42539</v>
      </c>
      <c r="C15" s="50">
        <v>42708</v>
      </c>
      <c r="D15" s="224">
        <f t="shared" si="0"/>
        <v>0.39728249371165281</v>
      </c>
      <c r="E15" s="225">
        <v>42600</v>
      </c>
      <c r="F15" s="226">
        <f t="shared" si="1"/>
        <v>-108</v>
      </c>
      <c r="G15" s="227">
        <f t="shared" si="2"/>
        <v>-0.25288002247822422</v>
      </c>
      <c r="H15" s="225">
        <v>45400</v>
      </c>
      <c r="I15" s="226">
        <f t="shared" si="5"/>
        <v>2800</v>
      </c>
      <c r="J15" s="228">
        <f t="shared" si="6"/>
        <v>6.5727699530516439</v>
      </c>
      <c r="K15" s="229">
        <v>45000</v>
      </c>
      <c r="L15" s="230">
        <v>45000</v>
      </c>
      <c r="M15" s="230">
        <v>46000</v>
      </c>
      <c r="N15" s="225">
        <v>46000</v>
      </c>
      <c r="O15" s="226">
        <f>N15-C15</f>
        <v>3292</v>
      </c>
      <c r="P15" s="228">
        <f t="shared" si="4"/>
        <v>7.7081577222066127</v>
      </c>
      <c r="Q15" s="196"/>
    </row>
    <row r="16" spans="1:17">
      <c r="A16" s="65" t="s">
        <v>44</v>
      </c>
      <c r="B16" s="49">
        <v>127943</v>
      </c>
      <c r="C16" s="50">
        <v>128148</v>
      </c>
      <c r="D16" s="224">
        <f t="shared" si="0"/>
        <v>0.16022760135372785</v>
      </c>
      <c r="E16" s="225">
        <v>128400</v>
      </c>
      <c r="F16" s="226">
        <f t="shared" si="1"/>
        <v>252</v>
      </c>
      <c r="G16" s="227">
        <f t="shared" si="2"/>
        <v>0.19664762618222678</v>
      </c>
      <c r="H16" s="225">
        <v>135200</v>
      </c>
      <c r="I16" s="226">
        <f t="shared" si="5"/>
        <v>6800</v>
      </c>
      <c r="J16" s="228">
        <f t="shared" si="6"/>
        <v>5.29595015576324</v>
      </c>
      <c r="K16" s="229">
        <v>135000</v>
      </c>
      <c r="L16" s="225">
        <v>135000</v>
      </c>
      <c r="M16" s="229">
        <v>138000</v>
      </c>
      <c r="N16" s="225">
        <v>139000</v>
      </c>
      <c r="O16" s="226">
        <f t="shared" si="3"/>
        <v>10852</v>
      </c>
      <c r="P16" s="228">
        <f t="shared" si="4"/>
        <v>8.4683334894028786</v>
      </c>
      <c r="Q16" s="196"/>
    </row>
    <row r="17" spans="1:17">
      <c r="A17" s="66" t="s">
        <v>20</v>
      </c>
      <c r="B17" s="53">
        <v>42476</v>
      </c>
      <c r="C17" s="54">
        <v>42616</v>
      </c>
      <c r="D17" s="224">
        <f t="shared" si="0"/>
        <v>0.32959789057350031</v>
      </c>
      <c r="E17" s="231">
        <v>41900</v>
      </c>
      <c r="F17" s="226">
        <f t="shared" si="1"/>
        <v>-716</v>
      </c>
      <c r="G17" s="227">
        <f t="shared" si="2"/>
        <v>-1.6801201426694199</v>
      </c>
      <c r="H17" s="231">
        <v>43900</v>
      </c>
      <c r="I17" s="226">
        <f t="shared" si="5"/>
        <v>2000</v>
      </c>
      <c r="J17" s="228">
        <f t="shared" si="6"/>
        <v>4.7732696897374698</v>
      </c>
      <c r="K17" s="232">
        <v>44000</v>
      </c>
      <c r="L17" s="231">
        <v>43000</v>
      </c>
      <c r="M17" s="232">
        <v>44000</v>
      </c>
      <c r="N17" s="231">
        <v>44000</v>
      </c>
      <c r="O17" s="226">
        <f t="shared" si="3"/>
        <v>1384</v>
      </c>
      <c r="P17" s="228">
        <f t="shared" si="4"/>
        <v>3.2476065327576498</v>
      </c>
      <c r="Q17" s="196"/>
    </row>
    <row r="18" spans="1:17">
      <c r="A18" s="67" t="s">
        <v>21</v>
      </c>
      <c r="B18" s="53">
        <v>85467</v>
      </c>
      <c r="C18" s="54">
        <v>85532</v>
      </c>
      <c r="D18" s="224">
        <f t="shared" si="0"/>
        <v>7.6052745504112701E-2</v>
      </c>
      <c r="E18" s="231">
        <v>86500</v>
      </c>
      <c r="F18" s="226">
        <f t="shared" si="1"/>
        <v>968</v>
      </c>
      <c r="G18" s="227">
        <f t="shared" si="2"/>
        <v>1.131740167422719</v>
      </c>
      <c r="H18" s="231">
        <v>91300</v>
      </c>
      <c r="I18" s="226">
        <f t="shared" si="5"/>
        <v>4800</v>
      </c>
      <c r="J18" s="228">
        <f t="shared" si="6"/>
        <v>5.5491329479768785</v>
      </c>
      <c r="K18" s="232">
        <v>91000</v>
      </c>
      <c r="L18" s="231">
        <v>92000</v>
      </c>
      <c r="M18" s="232">
        <v>94000</v>
      </c>
      <c r="N18" s="231">
        <v>95000</v>
      </c>
      <c r="O18" s="226">
        <f t="shared" si="3"/>
        <v>9468</v>
      </c>
      <c r="P18" s="228">
        <f t="shared" si="4"/>
        <v>11.06954122433709</v>
      </c>
      <c r="Q18" s="196"/>
    </row>
    <row r="19" spans="1:17" ht="24" customHeight="1">
      <c r="A19" s="233" t="s">
        <v>41</v>
      </c>
      <c r="B19" s="234">
        <f>B16+B15+B12+B6</f>
        <v>490891</v>
      </c>
      <c r="C19" s="234">
        <f>C16+C15+C12+C6</f>
        <v>493721</v>
      </c>
      <c r="D19" s="235">
        <f t="shared" si="0"/>
        <v>0.57650272667455704</v>
      </c>
      <c r="E19" s="236">
        <f>E16+E15+E12+E6</f>
        <v>498800</v>
      </c>
      <c r="F19" s="237">
        <f t="shared" si="1"/>
        <v>5079</v>
      </c>
      <c r="G19" s="238">
        <f t="shared" si="2"/>
        <v>1.0287186487915241</v>
      </c>
      <c r="H19" s="236">
        <f>H16+H15+H12+H6</f>
        <v>527100</v>
      </c>
      <c r="I19" s="237">
        <f t="shared" si="5"/>
        <v>28300</v>
      </c>
      <c r="J19" s="239">
        <f t="shared" si="6"/>
        <v>5.6736166800320769</v>
      </c>
      <c r="K19" s="236">
        <f>K16+K15+K12+K6</f>
        <v>527000</v>
      </c>
      <c r="L19" s="236">
        <f>L16+L15+L12+L6</f>
        <v>529000</v>
      </c>
      <c r="M19" s="236">
        <f>M16+M15+M12+M6</f>
        <v>543000</v>
      </c>
      <c r="N19" s="236">
        <f>N16+N15+N12+N6</f>
        <v>548000</v>
      </c>
      <c r="O19" s="237">
        <f t="shared" si="3"/>
        <v>54279</v>
      </c>
      <c r="P19" s="239">
        <f t="shared" si="4"/>
        <v>10.993860905248106</v>
      </c>
      <c r="Q19" s="196"/>
    </row>
    <row r="20" spans="1:17" ht="19.5" customHeight="1">
      <c r="A20" s="31" t="s">
        <v>26</v>
      </c>
      <c r="B20" s="41">
        <v>25927</v>
      </c>
      <c r="C20" s="42">
        <v>30732</v>
      </c>
      <c r="D20" s="42"/>
      <c r="E20" s="39"/>
      <c r="F20" s="39"/>
      <c r="G20" s="39"/>
      <c r="H20" s="39"/>
      <c r="I20" s="39"/>
      <c r="J20" s="39"/>
      <c r="K20" s="40"/>
      <c r="L20" s="40"/>
      <c r="M20" s="40"/>
      <c r="N20" s="39"/>
    </row>
    <row r="22" spans="1:17">
      <c r="A22" s="16" t="s">
        <v>90</v>
      </c>
      <c r="B22" s="1"/>
      <c r="C22" s="1"/>
      <c r="D22" s="1"/>
      <c r="E22" s="2"/>
      <c r="F22" s="2"/>
      <c r="G22" s="2"/>
      <c r="H22" s="3"/>
      <c r="I22" s="3"/>
      <c r="J22" s="3"/>
      <c r="K22" s="3"/>
      <c r="L22" s="4"/>
      <c r="M22" s="4"/>
      <c r="N22" s="3"/>
    </row>
    <row r="23" spans="1:17">
      <c r="A23" s="248" t="s">
        <v>3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</row>
    <row r="24" spans="1:17">
      <c r="A24" s="3" t="s">
        <v>4</v>
      </c>
      <c r="B24" s="5"/>
      <c r="C24" s="5"/>
      <c r="D24" s="5"/>
      <c r="E24" s="5"/>
      <c r="F24" s="5"/>
      <c r="G24" s="5"/>
      <c r="H24" s="3"/>
      <c r="I24" s="3"/>
      <c r="J24" s="3"/>
      <c r="K24" s="3"/>
      <c r="L24" s="3"/>
      <c r="M24" s="3"/>
      <c r="N24" s="3"/>
    </row>
    <row r="2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7">
      <c r="L26" s="12"/>
      <c r="M26" s="12"/>
      <c r="N26" s="12"/>
    </row>
    <row r="27" spans="1:17">
      <c r="A27" s="187"/>
      <c r="M27" s="188"/>
      <c r="N27" s="188"/>
      <c r="O27" s="188"/>
    </row>
    <row r="28" spans="1:17">
      <c r="A28" s="187"/>
      <c r="M28" s="11"/>
      <c r="N28" s="11"/>
      <c r="O28" s="11"/>
      <c r="P28" s="189"/>
      <c r="Q28" s="189"/>
    </row>
    <row r="29" spans="1:17">
      <c r="M29" s="11"/>
      <c r="N29" s="11"/>
      <c r="O29" s="11"/>
      <c r="P29" s="190"/>
      <c r="Q29" s="190"/>
    </row>
    <row r="30" spans="1:17">
      <c r="M30" s="11"/>
      <c r="N30" s="11"/>
      <c r="O30" s="11"/>
      <c r="P30" s="189"/>
      <c r="Q30" s="189"/>
    </row>
    <row r="31" spans="1:17">
      <c r="M31" s="11"/>
      <c r="N31" s="11"/>
      <c r="O31" s="11"/>
      <c r="P31" s="189"/>
      <c r="Q31" s="189"/>
    </row>
    <row r="32" spans="1:17">
      <c r="M32" s="11"/>
      <c r="N32" s="11"/>
      <c r="O32" s="11"/>
      <c r="P32" s="189"/>
      <c r="Q32" s="189"/>
    </row>
    <row r="33" spans="13:17">
      <c r="M33" s="11"/>
      <c r="N33" s="11"/>
      <c r="O33" s="11"/>
      <c r="P33" s="189"/>
      <c r="Q33" s="189"/>
    </row>
    <row r="34" spans="13:17">
      <c r="M34" s="11"/>
      <c r="N34" s="11"/>
      <c r="O34" s="11"/>
      <c r="P34" s="189"/>
      <c r="Q34" s="189"/>
    </row>
    <row r="45" spans="13:17" ht="18.75" customHeight="1"/>
  </sheetData>
  <mergeCells count="7">
    <mergeCell ref="O4:P4"/>
    <mergeCell ref="A23:N23"/>
    <mergeCell ref="B5:C5"/>
    <mergeCell ref="F4:G4"/>
    <mergeCell ref="I4:J4"/>
    <mergeCell ref="K5:N5"/>
    <mergeCell ref="D4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F28" sqref="F28"/>
    </sheetView>
  </sheetViews>
  <sheetFormatPr baseColWidth="10" defaultRowHeight="15"/>
  <cols>
    <col min="1" max="1" width="30.28515625" style="196" customWidth="1"/>
    <col min="2" max="3" width="11.42578125" style="196"/>
    <col min="4" max="4" width="10.42578125" style="196" customWidth="1"/>
    <col min="5" max="5" width="11.42578125" style="196"/>
    <col min="6" max="6" width="11.140625" style="196" customWidth="1"/>
    <col min="7" max="7" width="9.28515625" style="196" customWidth="1"/>
    <col min="8" max="8" width="11.42578125" style="196"/>
    <col min="9" max="9" width="10" style="196" customWidth="1"/>
    <col min="10" max="10" width="8.42578125" style="196" hidden="1" customWidth="1"/>
    <col min="11" max="11" width="11.42578125" style="196"/>
    <col min="12" max="12" width="8.85546875" style="196" customWidth="1"/>
    <col min="13" max="13" width="9.140625" style="196" customWidth="1"/>
    <col min="14" max="14" width="9.42578125" style="196" bestFit="1" customWidth="1"/>
    <col min="15" max="15" width="9.140625" style="196" bestFit="1" customWidth="1"/>
    <col min="16" max="16" width="9" style="196" bestFit="1" customWidth="1"/>
    <col min="17" max="18" width="11.42578125" style="196"/>
    <col min="19" max="19" width="10.140625" style="196" customWidth="1"/>
    <col min="20" max="20" width="9.140625" style="196" customWidth="1"/>
    <col min="21" max="21" width="9.42578125" style="196" customWidth="1"/>
    <col min="22" max="22" width="9.140625" style="196" customWidth="1"/>
    <col min="23" max="23" width="7.28515625" style="196" customWidth="1"/>
    <col min="24" max="16384" width="11.42578125" style="196"/>
  </cols>
  <sheetData>
    <row r="1" spans="1:21">
      <c r="A1" s="292" t="s">
        <v>48</v>
      </c>
      <c r="B1" s="3"/>
      <c r="C1" s="3"/>
      <c r="D1" s="3"/>
      <c r="E1" s="6"/>
      <c r="F1" s="6"/>
      <c r="G1" s="6"/>
      <c r="H1" s="3"/>
      <c r="I1" s="3"/>
      <c r="J1" s="3"/>
      <c r="K1" s="3"/>
      <c r="L1" s="3"/>
      <c r="M1" s="3"/>
      <c r="N1" s="3"/>
      <c r="O1" s="293"/>
      <c r="P1" s="293"/>
      <c r="Q1" s="293"/>
      <c r="R1" s="293"/>
      <c r="S1" s="293"/>
      <c r="T1" s="293"/>
      <c r="U1" s="293"/>
    </row>
    <row r="2" spans="1:21">
      <c r="A2" s="7"/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94"/>
      <c r="P2" s="294"/>
      <c r="Q2" s="294"/>
      <c r="R2" s="294"/>
      <c r="S2" s="294"/>
      <c r="T2" s="294"/>
      <c r="U2" s="294"/>
    </row>
    <row r="3" spans="1:21" ht="39" customHeight="1">
      <c r="B3" s="295" t="s">
        <v>49</v>
      </c>
      <c r="C3" s="296"/>
      <c r="D3" s="297"/>
      <c r="E3" s="298" t="s">
        <v>94</v>
      </c>
      <c r="F3" s="298" t="s">
        <v>53</v>
      </c>
      <c r="G3" s="298" t="s">
        <v>94</v>
      </c>
      <c r="H3" s="298" t="s">
        <v>53</v>
      </c>
      <c r="I3" s="298" t="s">
        <v>97</v>
      </c>
      <c r="J3" s="298" t="s">
        <v>53</v>
      </c>
      <c r="K3" s="299" t="s">
        <v>54</v>
      </c>
      <c r="L3" s="300"/>
      <c r="M3" s="300"/>
      <c r="N3" s="300"/>
      <c r="O3" s="300"/>
      <c r="P3" s="301"/>
    </row>
    <row r="4" spans="1:21">
      <c r="B4" s="302">
        <v>2017</v>
      </c>
      <c r="C4" s="303">
        <v>2018</v>
      </c>
      <c r="D4" s="304">
        <v>2019</v>
      </c>
      <c r="E4" s="302">
        <v>2018</v>
      </c>
      <c r="F4" s="302">
        <v>2018</v>
      </c>
      <c r="G4" s="302">
        <v>2019</v>
      </c>
      <c r="H4" s="302">
        <v>2019</v>
      </c>
      <c r="I4" s="302">
        <v>2020</v>
      </c>
      <c r="J4" s="302">
        <v>2020</v>
      </c>
      <c r="K4" s="240" t="s">
        <v>55</v>
      </c>
      <c r="L4" s="241" t="s">
        <v>56</v>
      </c>
      <c r="M4" s="240" t="s">
        <v>57</v>
      </c>
      <c r="N4" s="241" t="s">
        <v>58</v>
      </c>
      <c r="O4" s="240" t="s">
        <v>59</v>
      </c>
      <c r="P4" s="241" t="s">
        <v>60</v>
      </c>
    </row>
    <row r="5" spans="1:21" ht="30">
      <c r="A5" s="305" t="s">
        <v>50</v>
      </c>
      <c r="B5" s="192">
        <v>275800</v>
      </c>
      <c r="C5" s="205">
        <v>290900</v>
      </c>
      <c r="D5" s="205">
        <v>293000</v>
      </c>
      <c r="E5" s="192">
        <v>285800</v>
      </c>
      <c r="F5" s="193">
        <v>290800</v>
      </c>
      <c r="G5" s="192">
        <v>292000</v>
      </c>
      <c r="H5" s="193">
        <v>293000</v>
      </c>
      <c r="I5" s="192">
        <v>291000</v>
      </c>
      <c r="J5" s="193">
        <v>291000</v>
      </c>
      <c r="K5" s="194">
        <f t="shared" ref="K5:K18" si="0">E5-C5</f>
        <v>-5100</v>
      </c>
      <c r="L5" s="195">
        <f t="shared" ref="L5:M7" si="1">F5-C5</f>
        <v>-100</v>
      </c>
      <c r="M5" s="194">
        <f t="shared" si="1"/>
        <v>-1000</v>
      </c>
      <c r="N5" s="195">
        <f t="shared" ref="N5:N18" si="2">H5-D5</f>
        <v>0</v>
      </c>
      <c r="O5" s="194">
        <v>0</v>
      </c>
      <c r="P5" s="195">
        <v>0</v>
      </c>
    </row>
    <row r="6" spans="1:21">
      <c r="A6" s="306" t="s">
        <v>36</v>
      </c>
      <c r="B6" s="197">
        <v>40500</v>
      </c>
      <c r="C6" s="206">
        <v>42600</v>
      </c>
      <c r="D6" s="206">
        <v>43000</v>
      </c>
      <c r="E6" s="197">
        <v>41900</v>
      </c>
      <c r="F6" s="198">
        <v>42500</v>
      </c>
      <c r="G6" s="197">
        <v>43000</v>
      </c>
      <c r="H6" s="198">
        <v>43000</v>
      </c>
      <c r="I6" s="197">
        <v>42000</v>
      </c>
      <c r="J6" s="198">
        <v>42000</v>
      </c>
      <c r="K6" s="199">
        <f t="shared" si="0"/>
        <v>-700</v>
      </c>
      <c r="L6" s="200">
        <f t="shared" si="1"/>
        <v>-100</v>
      </c>
      <c r="M6" s="199">
        <f t="shared" si="1"/>
        <v>0</v>
      </c>
      <c r="N6" s="200">
        <f t="shared" si="2"/>
        <v>0</v>
      </c>
      <c r="O6" s="199">
        <v>0</v>
      </c>
      <c r="P6" s="200">
        <v>0</v>
      </c>
    </row>
    <row r="7" spans="1:21">
      <c r="A7" s="306" t="s">
        <v>37</v>
      </c>
      <c r="B7" s="197">
        <v>30700</v>
      </c>
      <c r="C7" s="206">
        <v>32400</v>
      </c>
      <c r="D7" s="206">
        <v>33000</v>
      </c>
      <c r="E7" s="197">
        <v>31800</v>
      </c>
      <c r="F7" s="198">
        <v>32700</v>
      </c>
      <c r="G7" s="197">
        <v>33000</v>
      </c>
      <c r="H7" s="198">
        <v>33000</v>
      </c>
      <c r="I7" s="197">
        <v>32000</v>
      </c>
      <c r="J7" s="198">
        <v>32000</v>
      </c>
      <c r="K7" s="199">
        <f t="shared" si="0"/>
        <v>-600</v>
      </c>
      <c r="L7" s="200">
        <f t="shared" si="1"/>
        <v>300</v>
      </c>
      <c r="M7" s="199">
        <f t="shared" si="1"/>
        <v>0</v>
      </c>
      <c r="N7" s="200">
        <f t="shared" si="2"/>
        <v>0</v>
      </c>
      <c r="O7" s="199">
        <v>0</v>
      </c>
      <c r="P7" s="200">
        <v>0</v>
      </c>
    </row>
    <row r="8" spans="1:21">
      <c r="A8" s="306" t="s">
        <v>38</v>
      </c>
      <c r="B8" s="197">
        <v>100800</v>
      </c>
      <c r="C8" s="206">
        <v>106100</v>
      </c>
      <c r="D8" s="206">
        <v>107000</v>
      </c>
      <c r="E8" s="197">
        <v>104200</v>
      </c>
      <c r="F8" s="198">
        <v>107300</v>
      </c>
      <c r="G8" s="197">
        <v>106000</v>
      </c>
      <c r="H8" s="198">
        <v>108000</v>
      </c>
      <c r="I8" s="197">
        <v>107000</v>
      </c>
      <c r="J8" s="198">
        <v>107000</v>
      </c>
      <c r="K8" s="199">
        <f t="shared" si="0"/>
        <v>-1900</v>
      </c>
      <c r="L8" s="200">
        <v>-100</v>
      </c>
      <c r="M8" s="199">
        <f t="shared" ref="M8:M18" si="3">G8-D8</f>
        <v>-1000</v>
      </c>
      <c r="N8" s="200">
        <f t="shared" si="2"/>
        <v>1000</v>
      </c>
      <c r="O8" s="199">
        <v>0</v>
      </c>
      <c r="P8" s="200">
        <v>0</v>
      </c>
    </row>
    <row r="9" spans="1:21">
      <c r="A9" s="306" t="s">
        <v>39</v>
      </c>
      <c r="B9" s="197">
        <v>63600</v>
      </c>
      <c r="C9" s="206">
        <v>67600</v>
      </c>
      <c r="D9" s="206">
        <v>68000</v>
      </c>
      <c r="E9" s="197">
        <v>66400</v>
      </c>
      <c r="F9" s="198">
        <v>66400</v>
      </c>
      <c r="G9" s="197">
        <v>68000</v>
      </c>
      <c r="H9" s="198">
        <v>67000</v>
      </c>
      <c r="I9" s="197">
        <v>68000</v>
      </c>
      <c r="J9" s="198">
        <v>68000</v>
      </c>
      <c r="K9" s="199">
        <f t="shared" si="0"/>
        <v>-1200</v>
      </c>
      <c r="L9" s="200">
        <f t="shared" ref="L9:L18" si="4">F9-C9</f>
        <v>-1200</v>
      </c>
      <c r="M9" s="199">
        <f t="shared" si="3"/>
        <v>0</v>
      </c>
      <c r="N9" s="200">
        <f t="shared" si="2"/>
        <v>-1000</v>
      </c>
      <c r="O9" s="199">
        <v>0</v>
      </c>
      <c r="P9" s="200">
        <v>0</v>
      </c>
    </row>
    <row r="10" spans="1:21">
      <c r="A10" s="306" t="s">
        <v>40</v>
      </c>
      <c r="B10" s="197">
        <v>40200</v>
      </c>
      <c r="C10" s="206">
        <v>42200</v>
      </c>
      <c r="D10" s="206">
        <v>42000</v>
      </c>
      <c r="E10" s="197">
        <v>41500</v>
      </c>
      <c r="F10" s="198">
        <v>41900</v>
      </c>
      <c r="G10" s="197">
        <v>42000</v>
      </c>
      <c r="H10" s="198">
        <v>42000</v>
      </c>
      <c r="I10" s="197">
        <v>42000</v>
      </c>
      <c r="J10" s="198">
        <v>42000</v>
      </c>
      <c r="K10" s="199">
        <f t="shared" si="0"/>
        <v>-700</v>
      </c>
      <c r="L10" s="200">
        <f t="shared" si="4"/>
        <v>-300</v>
      </c>
      <c r="M10" s="199">
        <f t="shared" si="3"/>
        <v>0</v>
      </c>
      <c r="N10" s="200">
        <f t="shared" si="2"/>
        <v>0</v>
      </c>
      <c r="O10" s="199">
        <v>0</v>
      </c>
      <c r="P10" s="200">
        <v>0</v>
      </c>
    </row>
    <row r="11" spans="1:21">
      <c r="A11" s="307" t="s">
        <v>51</v>
      </c>
      <c r="B11" s="308">
        <v>52000</v>
      </c>
      <c r="C11" s="309">
        <v>55600</v>
      </c>
      <c r="D11" s="309">
        <v>56000</v>
      </c>
      <c r="E11" s="308">
        <v>53600</v>
      </c>
      <c r="F11" s="310">
        <v>54100</v>
      </c>
      <c r="G11" s="308">
        <v>55000</v>
      </c>
      <c r="H11" s="310">
        <v>55000</v>
      </c>
      <c r="I11" s="308">
        <v>56000</v>
      </c>
      <c r="J11" s="310">
        <v>56000</v>
      </c>
      <c r="K11" s="311">
        <f t="shared" si="0"/>
        <v>-2000</v>
      </c>
      <c r="L11" s="312">
        <f t="shared" si="4"/>
        <v>-1500</v>
      </c>
      <c r="M11" s="311">
        <f t="shared" si="3"/>
        <v>-1000</v>
      </c>
      <c r="N11" s="312">
        <f t="shared" si="2"/>
        <v>-1000</v>
      </c>
      <c r="O11" s="311">
        <v>0</v>
      </c>
      <c r="P11" s="312">
        <v>0</v>
      </c>
    </row>
    <row r="12" spans="1:21">
      <c r="A12" s="313" t="s">
        <v>16</v>
      </c>
      <c r="B12" s="197">
        <v>22200</v>
      </c>
      <c r="C12" s="206">
        <v>23700</v>
      </c>
      <c r="D12" s="206">
        <v>24000</v>
      </c>
      <c r="E12" s="197">
        <v>22800</v>
      </c>
      <c r="F12" s="198">
        <v>23100</v>
      </c>
      <c r="G12" s="197">
        <v>24000</v>
      </c>
      <c r="H12" s="198">
        <v>24000</v>
      </c>
      <c r="I12" s="197">
        <v>24000</v>
      </c>
      <c r="J12" s="198">
        <v>24000</v>
      </c>
      <c r="K12" s="199">
        <f t="shared" si="0"/>
        <v>-900</v>
      </c>
      <c r="L12" s="200">
        <f t="shared" si="4"/>
        <v>-600</v>
      </c>
      <c r="M12" s="199">
        <f t="shared" si="3"/>
        <v>0</v>
      </c>
      <c r="N12" s="200">
        <f t="shared" si="2"/>
        <v>0</v>
      </c>
      <c r="O12" s="199">
        <v>0</v>
      </c>
      <c r="P12" s="200">
        <v>0</v>
      </c>
    </row>
    <row r="13" spans="1:21">
      <c r="A13" s="314" t="s">
        <v>17</v>
      </c>
      <c r="B13" s="315">
        <v>29800</v>
      </c>
      <c r="C13" s="316">
        <v>31900</v>
      </c>
      <c r="D13" s="316">
        <v>32000</v>
      </c>
      <c r="E13" s="315">
        <v>30800</v>
      </c>
      <c r="F13" s="317">
        <v>31000</v>
      </c>
      <c r="G13" s="315">
        <v>31000</v>
      </c>
      <c r="H13" s="317">
        <v>31000</v>
      </c>
      <c r="I13" s="315">
        <v>32000</v>
      </c>
      <c r="J13" s="317">
        <v>32000</v>
      </c>
      <c r="K13" s="318">
        <f t="shared" si="0"/>
        <v>-1100</v>
      </c>
      <c r="L13" s="319">
        <f t="shared" si="4"/>
        <v>-900</v>
      </c>
      <c r="M13" s="318">
        <f t="shared" si="3"/>
        <v>-1000</v>
      </c>
      <c r="N13" s="319">
        <f t="shared" si="2"/>
        <v>-1000</v>
      </c>
      <c r="O13" s="318">
        <v>0</v>
      </c>
      <c r="P13" s="319">
        <v>0</v>
      </c>
    </row>
    <row r="14" spans="1:21">
      <c r="A14" s="191" t="s">
        <v>43</v>
      </c>
      <c r="B14" s="192">
        <f>'TABLEAU 3'!E15</f>
        <v>42600</v>
      </c>
      <c r="C14" s="205">
        <f>'TABLEAU 3'!H15</f>
        <v>45400</v>
      </c>
      <c r="D14" s="205">
        <v>45000</v>
      </c>
      <c r="E14" s="192">
        <v>44400</v>
      </c>
      <c r="F14" s="193">
        <v>44400</v>
      </c>
      <c r="G14" s="192">
        <v>44000</v>
      </c>
      <c r="H14" s="193">
        <v>44000</v>
      </c>
      <c r="I14" s="192">
        <v>45000</v>
      </c>
      <c r="J14" s="193">
        <v>45000</v>
      </c>
      <c r="K14" s="199">
        <f t="shared" si="0"/>
        <v>-1000</v>
      </c>
      <c r="L14" s="200">
        <f t="shared" si="4"/>
        <v>-1000</v>
      </c>
      <c r="M14" s="199">
        <f t="shared" si="3"/>
        <v>-1000</v>
      </c>
      <c r="N14" s="200">
        <f t="shared" si="2"/>
        <v>-1000</v>
      </c>
      <c r="O14" s="194">
        <v>0</v>
      </c>
      <c r="P14" s="195">
        <v>0</v>
      </c>
    </row>
    <row r="15" spans="1:21">
      <c r="A15" s="196" t="s">
        <v>52</v>
      </c>
      <c r="B15" s="197">
        <v>128400</v>
      </c>
      <c r="C15" s="206">
        <v>135200</v>
      </c>
      <c r="D15" s="206">
        <v>136000</v>
      </c>
      <c r="E15" s="197">
        <v>130000</v>
      </c>
      <c r="F15" s="198">
        <v>130600</v>
      </c>
      <c r="G15" s="197">
        <v>133000</v>
      </c>
      <c r="H15" s="198">
        <v>135000</v>
      </c>
      <c r="I15" s="197">
        <v>135000</v>
      </c>
      <c r="J15" s="198">
        <v>135000</v>
      </c>
      <c r="K15" s="311">
        <f t="shared" si="0"/>
        <v>-5200</v>
      </c>
      <c r="L15" s="312">
        <f t="shared" si="4"/>
        <v>-4600</v>
      </c>
      <c r="M15" s="311">
        <f t="shared" si="3"/>
        <v>-3000</v>
      </c>
      <c r="N15" s="312">
        <f t="shared" si="2"/>
        <v>-1000</v>
      </c>
      <c r="O15" s="199">
        <v>0</v>
      </c>
      <c r="P15" s="200">
        <v>0</v>
      </c>
    </row>
    <row r="16" spans="1:21">
      <c r="A16" s="196" t="s">
        <v>20</v>
      </c>
      <c r="B16" s="197">
        <v>41900</v>
      </c>
      <c r="C16" s="206">
        <v>43900</v>
      </c>
      <c r="D16" s="206">
        <v>44000</v>
      </c>
      <c r="E16" s="197">
        <v>42200</v>
      </c>
      <c r="F16" s="198">
        <v>42600</v>
      </c>
      <c r="G16" s="197">
        <v>43000</v>
      </c>
      <c r="H16" s="198">
        <v>44000</v>
      </c>
      <c r="I16" s="197">
        <v>44000</v>
      </c>
      <c r="J16" s="198">
        <v>44000</v>
      </c>
      <c r="K16" s="199">
        <f t="shared" si="0"/>
        <v>-1700</v>
      </c>
      <c r="L16" s="200">
        <f t="shared" si="4"/>
        <v>-1300</v>
      </c>
      <c r="M16" s="199">
        <f t="shared" si="3"/>
        <v>-1000</v>
      </c>
      <c r="N16" s="200">
        <f t="shared" si="2"/>
        <v>0</v>
      </c>
      <c r="O16" s="199">
        <v>0</v>
      </c>
      <c r="P16" s="200">
        <v>0</v>
      </c>
    </row>
    <row r="17" spans="1:16">
      <c r="A17" s="196" t="s">
        <v>21</v>
      </c>
      <c r="B17" s="197">
        <v>86500</v>
      </c>
      <c r="C17" s="206">
        <v>91300</v>
      </c>
      <c r="D17" s="206">
        <v>92000</v>
      </c>
      <c r="E17" s="197">
        <v>87800</v>
      </c>
      <c r="F17" s="198">
        <v>88000</v>
      </c>
      <c r="G17" s="197">
        <v>90000</v>
      </c>
      <c r="H17" s="198">
        <v>91000</v>
      </c>
      <c r="I17" s="197">
        <v>91000</v>
      </c>
      <c r="J17" s="198">
        <v>91000</v>
      </c>
      <c r="K17" s="318">
        <f t="shared" si="0"/>
        <v>-3500</v>
      </c>
      <c r="L17" s="319">
        <f t="shared" si="4"/>
        <v>-3300</v>
      </c>
      <c r="M17" s="318">
        <f t="shared" si="3"/>
        <v>-2000</v>
      </c>
      <c r="N17" s="319">
        <f t="shared" si="2"/>
        <v>-1000</v>
      </c>
      <c r="O17" s="199">
        <v>0</v>
      </c>
      <c r="P17" s="200">
        <v>0</v>
      </c>
    </row>
    <row r="18" spans="1:16">
      <c r="A18" s="201" t="s">
        <v>41</v>
      </c>
      <c r="B18" s="202">
        <f t="shared" ref="B18:J18" si="5">B15+B14+B11+B5</f>
        <v>498800</v>
      </c>
      <c r="C18" s="202">
        <f t="shared" si="5"/>
        <v>527100</v>
      </c>
      <c r="D18" s="202">
        <v>530000</v>
      </c>
      <c r="E18" s="202">
        <f t="shared" si="5"/>
        <v>513800</v>
      </c>
      <c r="F18" s="202">
        <f t="shared" si="5"/>
        <v>519900</v>
      </c>
      <c r="G18" s="202">
        <f t="shared" si="5"/>
        <v>524000</v>
      </c>
      <c r="H18" s="202">
        <f t="shared" si="5"/>
        <v>527000</v>
      </c>
      <c r="I18" s="202">
        <f t="shared" si="5"/>
        <v>527000</v>
      </c>
      <c r="J18" s="202">
        <f t="shared" si="5"/>
        <v>527000</v>
      </c>
      <c r="K18" s="203">
        <f t="shared" si="0"/>
        <v>-13300</v>
      </c>
      <c r="L18" s="204">
        <f t="shared" si="4"/>
        <v>-7200</v>
      </c>
      <c r="M18" s="203">
        <f t="shared" si="3"/>
        <v>-6000</v>
      </c>
      <c r="N18" s="204">
        <f t="shared" si="2"/>
        <v>-3000</v>
      </c>
      <c r="O18" s="203">
        <v>0</v>
      </c>
      <c r="P18" s="204">
        <v>0</v>
      </c>
    </row>
    <row r="20" spans="1:16">
      <c r="A20" s="16" t="s">
        <v>90</v>
      </c>
    </row>
  </sheetData>
  <mergeCells count="2">
    <mergeCell ref="K3:P3"/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K16" sqref="K16"/>
    </sheetView>
  </sheetViews>
  <sheetFormatPr baseColWidth="10" defaultRowHeight="15"/>
  <cols>
    <col min="1" max="1" width="32.5703125" customWidth="1"/>
    <col min="7" max="7" width="11" customWidth="1"/>
    <col min="8" max="8" width="9.85546875" customWidth="1"/>
  </cols>
  <sheetData>
    <row r="1" spans="1:8" ht="15.75">
      <c r="A1" s="72" t="s">
        <v>89</v>
      </c>
      <c r="B1" s="69"/>
      <c r="C1" s="69"/>
      <c r="D1" s="69"/>
      <c r="E1" s="68"/>
      <c r="F1" s="3"/>
      <c r="G1" s="3"/>
    </row>
    <row r="2" spans="1:8">
      <c r="A2" s="23" t="s">
        <v>8</v>
      </c>
      <c r="B2" s="71"/>
      <c r="C2" s="71"/>
      <c r="D2" s="71"/>
      <c r="E2" s="70"/>
      <c r="F2" s="20"/>
      <c r="G2" s="20"/>
    </row>
    <row r="3" spans="1:8">
      <c r="A3" s="23"/>
      <c r="B3" s="21"/>
      <c r="C3" s="21"/>
      <c r="D3" s="21"/>
      <c r="E3" s="20"/>
      <c r="F3" s="20"/>
      <c r="G3" s="20"/>
    </row>
    <row r="4" spans="1:8" ht="27" customHeight="1">
      <c r="A4" s="56"/>
      <c r="B4" s="320" t="s">
        <v>2</v>
      </c>
      <c r="C4" s="255" t="s">
        <v>46</v>
      </c>
      <c r="D4" s="256"/>
      <c r="E4" s="256"/>
      <c r="F4" s="256"/>
      <c r="G4" s="257"/>
      <c r="H4" s="321" t="s">
        <v>92</v>
      </c>
    </row>
    <row r="5" spans="1:8">
      <c r="A5" s="57"/>
      <c r="B5" s="55">
        <v>2016</v>
      </c>
      <c r="C5" s="22">
        <v>2017</v>
      </c>
      <c r="D5" s="22">
        <v>2018</v>
      </c>
      <c r="E5" s="22">
        <v>2020</v>
      </c>
      <c r="F5" s="22">
        <v>2022</v>
      </c>
      <c r="G5" s="242">
        <v>2026</v>
      </c>
      <c r="H5" s="322"/>
    </row>
    <row r="6" spans="1:8">
      <c r="A6" s="58" t="s">
        <v>5</v>
      </c>
      <c r="B6" s="323">
        <v>859713.04109999991</v>
      </c>
      <c r="C6" s="324">
        <v>874000</v>
      </c>
      <c r="D6" s="324">
        <v>899000</v>
      </c>
      <c r="E6" s="324">
        <v>930000</v>
      </c>
      <c r="F6" s="324">
        <v>939000</v>
      </c>
      <c r="G6" s="325">
        <v>969000</v>
      </c>
      <c r="H6" s="326">
        <f t="shared" ref="H6:H29" si="0">(G6-B6)/B6*100</f>
        <v>12.712027580757388</v>
      </c>
    </row>
    <row r="7" spans="1:8">
      <c r="A7" s="59" t="s">
        <v>36</v>
      </c>
      <c r="B7" s="327">
        <v>123722.92290000001</v>
      </c>
      <c r="C7" s="328">
        <v>124000</v>
      </c>
      <c r="D7" s="328">
        <v>126000</v>
      </c>
      <c r="E7" s="328">
        <v>129000</v>
      </c>
      <c r="F7" s="328">
        <v>128000</v>
      </c>
      <c r="G7" s="329">
        <v>129000</v>
      </c>
      <c r="H7" s="330">
        <f t="shared" si="0"/>
        <v>4.2652379820231321</v>
      </c>
    </row>
    <row r="8" spans="1:8">
      <c r="A8" s="59" t="s">
        <v>37</v>
      </c>
      <c r="B8" s="327">
        <v>124299.64780000001</v>
      </c>
      <c r="C8" s="328">
        <v>124000</v>
      </c>
      <c r="D8" s="328">
        <v>126000</v>
      </c>
      <c r="E8" s="328">
        <v>128000</v>
      </c>
      <c r="F8" s="328">
        <v>129000</v>
      </c>
      <c r="G8" s="329">
        <v>133000</v>
      </c>
      <c r="H8" s="330">
        <f t="shared" si="0"/>
        <v>6.9994986743638981</v>
      </c>
    </row>
    <row r="9" spans="1:8">
      <c r="A9" s="59" t="s">
        <v>38</v>
      </c>
      <c r="B9" s="327">
        <v>319347.15779999999</v>
      </c>
      <c r="C9" s="328">
        <v>326000</v>
      </c>
      <c r="D9" s="328">
        <v>336000</v>
      </c>
      <c r="E9" s="328">
        <v>349000</v>
      </c>
      <c r="F9" s="328">
        <v>354000</v>
      </c>
      <c r="G9" s="329">
        <v>366000</v>
      </c>
      <c r="H9" s="330">
        <f t="shared" si="0"/>
        <v>14.608817100923643</v>
      </c>
    </row>
    <row r="10" spans="1:8">
      <c r="A10" s="59" t="s">
        <v>39</v>
      </c>
      <c r="B10" s="327">
        <v>216783.66899999999</v>
      </c>
      <c r="C10" s="328">
        <v>224000</v>
      </c>
      <c r="D10" s="328">
        <v>233000</v>
      </c>
      <c r="E10" s="328">
        <v>244000</v>
      </c>
      <c r="F10" s="328">
        <v>249000</v>
      </c>
      <c r="G10" s="329">
        <v>261000</v>
      </c>
      <c r="H10" s="330">
        <f t="shared" si="0"/>
        <v>20.396523042517565</v>
      </c>
    </row>
    <row r="11" spans="1:8">
      <c r="A11" s="59" t="s">
        <v>40</v>
      </c>
      <c r="B11" s="327">
        <v>75559.643599999996</v>
      </c>
      <c r="C11" s="328">
        <v>76000</v>
      </c>
      <c r="D11" s="328">
        <v>78000</v>
      </c>
      <c r="E11" s="328">
        <v>80000</v>
      </c>
      <c r="F11" s="328">
        <v>79000</v>
      </c>
      <c r="G11" s="329">
        <v>80000</v>
      </c>
      <c r="H11" s="330">
        <f t="shared" si="0"/>
        <v>5.8766243307161448</v>
      </c>
    </row>
    <row r="12" spans="1:8">
      <c r="A12" s="60" t="s">
        <v>9</v>
      </c>
      <c r="B12" s="331">
        <v>595697.0260999999</v>
      </c>
      <c r="C12" s="332">
        <v>600000</v>
      </c>
      <c r="D12" s="332">
        <v>610000</v>
      </c>
      <c r="E12" s="332">
        <v>633000</v>
      </c>
      <c r="F12" s="332">
        <v>660000</v>
      </c>
      <c r="G12" s="333">
        <v>674000</v>
      </c>
      <c r="H12" s="330">
        <f t="shared" si="0"/>
        <v>13.144764950841864</v>
      </c>
    </row>
    <row r="13" spans="1:8">
      <c r="A13" s="59" t="s">
        <v>36</v>
      </c>
      <c r="B13" s="327">
        <v>81469.740300000005</v>
      </c>
      <c r="C13" s="328">
        <v>80000</v>
      </c>
      <c r="D13" s="328">
        <v>81000</v>
      </c>
      <c r="E13" s="328">
        <v>81000</v>
      </c>
      <c r="F13" s="328">
        <v>84000</v>
      </c>
      <c r="G13" s="329">
        <v>83000</v>
      </c>
      <c r="H13" s="330">
        <f t="shared" si="0"/>
        <v>1.8783166539687559</v>
      </c>
    </row>
    <row r="14" spans="1:8">
      <c r="A14" s="59" t="s">
        <v>37</v>
      </c>
      <c r="B14" s="327">
        <v>78657.853499999997</v>
      </c>
      <c r="C14" s="328">
        <v>76000</v>
      </c>
      <c r="D14" s="328">
        <v>77000</v>
      </c>
      <c r="E14" s="328">
        <v>78000</v>
      </c>
      <c r="F14" s="328">
        <v>80000</v>
      </c>
      <c r="G14" s="329">
        <v>81000</v>
      </c>
      <c r="H14" s="330">
        <f t="shared" si="0"/>
        <v>2.9776384630175583</v>
      </c>
    </row>
    <row r="15" spans="1:8">
      <c r="A15" s="59" t="s">
        <v>38</v>
      </c>
      <c r="B15" s="327">
        <v>160272.68609999999</v>
      </c>
      <c r="C15" s="328">
        <v>164000</v>
      </c>
      <c r="D15" s="328">
        <v>167000</v>
      </c>
      <c r="E15" s="328">
        <v>177000</v>
      </c>
      <c r="F15" s="328">
        <v>189000</v>
      </c>
      <c r="G15" s="329">
        <v>197000</v>
      </c>
      <c r="H15" s="330">
        <f t="shared" si="0"/>
        <v>22.915516544774505</v>
      </c>
    </row>
    <row r="16" spans="1:8">
      <c r="A16" s="59" t="s">
        <v>39</v>
      </c>
      <c r="B16" s="327">
        <v>126680.84450000001</v>
      </c>
      <c r="C16" s="328">
        <v>129000</v>
      </c>
      <c r="D16" s="328">
        <v>134000</v>
      </c>
      <c r="E16" s="328">
        <v>144000</v>
      </c>
      <c r="F16" s="328">
        <v>152000</v>
      </c>
      <c r="G16" s="329">
        <v>157000</v>
      </c>
      <c r="H16" s="330">
        <f t="shared" si="0"/>
        <v>23.933496512173942</v>
      </c>
    </row>
    <row r="17" spans="1:10">
      <c r="A17" s="59" t="s">
        <v>40</v>
      </c>
      <c r="B17" s="327">
        <v>148615.90169999999</v>
      </c>
      <c r="C17" s="328">
        <v>150000</v>
      </c>
      <c r="D17" s="328">
        <v>151000</v>
      </c>
      <c r="E17" s="328">
        <v>153000</v>
      </c>
      <c r="F17" s="328">
        <v>154000</v>
      </c>
      <c r="G17" s="329">
        <v>155000</v>
      </c>
      <c r="H17" s="330">
        <f t="shared" si="0"/>
        <v>4.2957033715592043</v>
      </c>
    </row>
    <row r="18" spans="1:10">
      <c r="A18" s="60" t="s">
        <v>6</v>
      </c>
      <c r="B18" s="331">
        <v>60478.442800000004</v>
      </c>
      <c r="C18" s="332">
        <v>59000</v>
      </c>
      <c r="D18" s="332">
        <v>58000</v>
      </c>
      <c r="E18" s="332">
        <v>56000</v>
      </c>
      <c r="F18" s="332">
        <f>SUM(F19:F23)</f>
        <v>54000</v>
      </c>
      <c r="G18" s="332">
        <f>SUM(G19:G23)</f>
        <v>52000</v>
      </c>
      <c r="H18" s="330">
        <f>ROUND(G18-B18,-3)/B18*100</f>
        <v>-13.227853809754505</v>
      </c>
    </row>
    <row r="19" spans="1:10">
      <c r="A19" s="59" t="s">
        <v>36</v>
      </c>
      <c r="B19" s="327">
        <v>6973.9967999999999</v>
      </c>
      <c r="C19" s="328">
        <v>7000</v>
      </c>
      <c r="D19" s="328">
        <v>7000</v>
      </c>
      <c r="E19" s="328">
        <v>7000</v>
      </c>
      <c r="F19" s="328">
        <v>6000</v>
      </c>
      <c r="G19" s="329">
        <v>5000</v>
      </c>
      <c r="H19" s="330">
        <f t="shared" si="0"/>
        <v>-28.305100455451885</v>
      </c>
    </row>
    <row r="20" spans="1:10">
      <c r="A20" s="59" t="s">
        <v>37</v>
      </c>
      <c r="B20" s="327">
        <v>3469.9985999999999</v>
      </c>
      <c r="C20" s="328">
        <v>4000</v>
      </c>
      <c r="D20" s="328">
        <v>4000</v>
      </c>
      <c r="E20" s="328">
        <v>3000</v>
      </c>
      <c r="F20" s="328">
        <v>3000</v>
      </c>
      <c r="G20" s="329">
        <v>3000</v>
      </c>
      <c r="H20" s="330">
        <f t="shared" si="0"/>
        <v>-13.544633706768641</v>
      </c>
    </row>
    <row r="21" spans="1:10">
      <c r="A21" s="59" t="s">
        <v>38</v>
      </c>
      <c r="B21" s="327">
        <v>19892.006099999999</v>
      </c>
      <c r="C21" s="328">
        <v>19000</v>
      </c>
      <c r="D21" s="328">
        <v>18000</v>
      </c>
      <c r="E21" s="328">
        <v>18000</v>
      </c>
      <c r="F21" s="328">
        <v>18000</v>
      </c>
      <c r="G21" s="329">
        <v>17000</v>
      </c>
      <c r="H21" s="330">
        <f t="shared" si="0"/>
        <v>-14.538534150157931</v>
      </c>
    </row>
    <row r="22" spans="1:10">
      <c r="A22" s="59" t="s">
        <v>39</v>
      </c>
      <c r="B22" s="327">
        <v>28680.9866</v>
      </c>
      <c r="C22" s="328">
        <v>28000</v>
      </c>
      <c r="D22" s="328">
        <v>28000</v>
      </c>
      <c r="E22" s="328">
        <v>27000</v>
      </c>
      <c r="F22" s="328">
        <v>26000</v>
      </c>
      <c r="G22" s="329">
        <v>26000</v>
      </c>
      <c r="H22" s="330">
        <f t="shared" si="0"/>
        <v>-9.3476094019722478</v>
      </c>
    </row>
    <row r="23" spans="1:10">
      <c r="A23" s="59" t="s">
        <v>40</v>
      </c>
      <c r="B23" s="327">
        <v>1461.4547</v>
      </c>
      <c r="C23" s="328">
        <v>1000</v>
      </c>
      <c r="D23" s="328">
        <v>1000</v>
      </c>
      <c r="E23" s="328">
        <v>1000</v>
      </c>
      <c r="F23" s="328">
        <v>1000</v>
      </c>
      <c r="G23" s="329">
        <v>1000</v>
      </c>
      <c r="H23" s="330">
        <f t="shared" si="0"/>
        <v>-31.575025897142073</v>
      </c>
    </row>
    <row r="24" spans="1:10">
      <c r="A24" s="58" t="s">
        <v>10</v>
      </c>
      <c r="B24" s="323">
        <v>1515888.51</v>
      </c>
      <c r="C24" s="324">
        <v>1533000</v>
      </c>
      <c r="D24" s="324">
        <v>1566000</v>
      </c>
      <c r="E24" s="324">
        <v>1619000</v>
      </c>
      <c r="F24" s="324">
        <v>1653000</v>
      </c>
      <c r="G24" s="325">
        <v>1695000</v>
      </c>
      <c r="H24" s="326">
        <f t="shared" si="0"/>
        <v>11.815611030655546</v>
      </c>
      <c r="J24" s="8"/>
    </row>
    <row r="25" spans="1:10">
      <c r="A25" s="59" t="s">
        <v>36</v>
      </c>
      <c r="B25" s="327">
        <v>212166.66</v>
      </c>
      <c r="C25" s="328">
        <v>211000</v>
      </c>
      <c r="D25" s="328">
        <v>214000</v>
      </c>
      <c r="E25" s="328">
        <v>216000</v>
      </c>
      <c r="F25" s="328">
        <v>218000</v>
      </c>
      <c r="G25" s="329">
        <v>217000</v>
      </c>
      <c r="H25" s="330">
        <f t="shared" si="0"/>
        <v>2.2780864816366515</v>
      </c>
    </row>
    <row r="26" spans="1:10">
      <c r="A26" s="59" t="s">
        <v>37</v>
      </c>
      <c r="B26" s="327">
        <v>206427.4999</v>
      </c>
      <c r="C26" s="328">
        <v>204000</v>
      </c>
      <c r="D26" s="328">
        <v>206000</v>
      </c>
      <c r="E26" s="328">
        <v>210000</v>
      </c>
      <c r="F26" s="328">
        <v>213000</v>
      </c>
      <c r="G26" s="329">
        <v>217000</v>
      </c>
      <c r="H26" s="330">
        <f t="shared" si="0"/>
        <v>5.1216529314755332</v>
      </c>
    </row>
    <row r="27" spans="1:10">
      <c r="A27" s="59" t="s">
        <v>38</v>
      </c>
      <c r="B27" s="327">
        <v>499511.85</v>
      </c>
      <c r="C27" s="328">
        <v>509000</v>
      </c>
      <c r="D27" s="328">
        <v>522000</v>
      </c>
      <c r="E27" s="328">
        <v>544000</v>
      </c>
      <c r="F27" s="328">
        <v>560000</v>
      </c>
      <c r="G27" s="328">
        <f>G21+G15+G9</f>
        <v>580000</v>
      </c>
      <c r="H27" s="330">
        <f t="shared" si="0"/>
        <v>16.11336147480786</v>
      </c>
    </row>
    <row r="28" spans="1:10">
      <c r="A28" s="59" t="s">
        <v>39</v>
      </c>
      <c r="B28" s="327">
        <v>372145.5001</v>
      </c>
      <c r="C28" s="328">
        <f>C22+C16+C10</f>
        <v>381000</v>
      </c>
      <c r="D28" s="328">
        <v>395000</v>
      </c>
      <c r="E28" s="328">
        <v>415000</v>
      </c>
      <c r="F28" s="328">
        <v>427000</v>
      </c>
      <c r="G28" s="328">
        <f>G22+G16+G10</f>
        <v>444000</v>
      </c>
      <c r="H28" s="330">
        <f t="shared" si="0"/>
        <v>19.308173787051523</v>
      </c>
    </row>
    <row r="29" spans="1:10">
      <c r="A29" s="61" t="s">
        <v>40</v>
      </c>
      <c r="B29" s="334">
        <v>225637</v>
      </c>
      <c r="C29" s="335">
        <v>228000</v>
      </c>
      <c r="D29" s="335">
        <v>231000</v>
      </c>
      <c r="E29" s="335">
        <v>234000</v>
      </c>
      <c r="F29" s="335">
        <v>234000</v>
      </c>
      <c r="G29" s="336">
        <v>236000</v>
      </c>
      <c r="H29" s="337">
        <f t="shared" si="0"/>
        <v>4.5927751211015924</v>
      </c>
    </row>
    <row r="30" spans="1:10">
      <c r="A30" s="20" t="s">
        <v>7</v>
      </c>
      <c r="B30" s="21"/>
      <c r="C30" s="21"/>
      <c r="D30" s="21"/>
      <c r="E30" s="20"/>
      <c r="F30" s="20"/>
      <c r="G30" s="20"/>
      <c r="H30" s="196"/>
    </row>
    <row r="31" spans="1:10">
      <c r="A31" s="20" t="s">
        <v>47</v>
      </c>
      <c r="B31" s="21"/>
      <c r="C31" s="21"/>
      <c r="D31" s="21"/>
      <c r="E31" s="20"/>
      <c r="F31" s="20"/>
      <c r="G31" s="20"/>
      <c r="H31" s="196"/>
    </row>
    <row r="32" spans="1:10">
      <c r="A32" s="3"/>
      <c r="B32" s="153"/>
      <c r="C32" s="153"/>
      <c r="D32" s="153"/>
      <c r="E32" s="153"/>
      <c r="F32" s="153"/>
      <c r="G32" s="4"/>
    </row>
    <row r="33" spans="4:4">
      <c r="D33" s="11"/>
    </row>
  </sheetData>
  <mergeCells count="2">
    <mergeCell ref="C4:G4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49"/>
  <sheetViews>
    <sheetView workbookViewId="0">
      <pane xSplit="1" ySplit="3" topLeftCell="H7" activePane="bottomRight" state="frozen"/>
      <selection pane="topRight" activeCell="B1" sqref="B1"/>
      <selection pane="bottomLeft" activeCell="A2" sqref="A2"/>
      <selection pane="bottomRight" activeCell="A18" sqref="A18"/>
    </sheetView>
  </sheetViews>
  <sheetFormatPr baseColWidth="10" defaultRowHeight="15"/>
  <cols>
    <col min="1" max="1" width="26.42578125" customWidth="1"/>
    <col min="2" max="3" width="8.42578125" customWidth="1"/>
    <col min="4" max="18" width="7" bestFit="1" customWidth="1"/>
    <col min="19" max="19" width="8" bestFit="1" customWidth="1"/>
    <col min="20" max="23" width="7" bestFit="1" customWidth="1"/>
    <col min="24" max="24" width="7.85546875" customWidth="1"/>
    <col min="25" max="34" width="7" bestFit="1" customWidth="1"/>
  </cols>
  <sheetData>
    <row r="1" spans="1:37">
      <c r="A1" s="8"/>
    </row>
    <row r="2" spans="1:37">
      <c r="A2" s="133"/>
    </row>
    <row r="3" spans="1:37">
      <c r="B3">
        <v>1994</v>
      </c>
      <c r="C3">
        <v>1995</v>
      </c>
      <c r="D3">
        <v>1996</v>
      </c>
      <c r="E3">
        <v>1997</v>
      </c>
      <c r="F3">
        <v>1998</v>
      </c>
      <c r="G3">
        <v>1999</v>
      </c>
      <c r="H3">
        <v>2000</v>
      </c>
      <c r="I3">
        <v>2001</v>
      </c>
      <c r="J3">
        <v>2002</v>
      </c>
      <c r="K3">
        <v>2003</v>
      </c>
      <c r="L3">
        <v>2004</v>
      </c>
      <c r="M3">
        <v>2005</v>
      </c>
      <c r="N3">
        <v>2006</v>
      </c>
      <c r="O3">
        <v>2007</v>
      </c>
      <c r="P3">
        <v>2008</v>
      </c>
      <c r="Q3">
        <v>2009</v>
      </c>
      <c r="R3">
        <v>2010</v>
      </c>
      <c r="S3">
        <v>2011</v>
      </c>
      <c r="T3">
        <v>2012</v>
      </c>
      <c r="U3">
        <v>2013</v>
      </c>
      <c r="V3">
        <v>2014</v>
      </c>
      <c r="W3">
        <v>2015</v>
      </c>
      <c r="X3">
        <v>2016</v>
      </c>
      <c r="Y3">
        <v>2017</v>
      </c>
      <c r="Z3">
        <v>2018</v>
      </c>
      <c r="AA3">
        <v>2019</v>
      </c>
      <c r="AB3">
        <v>2020</v>
      </c>
      <c r="AC3">
        <v>2021</v>
      </c>
      <c r="AD3">
        <v>2022</v>
      </c>
      <c r="AE3">
        <v>2023</v>
      </c>
      <c r="AF3">
        <v>2024</v>
      </c>
      <c r="AG3">
        <v>2025</v>
      </c>
      <c r="AH3">
        <v>2026</v>
      </c>
    </row>
    <row r="4" spans="1:37">
      <c r="A4" s="8" t="s">
        <v>82</v>
      </c>
      <c r="B4">
        <v>471333</v>
      </c>
      <c r="C4">
        <v>491054</v>
      </c>
      <c r="D4">
        <v>475123</v>
      </c>
      <c r="E4">
        <v>481798</v>
      </c>
      <c r="F4">
        <v>501516</v>
      </c>
      <c r="G4">
        <v>503684</v>
      </c>
      <c r="H4">
        <v>516550</v>
      </c>
      <c r="I4">
        <v>499228</v>
      </c>
      <c r="J4">
        <v>493755</v>
      </c>
      <c r="K4">
        <v>502671</v>
      </c>
      <c r="L4">
        <v>498372</v>
      </c>
      <c r="M4">
        <v>506608</v>
      </c>
      <c r="N4">
        <v>524057</v>
      </c>
      <c r="O4">
        <v>524313</v>
      </c>
      <c r="P4">
        <v>518895</v>
      </c>
      <c r="Q4">
        <v>539092</v>
      </c>
      <c r="R4">
        <v>531768</v>
      </c>
      <c r="S4">
        <v>567455</v>
      </c>
      <c r="T4">
        <v>609857</v>
      </c>
      <c r="U4">
        <v>587147</v>
      </c>
      <c r="V4">
        <v>625650</v>
      </c>
      <c r="W4">
        <v>618844</v>
      </c>
      <c r="X4" s="134">
        <v>630808</v>
      </c>
      <c r="Y4" s="135">
        <v>641039.32720000006</v>
      </c>
      <c r="Z4" s="134">
        <v>676864.98809999996</v>
      </c>
      <c r="AA4" s="134">
        <v>680457.11499999999</v>
      </c>
      <c r="AB4" s="134">
        <v>674023.28079999995</v>
      </c>
      <c r="AC4" s="134">
        <v>671377.47750000004</v>
      </c>
      <c r="AD4" s="134">
        <v>676220.09199999995</v>
      </c>
      <c r="AE4" s="134">
        <v>680934.35089999996</v>
      </c>
      <c r="AF4" s="134">
        <v>694480.05960000004</v>
      </c>
      <c r="AG4" s="134">
        <v>695925.17500000005</v>
      </c>
      <c r="AH4" s="134">
        <v>702153.07920000004</v>
      </c>
    </row>
    <row r="5" spans="1:37" ht="39">
      <c r="A5" s="136" t="s">
        <v>83</v>
      </c>
      <c r="B5" s="137">
        <f>B6+B7</f>
        <v>409868</v>
      </c>
      <c r="C5" s="137">
        <v>425313</v>
      </c>
      <c r="D5" s="137">
        <v>400609</v>
      </c>
      <c r="E5" s="137">
        <v>405072</v>
      </c>
      <c r="F5" s="137">
        <v>419943</v>
      </c>
      <c r="G5" s="137">
        <v>415388</v>
      </c>
      <c r="H5" s="137">
        <v>423933</v>
      </c>
      <c r="I5" s="137">
        <v>406729</v>
      </c>
      <c r="J5" s="137">
        <v>400175</v>
      </c>
      <c r="K5" s="137">
        <v>411134</v>
      </c>
      <c r="L5" s="137">
        <v>404414</v>
      </c>
      <c r="M5" s="137">
        <v>413340</v>
      </c>
      <c r="N5" s="137">
        <v>423495</v>
      </c>
      <c r="O5" s="137">
        <v>419338</v>
      </c>
      <c r="P5" s="137">
        <v>415584</v>
      </c>
      <c r="Q5" s="137">
        <v>418364</v>
      </c>
      <c r="R5" s="137">
        <v>413182</v>
      </c>
      <c r="S5" s="137">
        <v>411953</v>
      </c>
      <c r="T5" s="137">
        <v>418958</v>
      </c>
      <c r="U5" s="137">
        <v>428404</v>
      </c>
      <c r="V5" s="137">
        <v>434877</v>
      </c>
      <c r="W5" s="137">
        <v>442198</v>
      </c>
      <c r="X5" s="137">
        <v>451759</v>
      </c>
      <c r="Y5" s="137">
        <v>464253.75719999999</v>
      </c>
      <c r="Z5" s="137">
        <v>499413.3921</v>
      </c>
      <c r="AA5" s="137">
        <v>503168.41700000002</v>
      </c>
      <c r="AB5" s="137">
        <v>499596.63880000002</v>
      </c>
      <c r="AC5" s="137">
        <v>497772.54249999998</v>
      </c>
      <c r="AD5" s="137">
        <v>501561.47499999998</v>
      </c>
      <c r="AE5" s="137">
        <v>505165.3469</v>
      </c>
      <c r="AF5" s="137">
        <v>515457.21960000001</v>
      </c>
      <c r="AG5" s="137">
        <v>516314.66499999998</v>
      </c>
      <c r="AH5" s="137">
        <v>522759.07919999998</v>
      </c>
      <c r="AJ5" s="138">
        <f>(AH5-X5)</f>
        <v>71000.079199999978</v>
      </c>
      <c r="AK5" s="132">
        <f>AJ5/X5</f>
        <v>0.15716361865507933</v>
      </c>
    </row>
    <row r="6" spans="1:37">
      <c r="A6" s="139" t="s">
        <v>84</v>
      </c>
      <c r="B6" s="137">
        <v>279586</v>
      </c>
      <c r="C6" s="137">
        <v>287046</v>
      </c>
      <c r="D6" s="137">
        <v>264727</v>
      </c>
      <c r="E6" s="137">
        <v>268868</v>
      </c>
      <c r="F6" s="137">
        <v>275113</v>
      </c>
      <c r="G6" s="137">
        <v>266285</v>
      </c>
      <c r="H6" s="137">
        <v>271155</v>
      </c>
      <c r="I6" s="137">
        <v>258785</v>
      </c>
      <c r="J6" s="137">
        <v>258192</v>
      </c>
      <c r="K6" s="137">
        <v>268335</v>
      </c>
      <c r="L6" s="137">
        <v>261137</v>
      </c>
      <c r="M6" s="137">
        <v>272512</v>
      </c>
      <c r="N6" s="137">
        <v>282788</v>
      </c>
      <c r="O6" s="137">
        <v>281733</v>
      </c>
      <c r="P6" s="137">
        <v>279698</v>
      </c>
      <c r="Q6" s="137">
        <v>286762</v>
      </c>
      <c r="R6" s="137">
        <v>279751</v>
      </c>
      <c r="S6" s="137">
        <v>283121</v>
      </c>
      <c r="T6" s="137">
        <v>293837</v>
      </c>
      <c r="U6" s="137">
        <v>304418</v>
      </c>
      <c r="V6" s="137">
        <v>305667</v>
      </c>
      <c r="W6" s="137">
        <v>317054</v>
      </c>
      <c r="X6" s="137">
        <v>325991</v>
      </c>
      <c r="Y6" s="137">
        <v>336634.83029999997</v>
      </c>
      <c r="Z6" s="137">
        <v>356755.24469999998</v>
      </c>
      <c r="AA6" s="137">
        <v>358033.60580000002</v>
      </c>
      <c r="AB6" s="137">
        <v>355279.86330000003</v>
      </c>
      <c r="AC6" s="137">
        <v>353884.16810000001</v>
      </c>
      <c r="AD6" s="137">
        <v>356506.89889999997</v>
      </c>
      <c r="AE6" s="137">
        <v>359069.14030000003</v>
      </c>
      <c r="AF6" s="137">
        <v>366430.55540000001</v>
      </c>
      <c r="AG6" s="137">
        <v>366980.41320000001</v>
      </c>
      <c r="AH6" s="137">
        <v>371593.54479999997</v>
      </c>
      <c r="AJ6" s="138">
        <f>(AH6-X6)</f>
        <v>45602.544799999974</v>
      </c>
      <c r="AK6" s="132">
        <f>AJ6/X6</f>
        <v>0.13988896871386011</v>
      </c>
    </row>
    <row r="7" spans="1:37">
      <c r="A7" s="139" t="s">
        <v>85</v>
      </c>
      <c r="B7" s="137">
        <v>130282</v>
      </c>
      <c r="C7" s="137">
        <v>138267</v>
      </c>
      <c r="D7" s="137">
        <v>135882</v>
      </c>
      <c r="E7" s="137">
        <v>136204</v>
      </c>
      <c r="F7" s="137">
        <v>144830</v>
      </c>
      <c r="G7" s="137">
        <v>149103</v>
      </c>
      <c r="H7" s="137">
        <v>152778</v>
      </c>
      <c r="I7" s="137">
        <v>147944</v>
      </c>
      <c r="J7" s="137">
        <v>141983</v>
      </c>
      <c r="K7" s="137">
        <v>142799</v>
      </c>
      <c r="L7" s="137">
        <v>143277</v>
      </c>
      <c r="M7" s="137">
        <v>140828</v>
      </c>
      <c r="N7" s="137">
        <v>140707</v>
      </c>
      <c r="O7" s="137">
        <v>137605</v>
      </c>
      <c r="P7" s="137">
        <v>135886</v>
      </c>
      <c r="Q7" s="137">
        <v>131602</v>
      </c>
      <c r="R7" s="137">
        <v>133431</v>
      </c>
      <c r="S7" s="137">
        <v>128832</v>
      </c>
      <c r="T7" s="137">
        <v>125121</v>
      </c>
      <c r="U7" s="137">
        <v>123986</v>
      </c>
      <c r="V7" s="137">
        <v>129210</v>
      </c>
      <c r="W7" s="137">
        <v>125144</v>
      </c>
      <c r="X7" s="137">
        <v>125768</v>
      </c>
      <c r="Y7" s="137">
        <v>127618.92690000001</v>
      </c>
      <c r="Z7" s="137">
        <v>142658.14739999999</v>
      </c>
      <c r="AA7" s="137">
        <v>145134.8112</v>
      </c>
      <c r="AB7" s="137">
        <v>144316.77549999999</v>
      </c>
      <c r="AC7" s="137">
        <v>143888.3744</v>
      </c>
      <c r="AD7" s="137">
        <v>145054.57610000001</v>
      </c>
      <c r="AE7" s="137">
        <v>146096.2066</v>
      </c>
      <c r="AF7" s="137">
        <v>149026.6642</v>
      </c>
      <c r="AG7" s="137">
        <v>149334.2518</v>
      </c>
      <c r="AH7" s="137">
        <v>151165.5344</v>
      </c>
      <c r="AJ7" s="138">
        <f>(AH7-X7)</f>
        <v>25397.534400000004</v>
      </c>
      <c r="AK7" s="132">
        <f>AJ7/X7</f>
        <v>0.20193955855225498</v>
      </c>
    </row>
    <row r="8" spans="1:37">
      <c r="A8" s="139" t="s">
        <v>86</v>
      </c>
      <c r="B8" s="137">
        <v>61465</v>
      </c>
      <c r="C8" s="137">
        <v>65741</v>
      </c>
      <c r="D8" s="137">
        <v>74514</v>
      </c>
      <c r="E8" s="137">
        <v>76726</v>
      </c>
      <c r="F8" s="137">
        <v>81573</v>
      </c>
      <c r="G8" s="137">
        <v>88296</v>
      </c>
      <c r="H8" s="137">
        <v>92617</v>
      </c>
      <c r="I8" s="137">
        <v>92499</v>
      </c>
      <c r="J8" s="137">
        <v>93580</v>
      </c>
      <c r="K8" s="137">
        <v>91537</v>
      </c>
      <c r="L8" s="137">
        <v>93958</v>
      </c>
      <c r="M8" s="137">
        <v>93268</v>
      </c>
      <c r="N8" s="137">
        <v>100562</v>
      </c>
      <c r="O8" s="137">
        <v>104975</v>
      </c>
      <c r="P8" s="137">
        <v>103311</v>
      </c>
      <c r="Q8" s="137">
        <v>120728</v>
      </c>
      <c r="R8" s="137">
        <v>118586</v>
      </c>
      <c r="S8" s="137">
        <v>155502</v>
      </c>
      <c r="T8" s="137">
        <v>190899</v>
      </c>
      <c r="U8" s="137">
        <v>158743</v>
      </c>
      <c r="V8" s="137">
        <v>190773</v>
      </c>
      <c r="W8" s="137">
        <v>176646</v>
      </c>
      <c r="X8" s="137">
        <v>179049</v>
      </c>
      <c r="Y8" s="137">
        <v>176785.57</v>
      </c>
      <c r="Z8" s="137">
        <v>177451.59599999999</v>
      </c>
      <c r="AA8" s="137">
        <v>177288.698</v>
      </c>
      <c r="AB8" s="137">
        <v>174426.64199999999</v>
      </c>
      <c r="AC8" s="137">
        <v>173604.935</v>
      </c>
      <c r="AD8" s="137">
        <v>174658.617</v>
      </c>
      <c r="AE8" s="137">
        <v>175769.00399999999</v>
      </c>
      <c r="AF8" s="137">
        <v>179022.84</v>
      </c>
      <c r="AG8" s="137">
        <v>179610.51</v>
      </c>
      <c r="AH8" s="137">
        <v>179394</v>
      </c>
      <c r="AJ8" s="138">
        <f>(AH8-X8)</f>
        <v>345</v>
      </c>
      <c r="AK8" s="132">
        <f>AJ8/X8</f>
        <v>1.9268468408089406E-3</v>
      </c>
    </row>
    <row r="9" spans="1:37">
      <c r="A9" s="139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40"/>
      <c r="Y9" s="137"/>
      <c r="Z9" s="137"/>
      <c r="AA9" s="137"/>
      <c r="AB9" s="137"/>
      <c r="AC9" s="137"/>
      <c r="AD9" s="137"/>
      <c r="AE9" s="137"/>
      <c r="AF9" s="137"/>
      <c r="AG9" s="137"/>
      <c r="AH9" s="138"/>
      <c r="AI9" s="141"/>
    </row>
    <row r="10" spans="1:37">
      <c r="F10" s="142"/>
      <c r="I10" s="142"/>
      <c r="J10" s="9"/>
      <c r="K10" s="150"/>
      <c r="L10" s="338" t="s">
        <v>95</v>
      </c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9"/>
      <c r="AA10" s="150"/>
      <c r="AB10" s="150"/>
      <c r="AC10" s="160"/>
    </row>
    <row r="11" spans="1:37">
      <c r="J11" s="151"/>
      <c r="K11" s="148"/>
      <c r="L11" s="161" t="s">
        <v>81</v>
      </c>
      <c r="M11" s="162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63"/>
    </row>
    <row r="12" spans="1:37">
      <c r="C12" s="144"/>
      <c r="J12" s="151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63"/>
    </row>
    <row r="13" spans="1:37">
      <c r="C13" s="145"/>
      <c r="J13" s="151"/>
      <c r="K13" s="148"/>
      <c r="L13" s="148"/>
      <c r="M13" s="162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63"/>
    </row>
    <row r="14" spans="1:37">
      <c r="C14" s="145"/>
      <c r="J14" s="151"/>
      <c r="K14" s="148"/>
      <c r="L14" s="148"/>
      <c r="M14" s="162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63"/>
    </row>
    <row r="15" spans="1:37">
      <c r="C15" s="145"/>
      <c r="J15" s="151"/>
      <c r="K15" s="148"/>
      <c r="L15" s="148"/>
      <c r="M15" s="162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63"/>
    </row>
    <row r="16" spans="1:37">
      <c r="C16" s="73"/>
      <c r="J16" s="151"/>
      <c r="K16" s="148"/>
      <c r="L16" s="148"/>
      <c r="M16" s="162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63"/>
    </row>
    <row r="17" spans="3:29">
      <c r="C17" s="145"/>
      <c r="J17" s="151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63"/>
    </row>
    <row r="18" spans="3:29">
      <c r="C18" s="146"/>
      <c r="J18" s="151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63"/>
    </row>
    <row r="19" spans="3:29">
      <c r="J19" s="151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63"/>
    </row>
    <row r="20" spans="3:29">
      <c r="J20" s="151"/>
      <c r="K20" s="148"/>
      <c r="L20" s="148"/>
      <c r="M20" s="162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63"/>
    </row>
    <row r="21" spans="3:29">
      <c r="J21" s="151"/>
      <c r="K21" s="148"/>
      <c r="L21" s="148"/>
      <c r="M21" s="162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63"/>
    </row>
    <row r="22" spans="3:29">
      <c r="J22" s="151"/>
      <c r="K22" s="148"/>
      <c r="L22" s="148"/>
      <c r="M22" s="162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63"/>
    </row>
    <row r="23" spans="3:29">
      <c r="J23" s="151"/>
      <c r="K23" s="148"/>
      <c r="L23" s="148"/>
      <c r="M23" s="162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63"/>
    </row>
    <row r="24" spans="3:29">
      <c r="J24" s="151"/>
      <c r="K24" s="148"/>
      <c r="L24" s="148"/>
      <c r="M24" s="162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63"/>
    </row>
    <row r="25" spans="3:29">
      <c r="J25" s="151"/>
      <c r="K25" s="148"/>
      <c r="L25" s="148"/>
      <c r="M25" s="162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63"/>
    </row>
    <row r="26" spans="3:29">
      <c r="J26" s="151"/>
      <c r="K26" s="148"/>
      <c r="L26" s="148"/>
      <c r="M26" s="162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63"/>
    </row>
    <row r="27" spans="3:29">
      <c r="J27" s="151"/>
      <c r="K27" s="148"/>
      <c r="L27" s="148"/>
      <c r="M27" s="162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63"/>
    </row>
    <row r="28" spans="3:29">
      <c r="J28" s="151"/>
      <c r="K28" s="148"/>
      <c r="L28" s="148"/>
      <c r="M28" s="162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63"/>
    </row>
    <row r="29" spans="3:29">
      <c r="C29" s="142"/>
      <c r="F29" s="142"/>
      <c r="I29" s="142"/>
      <c r="J29" s="151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63"/>
    </row>
    <row r="30" spans="3:29">
      <c r="J30" s="151"/>
      <c r="K30" s="148"/>
      <c r="L30" s="148"/>
      <c r="M30" s="162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63"/>
    </row>
    <row r="31" spans="3:29">
      <c r="J31" s="151"/>
      <c r="K31" s="148"/>
      <c r="L31" s="148"/>
      <c r="M31" s="162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63"/>
    </row>
    <row r="32" spans="3:29">
      <c r="J32" s="151"/>
      <c r="K32" s="148"/>
      <c r="L32" s="148"/>
      <c r="M32" s="162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63"/>
    </row>
    <row r="33" spans="1:29">
      <c r="J33" s="151"/>
      <c r="K33" s="148"/>
      <c r="L33" s="148"/>
      <c r="M33" s="162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63"/>
    </row>
    <row r="34" spans="1:29">
      <c r="C34" s="142"/>
      <c r="F34" s="142"/>
      <c r="I34" s="142"/>
      <c r="J34" s="151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63"/>
    </row>
    <row r="35" spans="1:29">
      <c r="J35" s="151"/>
      <c r="K35" s="164" t="s">
        <v>87</v>
      </c>
      <c r="L35" s="148"/>
      <c r="M35" s="162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63"/>
    </row>
    <row r="36" spans="1:29">
      <c r="C36" s="142"/>
      <c r="F36" s="142"/>
      <c r="I36" s="142"/>
      <c r="J36" s="10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65"/>
    </row>
    <row r="37" spans="1:29" ht="18" customHeight="1">
      <c r="M37" s="143"/>
    </row>
    <row r="38" spans="1:29">
      <c r="A38" s="143"/>
      <c r="M38" s="143"/>
    </row>
    <row r="40" spans="1:29">
      <c r="K40" s="147"/>
    </row>
    <row r="41" spans="1:29">
      <c r="K41" s="147"/>
    </row>
    <row r="42" spans="1:29">
      <c r="K42" s="147"/>
    </row>
    <row r="43" spans="1:29">
      <c r="K43" s="147"/>
    </row>
    <row r="44" spans="1:29">
      <c r="K44" s="147"/>
    </row>
    <row r="45" spans="1:29">
      <c r="K45" s="147"/>
    </row>
    <row r="46" spans="1:29">
      <c r="K46" s="147"/>
    </row>
    <row r="47" spans="1:29">
      <c r="K47" s="147"/>
    </row>
    <row r="48" spans="1:29">
      <c r="K48" s="147"/>
    </row>
    <row r="49" spans="11:11">
      <c r="K49" s="147"/>
    </row>
  </sheetData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TABLEAU 1</vt:lpstr>
      <vt:lpstr>Tableau 2</vt:lpstr>
      <vt:lpstr>TABLEAU 3</vt:lpstr>
      <vt:lpstr>TABLEAU 3 bis</vt:lpstr>
      <vt:lpstr>TABLEAU 4</vt:lpstr>
      <vt:lpstr>graf1</vt:lpstr>
      <vt:lpstr>graf1!Zone_d_impression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2015-10-28T08:55:07Z</dcterms:created>
  <dcterms:modified xsi:type="dcterms:W3CDTF">2018-04-19T16:15:09Z</dcterms:modified>
</cp:coreProperties>
</file>